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5a3fe9bc941f1/Documentos/1. Docencia/2. DIPLOMADOS/Banca y Finanzas/Riesgos Mercado Valores/2022/Empresas/"/>
    </mc:Choice>
  </mc:AlternateContent>
  <xr:revisionPtr revIDLastSave="0" documentId="8_{9194E820-929A-451B-A194-25203CC9C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creening Criteria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" i="1" l="1"/>
  <c r="L6" i="3"/>
  <c r="K6" i="3"/>
  <c r="J6" i="3"/>
  <c r="H6" i="3"/>
  <c r="M4" i="3"/>
  <c r="L4" i="3"/>
  <c r="K4" i="3"/>
  <c r="J4" i="3"/>
  <c r="I4" i="3"/>
  <c r="H4" i="3"/>
  <c r="G4" i="3"/>
  <c r="F4" i="3"/>
  <c r="E4" i="3"/>
  <c r="D4" i="3"/>
  <c r="C4" i="3"/>
  <c r="B4" i="3"/>
  <c r="A4" i="3"/>
  <c r="A3" i="3"/>
  <c r="M4" i="2"/>
  <c r="L4" i="2"/>
  <c r="K4" i="2"/>
  <c r="J4" i="2"/>
  <c r="I4" i="2"/>
  <c r="H4" i="2"/>
  <c r="G4" i="2"/>
  <c r="F4" i="2"/>
  <c r="E4" i="2"/>
  <c r="D4" i="2"/>
  <c r="C4" i="2"/>
  <c r="B4" i="2"/>
  <c r="A4" i="2"/>
  <c r="A3" i="2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3" i="1"/>
</calcChain>
</file>

<file path=xl/sharedStrings.xml><?xml version="1.0" encoding="utf-8"?>
<sst xmlns="http://schemas.openxmlformats.org/spreadsheetml/2006/main" count="306" uniqueCount="70">
  <si>
    <t>SP_ENTITY_NAME</t>
  </si>
  <si>
    <t>SP_ENTITY_ID</t>
  </si>
  <si>
    <t>SP_PRICE_CLOSE</t>
  </si>
  <si>
    <t>290935</t>
  </si>
  <si>
    <t>290933</t>
  </si>
  <si>
    <t>275618</t>
  </si>
  <si>
    <t>SP_NONCONTROLLING_INTS</t>
  </si>
  <si>
    <t>311681</t>
  </si>
  <si>
    <t>275868</t>
  </si>
  <si>
    <t>275720</t>
  </si>
  <si>
    <t>275622</t>
  </si>
  <si>
    <t>275629</t>
  </si>
  <si>
    <t>275628</t>
  </si>
  <si>
    <t>SP_DILUT_EPS_AFTER_EXTRA</t>
  </si>
  <si>
    <t>290954</t>
  </si>
  <si>
    <t>IQ_PTBV</t>
  </si>
  <si>
    <t>307489</t>
  </si>
  <si>
    <t>SP_NIM</t>
  </si>
  <si>
    <t>275623</t>
  </si>
  <si>
    <t/>
  </si>
  <si>
    <t>LTM</t>
  </si>
  <si>
    <t>Current/Restated</t>
  </si>
  <si>
    <t>HP Inc. (NYSE:HPQ)</t>
  </si>
  <si>
    <t>NA</t>
  </si>
  <si>
    <t>NM</t>
  </si>
  <si>
    <t>Dell Technologies Inc. (NYSE:DELL)</t>
  </si>
  <si>
    <t>Cisco Systems, Inc. (NASDAQGS:CSCO)</t>
  </si>
  <si>
    <t>Samsung Electronics Co., Ltd. (KOSE:A005930)</t>
  </si>
  <si>
    <t>Xiaomi Corporation (SEHK:1810)</t>
  </si>
  <si>
    <t>Lenovo Group Limited (SEHK:992)</t>
  </si>
  <si>
    <t>Legend Holdings Corporation (SEHK:3396)</t>
  </si>
  <si>
    <t>Pegatron Corporation (TWSE:4938)</t>
  </si>
  <si>
    <t>Compal Electronics, Inc. (TWSE:2324)</t>
  </si>
  <si>
    <t>Quanta Computer Inc. (TWSE:2382)</t>
  </si>
  <si>
    <t>Apple Inc. (NASDAQGS:AAPL)</t>
  </si>
  <si>
    <t>Minimum</t>
  </si>
  <si>
    <t>Median</t>
  </si>
  <si>
    <t>Average</t>
  </si>
  <si>
    <t>Maximum</t>
  </si>
  <si>
    <t>274477</t>
  </si>
  <si>
    <t>274480</t>
  </si>
  <si>
    <t>274481</t>
  </si>
  <si>
    <t>274478</t>
  </si>
  <si>
    <t>274469</t>
  </si>
  <si>
    <t>306316</t>
  </si>
  <si>
    <t>IQ_DEBT_TO_CAPITAL</t>
  </si>
  <si>
    <t>274468</t>
  </si>
  <si>
    <t>SNL_ROIC</t>
  </si>
  <si>
    <t>298535</t>
  </si>
  <si>
    <t>298534</t>
  </si>
  <si>
    <t>SP_TEV_EBITDA_LTM</t>
  </si>
  <si>
    <t>IQ_TEV_TOTAL_REV_LTM</t>
  </si>
  <si>
    <t>IQ_TEV_EBIT_LTM</t>
  </si>
  <si>
    <t>IQ_PE_LTM</t>
  </si>
  <si>
    <t>IQ_PTBV_X</t>
  </si>
  <si>
    <t>SP_PE_EST</t>
  </si>
  <si>
    <t>SP_PNAVPS_EST</t>
  </si>
  <si>
    <t>SP_TEV_TOTAL_REV_FWD</t>
  </si>
  <si>
    <t>SP_TEV_EBITDA_FWD</t>
  </si>
  <si>
    <t>SP_TEV_EBIT_FWD</t>
  </si>
  <si>
    <t>SP_PBV_FWD</t>
  </si>
  <si>
    <t>FY0</t>
  </si>
  <si>
    <t>Companies: New Screen</t>
  </si>
  <si>
    <t xml:space="preserve">Screening Criteria: </t>
  </si>
  <si>
    <t>1              [ Primary Industry: Communications Equipment, Technology Hardware, Storage and Peripherals, Electronic Equipment and Instruments, Electronic Components</t>
  </si>
  <si>
    <t xml:space="preserve">                   Geography: All Geographies</t>
  </si>
  <si>
    <t xml:space="preserve">                   Company Type: Public Company</t>
  </si>
  <si>
    <t xml:space="preserve">                   Company Status: Operating, Operating Subsidiary ]</t>
  </si>
  <si>
    <t>2                 Total Revenue [Latest Fiscal Year] ($000) Between 10 - 500</t>
  </si>
  <si>
    <t>3                 Top 10 Rank By Peer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</si>
</sst>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;\(#,##0\)"/>
    <numFmt numFmtId="166" formatCode="#,##0.0;\(#,##0.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49" fontId="0" fillId="0" borderId="0" xfId="0" applyNumberFormat="1" applyFont="1" applyFill="1" applyAlignment="1">
      <alignment horizontal="left" vertical="top"/>
    </xf>
    <xf numFmtId="16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166" fontId="0" fillId="0" borderId="0" xfId="0" applyNumberFormat="1" applyFont="1" applyFill="1" applyAlignment="1">
      <alignment horizontal="right" vertical="top"/>
    </xf>
    <xf numFmtId="0" fontId="0" fillId="0" borderId="0" xfId="0" applyNumberFormat="1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 vertical="top"/>
    </xf>
    <xf numFmtId="0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3"/>
  <sheetViews>
    <sheetView tabSelected="1" workbookViewId="0"/>
  </sheetViews>
  <sheetFormatPr baseColWidth="10" defaultColWidth="8.88671875" defaultRowHeight="14.4" x14ac:dyDescent="0.3"/>
  <cols>
    <col min="1" max="1" width="48.5546875" customWidth="1"/>
    <col min="2" max="2" width="19.33203125" customWidth="1"/>
    <col min="3" max="3" width="22.44140625" customWidth="1"/>
    <col min="4" max="4" width="22.5546875" customWidth="1"/>
    <col min="5" max="8" width="21.109375" customWidth="1"/>
    <col min="9" max="9" width="22.44140625" customWidth="1"/>
    <col min="10" max="10" width="16.109375" customWidth="1"/>
    <col min="11" max="13" width="21.109375" customWidth="1"/>
    <col min="14" max="14" width="22.44140625" customWidth="1"/>
    <col min="15" max="16" width="21.109375" customWidth="1"/>
    <col min="17" max="18" width="16.109375" customWidth="1"/>
    <col min="19" max="19" width="21.109375" customWidth="1"/>
  </cols>
  <sheetData>
    <row r="3" spans="1:19" x14ac:dyDescent="0.3">
      <c r="A3" s="2" t="e">
        <f ca="1">SPGTable($B$8:$B$18,$C$5:$S$5,$C$6:$S$6,"Options:Curr=USD,Mag=Standard,ConvMethod=Recommended,FilingVer=Current/Restated")</f>
        <v>#NAME?</v>
      </c>
    </row>
    <row r="4" spans="1:19" x14ac:dyDescent="0.3">
      <c r="A4" s="3" t="e">
        <f ca="1">SPGLabel(266637,267969,"","Options:Curr=USD,Mag=Standard,ConvMethod=Recommended,FilingVer=Current/Restated")</f>
        <v>#NAME?</v>
      </c>
      <c r="B4" s="3" t="e">
        <f ca="1">SPGLabel(266637,267961,"","Options:Curr=USD,Mag=Standard,ConvMethod=Recommended,FilingVer=Current/Restated")</f>
        <v>#NAME?</v>
      </c>
      <c r="C4" s="4" t="e">
        <f ca="1">SPGLabel(266637,290930,"","Options:Curr=USD,Mag=Standard,ConvMethod=Recommended,FilingVer=Current/Restated")</f>
        <v>#NAME?</v>
      </c>
      <c r="D4" s="4" t="e">
        <f ca="1">SPGLabel(266637,290935,"","Options:Curr=USD,Mag=Standard,ConvMethod=Recommended,FilingVer=Current/Restated")</f>
        <v>#NAME?</v>
      </c>
      <c r="E4" s="4" t="e">
        <f ca="1">SPGLabel(266637,290933,"","Options:Curr=USD,Mag=Standard,ConvMethod=Recommended,FilingVer=Current/Restated")</f>
        <v>#NAME?</v>
      </c>
      <c r="F4" s="4" t="e">
        <f ca="1">SPGLabel(266637,275618,"LTM","Options:Curr=USD,Mag=Standard,ConvMethod=Recommended,FilingVer=Current/Restated")</f>
        <v>#NAME?</v>
      </c>
      <c r="G4" s="4" t="e">
        <f ca="1">SPGLabel(266637,309226,"LTM","Options:Curr=USD,Mag=Standard,ConvMethod=Recommended,FilingVer=Current/Restated")</f>
        <v>#NAME?</v>
      </c>
      <c r="H4" s="4" t="e">
        <f ca="1">SPGLabel(266637,311681,"","Options:Curr=USD,Mag=Standard,ConvMethod=Recommended,FilingVer=Current/Restated")</f>
        <v>#NAME?</v>
      </c>
      <c r="I4" s="4" t="e">
        <f ca="1">SPGLabel(266637,275868,"LTM","Options:Curr=USD,Mag=Standard,ConvMethod=Recommended,FilingVer=Current/Restated")</f>
        <v>#NAME?</v>
      </c>
      <c r="J4" s="4" t="e">
        <f ca="1">SPGLabel(266637,275720,"LTM","Options:Curr=USD,Mag=Standard,ConvMethod=Recommended,FilingVer=Current/Restated")</f>
        <v>#NAME?</v>
      </c>
      <c r="K4" s="4" t="e">
        <f ca="1">SPGLabel(266637,275622,"LTM","Options:Curr=USD,Mag=Standard,ConvMethod=Recommended,FilingVer=Current/Restated")</f>
        <v>#NAME?</v>
      </c>
      <c r="L4" s="4" t="e">
        <f ca="1">SPGLabel(266637,275629,"LTM","Options:Curr=USD,Mag=Standard,ConvMethod=Recommended,FilingVer=Current/Restated")</f>
        <v>#NAME?</v>
      </c>
      <c r="M4" s="4" t="e">
        <f ca="1">SPGLabel(266637,275628,"LTM","Options:Curr=USD,Mag=Standard,ConvMethod=Recommended,FilingVer=Current/Restated")</f>
        <v>#NAME?</v>
      </c>
      <c r="N4" s="4" t="e">
        <f ca="1">SPGLabel(266637,275636,"LTM","Options:Curr=USD,Mag=Standard,ConvMethod=Recommended,FilingVer=Current/Restated")</f>
        <v>#NAME?</v>
      </c>
      <c r="O4" s="4" t="e">
        <f ca="1">SPGLabel(266637,290954,"","Options:Curr=USD,Mag=Standard,ConvMethod=Recommended,FilingVer=Current/Restated")</f>
        <v>#NAME?</v>
      </c>
      <c r="P4" s="4" t="e">
        <f ca="1">SPGLabel(266637,290956,"","Options:Curr=USD,Mag=Standard,ConvMethod=Recommended,FilingVer=Current/Restated")</f>
        <v>#NAME?</v>
      </c>
      <c r="Q4" s="4" t="e">
        <f ca="1">SPGLabel(266637,307489,"LTM","Current/Restated","Options:Curr=USD,Mag=Standard,ConvMethod=Recommended,FilingVer=Current/Restated")</f>
        <v>#NAME?</v>
      </c>
      <c r="R4" s="4" t="e">
        <f ca="1">SPGLabel(266637,275822,"LTM","Options:Curr=USD,Mag=Standard,ConvMethod=Recommended,FilingVer=Current/Restated")</f>
        <v>#NAME?</v>
      </c>
      <c r="S4" s="4" t="e">
        <f ca="1">SPGLabel(266637,275623,"LTM","Options:Curr=USD,Mag=Standard,ConvMethod=Recommended,FilingVer=Current/Restated")</f>
        <v>#NAME?</v>
      </c>
    </row>
    <row r="5" spans="1:19" ht="28.8" x14ac:dyDescent="0.3">
      <c r="A5" s="3" t="s">
        <v>0</v>
      </c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</row>
    <row r="6" spans="1:19" x14ac:dyDescent="0.3">
      <c r="A6" s="3" t="s">
        <v>19</v>
      </c>
      <c r="B6" s="3" t="s">
        <v>19</v>
      </c>
      <c r="C6" s="4" t="s">
        <v>19</v>
      </c>
      <c r="D6" s="4" t="s">
        <v>19</v>
      </c>
      <c r="E6" s="4" t="s">
        <v>19</v>
      </c>
      <c r="F6" s="4" t="s">
        <v>20</v>
      </c>
      <c r="G6" s="4" t="s">
        <v>20</v>
      </c>
      <c r="H6" s="4" t="s">
        <v>19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19</v>
      </c>
      <c r="P6" s="4" t="s">
        <v>19</v>
      </c>
      <c r="Q6" s="4" t="s">
        <v>20</v>
      </c>
      <c r="R6" s="4" t="s">
        <v>20</v>
      </c>
      <c r="S6" s="4" t="s">
        <v>20</v>
      </c>
    </row>
    <row r="7" spans="1:19" x14ac:dyDescent="0.3">
      <c r="A7" s="3" t="s">
        <v>19</v>
      </c>
      <c r="B7" s="3" t="s">
        <v>19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19</v>
      </c>
      <c r="Q7" s="4" t="s">
        <v>21</v>
      </c>
      <c r="R7" s="4" t="s">
        <v>19</v>
      </c>
      <c r="S7" s="4" t="s">
        <v>19</v>
      </c>
    </row>
    <row r="8" spans="1:19" x14ac:dyDescent="0.3">
      <c r="A8" s="2" t="s">
        <v>22</v>
      </c>
      <c r="B8" s="5">
        <v>105223</v>
      </c>
      <c r="C8" s="6">
        <v>38.29</v>
      </c>
      <c r="D8" s="7">
        <v>1053365800</v>
      </c>
      <c r="E8" s="8">
        <v>40333.376482</v>
      </c>
      <c r="F8" s="7">
        <v>8355000</v>
      </c>
      <c r="G8" s="9" t="s">
        <v>23</v>
      </c>
      <c r="H8" s="8">
        <v>45289.376482</v>
      </c>
      <c r="I8" s="6">
        <v>-2.1960000000000002</v>
      </c>
      <c r="J8" s="10">
        <v>44592</v>
      </c>
      <c r="K8" s="7">
        <v>64869000</v>
      </c>
      <c r="L8" s="7">
        <v>6584000</v>
      </c>
      <c r="M8" s="7">
        <v>5805000</v>
      </c>
      <c r="N8" s="6">
        <v>5.5650000000000004</v>
      </c>
      <c r="O8" s="6">
        <v>6.8805031446540896</v>
      </c>
      <c r="P8" s="9" t="s">
        <v>24</v>
      </c>
      <c r="Q8" s="9" t="s">
        <v>23</v>
      </c>
      <c r="R8" s="9" t="s">
        <v>23</v>
      </c>
      <c r="S8" s="7">
        <v>6521000</v>
      </c>
    </row>
    <row r="9" spans="1:19" x14ac:dyDescent="0.3">
      <c r="A9" s="2" t="s">
        <v>25</v>
      </c>
      <c r="B9" s="5">
        <v>4625099</v>
      </c>
      <c r="C9" s="6">
        <v>48.21</v>
      </c>
      <c r="D9" s="7">
        <v>760398349</v>
      </c>
      <c r="E9" s="9" t="s">
        <v>23</v>
      </c>
      <c r="F9" s="7">
        <v>27998000</v>
      </c>
      <c r="G9" s="7">
        <v>105000</v>
      </c>
      <c r="H9" s="9" t="s">
        <v>23</v>
      </c>
      <c r="I9" s="6">
        <v>-2.226</v>
      </c>
      <c r="J9" s="10">
        <v>44589</v>
      </c>
      <c r="K9" s="7">
        <v>101197000</v>
      </c>
      <c r="L9" s="7">
        <v>8947000</v>
      </c>
      <c r="M9" s="7">
        <v>4659000</v>
      </c>
      <c r="N9" s="6">
        <v>7.024</v>
      </c>
      <c r="O9" s="6">
        <v>6.8636104783599103</v>
      </c>
      <c r="P9" s="9" t="s">
        <v>24</v>
      </c>
      <c r="Q9" s="9" t="s">
        <v>23</v>
      </c>
      <c r="R9" s="9" t="s">
        <v>23</v>
      </c>
      <c r="S9" s="7">
        <v>5557000</v>
      </c>
    </row>
    <row r="10" spans="1:19" x14ac:dyDescent="0.3">
      <c r="A10" s="2" t="s">
        <v>26</v>
      </c>
      <c r="B10" s="5">
        <v>4047857</v>
      </c>
      <c r="C10" s="6">
        <v>52.78</v>
      </c>
      <c r="D10" s="7">
        <v>4154168000</v>
      </c>
      <c r="E10" s="8">
        <v>219256.98704000001</v>
      </c>
      <c r="F10" s="7">
        <v>12610000</v>
      </c>
      <c r="G10" s="9" t="s">
        <v>23</v>
      </c>
      <c r="H10" s="8">
        <v>210750.98704000001</v>
      </c>
      <c r="I10" s="6">
        <v>9.5150000000000006</v>
      </c>
      <c r="J10" s="10">
        <v>44590</v>
      </c>
      <c r="K10" s="7">
        <v>51549000</v>
      </c>
      <c r="L10" s="7">
        <v>15990000</v>
      </c>
      <c r="M10" s="7">
        <v>14097000</v>
      </c>
      <c r="N10" s="6">
        <v>2.8</v>
      </c>
      <c r="O10" s="6">
        <v>18.850000000000001</v>
      </c>
      <c r="P10" s="9" t="s">
        <v>24</v>
      </c>
      <c r="Q10" s="9" t="s">
        <v>23</v>
      </c>
      <c r="R10" s="9" t="s">
        <v>23</v>
      </c>
      <c r="S10" s="7">
        <v>11825000</v>
      </c>
    </row>
    <row r="11" spans="1:19" x14ac:dyDescent="0.3">
      <c r="A11" s="2" t="s">
        <v>27</v>
      </c>
      <c r="B11" s="5">
        <v>4389031</v>
      </c>
      <c r="C11" s="6">
        <v>54.540913741571103</v>
      </c>
      <c r="D11" s="7">
        <v>6792669250</v>
      </c>
      <c r="E11" s="8">
        <v>365771.51840856503</v>
      </c>
      <c r="F11" s="7">
        <v>15440536.1160549</v>
      </c>
      <c r="G11" s="7">
        <v>7272099.4660666902</v>
      </c>
      <c r="H11" s="8">
        <v>287548.56208157801</v>
      </c>
      <c r="I11" s="6">
        <v>36.612531481916797</v>
      </c>
      <c r="J11" s="10">
        <v>44561</v>
      </c>
      <c r="K11" s="7">
        <v>244292069.80367699</v>
      </c>
      <c r="L11" s="7">
        <v>74114185.310854897</v>
      </c>
      <c r="M11" s="7">
        <v>45112750.565432802</v>
      </c>
      <c r="N11" s="6">
        <v>5.0477188275937896</v>
      </c>
      <c r="O11" s="6">
        <v>11.7181286373582</v>
      </c>
      <c r="P11" s="6">
        <v>166.47351312964599</v>
      </c>
      <c r="Q11" s="9" t="s">
        <v>23</v>
      </c>
      <c r="R11" s="9" t="s">
        <v>23</v>
      </c>
      <c r="S11" s="7">
        <v>34867332.735182203</v>
      </c>
    </row>
    <row r="12" spans="1:19" x14ac:dyDescent="0.3">
      <c r="A12" s="2" t="s">
        <v>28</v>
      </c>
      <c r="B12" s="5">
        <v>5311100</v>
      </c>
      <c r="C12" s="6">
        <v>1.4684924242617401</v>
      </c>
      <c r="D12" s="7">
        <v>24755477495</v>
      </c>
      <c r="E12" s="8">
        <v>36353.2311603895</v>
      </c>
      <c r="F12" s="7">
        <v>4131668.92296068</v>
      </c>
      <c r="G12" s="7">
        <v>34566.948965777803</v>
      </c>
      <c r="H12" s="8">
        <v>27097.063421454499</v>
      </c>
      <c r="I12" s="6">
        <v>0.86641690016686101</v>
      </c>
      <c r="J12" s="10">
        <v>44561</v>
      </c>
      <c r="K12" s="7">
        <v>50899289.508071497</v>
      </c>
      <c r="L12" s="7">
        <v>3206606.8472717102</v>
      </c>
      <c r="M12" s="7">
        <v>2731945.6674095802</v>
      </c>
      <c r="N12" s="6">
        <v>0.11782632502099299</v>
      </c>
      <c r="O12" s="6">
        <v>12.4047931835991</v>
      </c>
      <c r="P12" s="6">
        <v>178.520030667209</v>
      </c>
      <c r="Q12" s="9" t="s">
        <v>23</v>
      </c>
      <c r="R12" s="9" t="s">
        <v>23</v>
      </c>
      <c r="S12" s="7">
        <v>2989569.3612712999</v>
      </c>
    </row>
    <row r="13" spans="1:19" x14ac:dyDescent="0.3">
      <c r="A13" s="2" t="s">
        <v>29</v>
      </c>
      <c r="B13" s="5">
        <v>4329903</v>
      </c>
      <c r="C13" s="6">
        <v>0.99174227957954197</v>
      </c>
      <c r="D13" s="7">
        <v>12041705614</v>
      </c>
      <c r="E13" s="8">
        <v>11942.2685756541</v>
      </c>
      <c r="F13" s="7">
        <v>4194981</v>
      </c>
      <c r="G13" s="7">
        <v>1074022</v>
      </c>
      <c r="H13" s="8">
        <v>13209.598575654099</v>
      </c>
      <c r="I13" s="6">
        <v>0.309</v>
      </c>
      <c r="J13" s="10">
        <v>44561</v>
      </c>
      <c r="K13" s="7">
        <v>70554562</v>
      </c>
      <c r="L13" s="7">
        <v>4128286</v>
      </c>
      <c r="M13" s="7">
        <v>3231950</v>
      </c>
      <c r="N13" s="6">
        <v>0.13900000000000001</v>
      </c>
      <c r="O13" s="6">
        <v>7.1355551220211604</v>
      </c>
      <c r="P13" s="9" t="s">
        <v>24</v>
      </c>
      <c r="Q13" s="9" t="s">
        <v>23</v>
      </c>
      <c r="R13" s="9" t="s">
        <v>23</v>
      </c>
      <c r="S13" s="7">
        <v>2009168</v>
      </c>
    </row>
    <row r="14" spans="1:19" x14ac:dyDescent="0.3">
      <c r="A14" s="2" t="s">
        <v>30</v>
      </c>
      <c r="B14" s="5">
        <v>4411094</v>
      </c>
      <c r="C14" s="6">
        <v>1.1944248277198299</v>
      </c>
      <c r="D14" s="7">
        <v>2356230900</v>
      </c>
      <c r="E14" s="8">
        <v>2814.34068680065</v>
      </c>
      <c r="F14" s="7">
        <v>26213794.037087198</v>
      </c>
      <c r="G14" s="7">
        <v>4719702.0117747104</v>
      </c>
      <c r="H14" s="8">
        <v>19100.968390079401</v>
      </c>
      <c r="I14" s="6">
        <v>4.1974939394893402</v>
      </c>
      <c r="J14" s="10">
        <v>44561</v>
      </c>
      <c r="K14" s="7">
        <v>76157296.023363397</v>
      </c>
      <c r="L14" s="7">
        <v>4631759.5030646799</v>
      </c>
      <c r="M14" s="7">
        <v>3304486.1056744801</v>
      </c>
      <c r="N14" s="6">
        <v>0.354254148253907</v>
      </c>
      <c r="O14" s="6">
        <v>3.3558614917276701</v>
      </c>
      <c r="P14" s="9" t="s">
        <v>24</v>
      </c>
      <c r="Q14" s="9" t="s">
        <v>23</v>
      </c>
      <c r="R14" s="9" t="s">
        <v>23</v>
      </c>
      <c r="S14" s="7">
        <v>2488074.6311973799</v>
      </c>
    </row>
    <row r="15" spans="1:19" x14ac:dyDescent="0.3">
      <c r="A15" s="2" t="s">
        <v>31</v>
      </c>
      <c r="B15" s="5">
        <v>4971368</v>
      </c>
      <c r="C15" s="6">
        <v>2.45560109289617</v>
      </c>
      <c r="D15" s="7">
        <v>2668875806</v>
      </c>
      <c r="E15" s="8">
        <v>6553.6943460177599</v>
      </c>
      <c r="F15" s="7">
        <v>5311632.4468660904</v>
      </c>
      <c r="G15" s="7">
        <v>998171.68837729597</v>
      </c>
      <c r="H15" s="8">
        <v>7299.9759717008201</v>
      </c>
      <c r="I15" s="6">
        <v>2.2523364485981299</v>
      </c>
      <c r="J15" s="10">
        <v>44561</v>
      </c>
      <c r="K15" s="7">
        <v>45219951.901335597</v>
      </c>
      <c r="L15" s="7">
        <v>1035119.76777483</v>
      </c>
      <c r="M15" s="7">
        <v>603106.511535467</v>
      </c>
      <c r="N15" s="6">
        <v>0.27266798330532399</v>
      </c>
      <c r="O15" s="6">
        <v>9.4356955380577396</v>
      </c>
      <c r="P15" s="6">
        <v>115.333408190436</v>
      </c>
      <c r="Q15" s="9" t="s">
        <v>23</v>
      </c>
      <c r="R15" s="9" t="s">
        <v>23</v>
      </c>
      <c r="S15" s="7">
        <v>895549.50773921004</v>
      </c>
    </row>
    <row r="16" spans="1:19" x14ac:dyDescent="0.3">
      <c r="A16" s="2" t="s">
        <v>32</v>
      </c>
      <c r="B16" s="5">
        <v>4967275</v>
      </c>
      <c r="C16" s="6">
        <v>0.86748633879781401</v>
      </c>
      <c r="D16" s="7">
        <v>4357129625</v>
      </c>
      <c r="E16" s="8">
        <v>3779.7504260587398</v>
      </c>
      <c r="F16" s="7">
        <v>5268801.1763432296</v>
      </c>
      <c r="G16" s="7">
        <v>367319.95814238797</v>
      </c>
      <c r="H16" s="8">
        <v>6533.5403167691202</v>
      </c>
      <c r="I16" s="6">
        <v>0.92223866055641801</v>
      </c>
      <c r="J16" s="10">
        <v>44561</v>
      </c>
      <c r="K16" s="7">
        <v>44216656.566497304</v>
      </c>
      <c r="L16" s="7">
        <v>692776.59833341395</v>
      </c>
      <c r="M16" s="7">
        <v>477655.371820678</v>
      </c>
      <c r="N16" s="6">
        <v>0.10233995173926901</v>
      </c>
      <c r="O16" s="6">
        <v>8.8811188811188799</v>
      </c>
      <c r="P16" s="6">
        <v>100.78165297782</v>
      </c>
      <c r="Q16" s="9" t="s">
        <v>23</v>
      </c>
      <c r="R16" s="9" t="s">
        <v>23</v>
      </c>
      <c r="S16" s="7">
        <v>491678.62894895102</v>
      </c>
    </row>
    <row r="17" spans="1:19" x14ac:dyDescent="0.3">
      <c r="A17" s="2" t="s">
        <v>33</v>
      </c>
      <c r="B17" s="5">
        <v>4966468</v>
      </c>
      <c r="C17" s="6">
        <v>2.8893442622950798</v>
      </c>
      <c r="D17" s="7">
        <v>3854518432</v>
      </c>
      <c r="E17" s="8">
        <v>11137.030715409801</v>
      </c>
      <c r="F17" s="7">
        <v>6944944.0695702396</v>
      </c>
      <c r="G17" s="7">
        <v>252155.05358496</v>
      </c>
      <c r="H17" s="8">
        <v>11743.252129344301</v>
      </c>
      <c r="I17" s="6">
        <v>1.50849781690903</v>
      </c>
      <c r="J17" s="10">
        <v>44561</v>
      </c>
      <c r="K17" s="7">
        <v>40415455.010753602</v>
      </c>
      <c r="L17" s="7">
        <v>1582928.53241518</v>
      </c>
      <c r="M17" s="7">
        <v>1333894.20758724</v>
      </c>
      <c r="N17" s="6">
        <v>0.309166847212336</v>
      </c>
      <c r="O17" s="6">
        <v>9.7916666666666696</v>
      </c>
      <c r="P17" s="6">
        <v>203.38494085969799</v>
      </c>
      <c r="Q17" s="9" t="s">
        <v>23</v>
      </c>
      <c r="R17" s="9" t="s">
        <v>23</v>
      </c>
      <c r="S17" s="7">
        <v>1229495.1831756199</v>
      </c>
    </row>
    <row r="18" spans="1:19" x14ac:dyDescent="0.3">
      <c r="A18" s="2" t="s">
        <v>34</v>
      </c>
      <c r="B18" s="5">
        <v>4004205</v>
      </c>
      <c r="C18" s="6">
        <v>166.42</v>
      </c>
      <c r="D18" s="7">
        <v>16319441000</v>
      </c>
      <c r="E18" s="9" t="s">
        <v>23</v>
      </c>
      <c r="F18" s="7">
        <v>122798000</v>
      </c>
      <c r="G18" s="9" t="s">
        <v>23</v>
      </c>
      <c r="H18" s="9" t="s">
        <v>23</v>
      </c>
      <c r="I18" s="6">
        <v>4.4020000000000001</v>
      </c>
      <c r="J18" s="10">
        <v>44555</v>
      </c>
      <c r="K18" s="7">
        <v>378323000</v>
      </c>
      <c r="L18" s="7">
        <v>128218000</v>
      </c>
      <c r="M18" s="7">
        <v>116903000</v>
      </c>
      <c r="N18" s="6">
        <v>6.0149999999999997</v>
      </c>
      <c r="O18" s="6">
        <v>27.667497921862001</v>
      </c>
      <c r="P18" s="9" t="s">
        <v>24</v>
      </c>
      <c r="Q18" s="9" t="s">
        <v>23</v>
      </c>
      <c r="R18" s="9" t="s">
        <v>23</v>
      </c>
      <c r="S18" s="7">
        <v>100555000</v>
      </c>
    </row>
    <row r="20" spans="1:19" x14ac:dyDescent="0.3">
      <c r="A20" s="11" t="s">
        <v>35</v>
      </c>
      <c r="B20" s="2" t="s">
        <v>19</v>
      </c>
      <c r="C20" s="6">
        <v>0.87</v>
      </c>
      <c r="D20" s="7">
        <v>760398349</v>
      </c>
      <c r="E20" s="8">
        <v>2814.3</v>
      </c>
      <c r="F20" s="7">
        <v>4131669</v>
      </c>
      <c r="G20" s="7">
        <v>34567</v>
      </c>
      <c r="H20" s="8">
        <v>6533.5</v>
      </c>
      <c r="I20" s="6">
        <v>-2.23</v>
      </c>
      <c r="J20" s="2" t="s">
        <v>19</v>
      </c>
      <c r="K20" s="7">
        <v>40415455</v>
      </c>
      <c r="L20" s="7">
        <v>692777</v>
      </c>
      <c r="M20" s="7">
        <v>477655</v>
      </c>
      <c r="N20" s="6">
        <v>0.1</v>
      </c>
      <c r="O20" s="6">
        <v>3.36</v>
      </c>
      <c r="P20" s="6">
        <v>100.78</v>
      </c>
      <c r="Q20" s="9" t="s">
        <v>23</v>
      </c>
      <c r="R20" s="9" t="s">
        <v>23</v>
      </c>
      <c r="S20" s="7">
        <v>491679</v>
      </c>
    </row>
    <row r="21" spans="1:19" x14ac:dyDescent="0.3">
      <c r="A21" s="11" t="s">
        <v>36</v>
      </c>
      <c r="B21" s="2" t="s">
        <v>19</v>
      </c>
      <c r="C21" s="6">
        <v>2.67</v>
      </c>
      <c r="D21" s="7">
        <v>4004343216</v>
      </c>
      <c r="E21" s="8">
        <v>11942.3</v>
      </c>
      <c r="F21" s="7">
        <v>7649972</v>
      </c>
      <c r="G21" s="7">
        <v>682746</v>
      </c>
      <c r="H21" s="8">
        <v>19101</v>
      </c>
      <c r="I21" s="6">
        <v>1.22</v>
      </c>
      <c r="J21" s="2" t="s">
        <v>19</v>
      </c>
      <c r="K21" s="7">
        <v>58209000</v>
      </c>
      <c r="L21" s="7">
        <v>4380023</v>
      </c>
      <c r="M21" s="7">
        <v>3268218</v>
      </c>
      <c r="N21" s="6">
        <v>0.33</v>
      </c>
      <c r="O21" s="6">
        <v>9.16</v>
      </c>
      <c r="P21" s="6">
        <v>166.47</v>
      </c>
      <c r="Q21" s="9" t="s">
        <v>23</v>
      </c>
      <c r="R21" s="9" t="s">
        <v>23</v>
      </c>
      <c r="S21" s="7">
        <v>2738822</v>
      </c>
    </row>
    <row r="22" spans="1:19" x14ac:dyDescent="0.3">
      <c r="A22" s="11" t="s">
        <v>37</v>
      </c>
      <c r="B22" s="2" t="s">
        <v>19</v>
      </c>
      <c r="C22" s="6">
        <v>20.37</v>
      </c>
      <c r="D22" s="7">
        <v>6279453927</v>
      </c>
      <c r="E22" s="8">
        <v>77549.100000000006</v>
      </c>
      <c r="F22" s="7">
        <v>11646936</v>
      </c>
      <c r="G22" s="7">
        <v>1852880</v>
      </c>
      <c r="H22" s="8">
        <v>69841.5</v>
      </c>
      <c r="I22" s="6">
        <v>5.18</v>
      </c>
      <c r="J22" s="2" t="s">
        <v>19</v>
      </c>
      <c r="K22" s="7">
        <v>78937028</v>
      </c>
      <c r="L22" s="7">
        <v>12091266</v>
      </c>
      <c r="M22" s="7">
        <v>8135679</v>
      </c>
      <c r="N22" s="6">
        <v>2.17</v>
      </c>
      <c r="O22" s="6">
        <v>9.5299999999999994</v>
      </c>
      <c r="P22" s="6">
        <v>152.9</v>
      </c>
      <c r="Q22" s="9" t="s">
        <v>23</v>
      </c>
      <c r="R22" s="9" t="s">
        <v>23</v>
      </c>
      <c r="S22" s="7">
        <v>6887387</v>
      </c>
    </row>
    <row r="23" spans="1:19" x14ac:dyDescent="0.3">
      <c r="A23" s="11" t="s">
        <v>38</v>
      </c>
      <c r="B23" s="2" t="s">
        <v>19</v>
      </c>
      <c r="C23" s="6">
        <v>54.54</v>
      </c>
      <c r="D23" s="7">
        <v>24755477495</v>
      </c>
      <c r="E23" s="8">
        <v>365771.5</v>
      </c>
      <c r="F23" s="7">
        <v>27998000</v>
      </c>
      <c r="G23" s="7">
        <v>7272099</v>
      </c>
      <c r="H23" s="8">
        <v>287548.59999999998</v>
      </c>
      <c r="I23" s="6">
        <v>36.61</v>
      </c>
      <c r="J23" s="2" t="s">
        <v>19</v>
      </c>
      <c r="K23" s="7">
        <v>244292070</v>
      </c>
      <c r="L23" s="7">
        <v>74114185</v>
      </c>
      <c r="M23" s="7">
        <v>45112751</v>
      </c>
      <c r="N23" s="6">
        <v>7.02</v>
      </c>
      <c r="O23" s="6">
        <v>18.850000000000001</v>
      </c>
      <c r="P23" s="6">
        <v>203.38</v>
      </c>
      <c r="Q23" s="9" t="s">
        <v>23</v>
      </c>
      <c r="R23" s="9" t="s">
        <v>23</v>
      </c>
      <c r="S23" s="7">
        <v>34867333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23"/>
  <sheetViews>
    <sheetView workbookViewId="0"/>
  </sheetViews>
  <sheetFormatPr baseColWidth="10" defaultColWidth="8.88671875" defaultRowHeight="14.4" x14ac:dyDescent="0.3"/>
  <cols>
    <col min="1" max="1" width="48.5546875" customWidth="1"/>
    <col min="2" max="2" width="19.33203125" customWidth="1"/>
    <col min="3" max="7" width="16.109375" customWidth="1"/>
    <col min="8" max="9" width="18" customWidth="1"/>
    <col min="10" max="10" width="16.109375" customWidth="1"/>
    <col min="11" max="12" width="21.109375" customWidth="1"/>
    <col min="13" max="13" width="29.44140625" customWidth="1"/>
  </cols>
  <sheetData>
    <row r="3" spans="1:13" x14ac:dyDescent="0.3">
      <c r="A3" s="2" t="e">
        <f ca="1">SPGTable($B$8:$B$18,$C$5:$M$5,$C$6:$M$6,"Options:Curr=USD,Mag=Standard,ConvMethod=Recommended,FilingVer=Current/Restated")</f>
        <v>#NAME?</v>
      </c>
    </row>
    <row r="4" spans="1:13" x14ac:dyDescent="0.3">
      <c r="A4" s="3" t="e">
        <f ca="1">SPGLabel(266637,267969,"","Options:Curr=USD,Mag=Standard,ConvMethod=Recommended,FilingVer=Current/Restated")</f>
        <v>#NAME?</v>
      </c>
      <c r="B4" s="3" t="e">
        <f ca="1">SPGLabel(266637,267961,"","Options:Curr=USD,Mag=Standard,ConvMethod=Recommended,FilingVer=Current/Restated")</f>
        <v>#NAME?</v>
      </c>
      <c r="C4" s="4" t="e">
        <f ca="1">SPGLabel(266637,274477,"LTM","Current/Restated","Options:Curr=USD,Mag=Standard,ConvMethod=Recommended,FilingVer=Current/Restated")</f>
        <v>#NAME?</v>
      </c>
      <c r="D4" s="4" t="e">
        <f ca="1">SPGLabel(266637,274480,"LTM","Current/Restated","Options:Curr=USD,Mag=Standard,ConvMethod=Recommended,FilingVer=Current/Restated")</f>
        <v>#NAME?</v>
      </c>
      <c r="E4" s="4" t="e">
        <f ca="1">SPGLabel(266637,274481,"LTM","Current/Restated","Options:Curr=USD,Mag=Standard,ConvMethod=Recommended,FilingVer=Current/Restated")</f>
        <v>#NAME?</v>
      </c>
      <c r="F4" s="4" t="e">
        <f ca="1">SPGLabel(266637,274478,"LTM","Current/Restated","Options:Curr=USD,Mag=Standard,ConvMethod=Recommended,FilingVer=Current/Restated")</f>
        <v>#NAME?</v>
      </c>
      <c r="G4" s="4" t="e">
        <f ca="1">SPGLabel(266637,274469,"LTM","Current/Restated","Options:Curr=USD,Mag=Standard,ConvMethod=Recommended,FilingVer=Current/Restated")</f>
        <v>#NAME?</v>
      </c>
      <c r="H4" s="4" t="e">
        <f ca="1">SPGLabel(266637,306316,"LTM","Current/Restated","Options:Curr=USD,Mag=Standard,ConvMethod=Recommended,FilingVer=Current/Restated")</f>
        <v>#NAME?</v>
      </c>
      <c r="I4" s="4" t="e">
        <f ca="1">SPGLabel(266637,274467,"LTM","Current/Restated","Options:Curr=USD,Mag=Standard,ConvMethod=Recommended,FilingVer=Current/Restated")</f>
        <v>#NAME?</v>
      </c>
      <c r="J4" s="4" t="e">
        <f ca="1">SPGLabel(266637,274468,"LTM","Current/Restated","Options:Curr=USD,Mag=Standard,ConvMethod=Recommended,FilingVer=Current/Restated")</f>
        <v>#NAME?</v>
      </c>
      <c r="K4" s="4" t="e">
        <f ca="1">SPGLabel(266637,298537,"LTM","Current/Restated","Options:Curr=USD,Mag=Standard,ConvMethod=Recommended,FilingVer=Current/Restated")</f>
        <v>#NAME?</v>
      </c>
      <c r="L4" s="4" t="e">
        <f ca="1">SPGLabel(266637,298535,"LTM","Current/Restated","Options:Curr=USD,Mag=Standard,ConvMethod=Recommended,FilingVer=Current/Restated")</f>
        <v>#NAME?</v>
      </c>
      <c r="M4" s="4" t="e">
        <f ca="1">SPGLabel(266637,298534,"LTM","Current/Restated","Options:Curr=USD,Mag=Standard,ConvMethod=Recommended,FilingVer=Current/Restated")</f>
        <v>#NAME?</v>
      </c>
    </row>
    <row r="5" spans="1:13" ht="28.8" x14ac:dyDescent="0.3">
      <c r="A5" s="3" t="s">
        <v>0</v>
      </c>
      <c r="B5" s="3" t="s">
        <v>1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 x14ac:dyDescent="0.3">
      <c r="A6" s="3" t="s">
        <v>19</v>
      </c>
      <c r="B6" s="3" t="s">
        <v>19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</row>
    <row r="7" spans="1:13" x14ac:dyDescent="0.3">
      <c r="A7" s="3" t="s">
        <v>19</v>
      </c>
      <c r="B7" s="3" t="s">
        <v>19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</row>
    <row r="8" spans="1:13" x14ac:dyDescent="0.3">
      <c r="A8" s="2" t="s">
        <v>22</v>
      </c>
      <c r="B8" s="5">
        <v>105223</v>
      </c>
      <c r="C8" s="6">
        <v>20.777000000000001</v>
      </c>
      <c r="D8" s="6">
        <v>10.15</v>
      </c>
      <c r="E8" s="6">
        <v>8.9489999999999998</v>
      </c>
      <c r="F8" s="6">
        <v>10.053000000000001</v>
      </c>
      <c r="G8" s="6">
        <v>12.489000000000001</v>
      </c>
      <c r="H8" s="6">
        <v>29.76</v>
      </c>
      <c r="I8" s="6">
        <v>138.626</v>
      </c>
      <c r="J8" s="6">
        <v>1.208</v>
      </c>
      <c r="K8" s="9" t="s">
        <v>23</v>
      </c>
      <c r="L8" s="9" t="s">
        <v>23</v>
      </c>
      <c r="M8" s="9" t="s">
        <v>23</v>
      </c>
    </row>
    <row r="9" spans="1:13" x14ac:dyDescent="0.3">
      <c r="A9" s="2" t="s">
        <v>25</v>
      </c>
      <c r="B9" s="5">
        <v>4625099</v>
      </c>
      <c r="C9" s="6">
        <v>21.632000000000001</v>
      </c>
      <c r="D9" s="6">
        <v>8.8409999999999993</v>
      </c>
      <c r="E9" s="6">
        <v>4.6040000000000001</v>
      </c>
      <c r="F9" s="6">
        <v>5.4969999999999999</v>
      </c>
      <c r="G9" s="6">
        <v>16.760999999999999</v>
      </c>
      <c r="H9" s="6">
        <v>2.1349999999999998</v>
      </c>
      <c r="I9" s="6">
        <v>105.98099999999999</v>
      </c>
      <c r="J9" s="6">
        <v>2.9849999999999999</v>
      </c>
      <c r="K9" s="9" t="s">
        <v>23</v>
      </c>
      <c r="L9" s="9" t="s">
        <v>23</v>
      </c>
      <c r="M9" s="9" t="s">
        <v>23</v>
      </c>
    </row>
    <row r="10" spans="1:13" x14ac:dyDescent="0.3">
      <c r="A10" s="2" t="s">
        <v>26</v>
      </c>
      <c r="B10" s="5">
        <v>4047857</v>
      </c>
      <c r="C10" s="6">
        <v>63.301000000000002</v>
      </c>
      <c r="D10" s="6">
        <v>31.018999999999998</v>
      </c>
      <c r="E10" s="6">
        <v>27.347000000000001</v>
      </c>
      <c r="F10" s="6">
        <v>22.939</v>
      </c>
      <c r="G10" s="6">
        <v>7.3360000000000003</v>
      </c>
      <c r="H10" s="6">
        <v>4.9489999999999998</v>
      </c>
      <c r="I10" s="6">
        <v>24.201000000000001</v>
      </c>
      <c r="J10" s="6">
        <v>0.75900000000000001</v>
      </c>
      <c r="K10" s="9" t="s">
        <v>23</v>
      </c>
      <c r="L10" s="9" t="s">
        <v>23</v>
      </c>
      <c r="M10" s="9" t="s">
        <v>23</v>
      </c>
    </row>
    <row r="11" spans="1:13" x14ac:dyDescent="0.3">
      <c r="A11" s="2" t="s">
        <v>27</v>
      </c>
      <c r="B11" s="5">
        <v>4389031</v>
      </c>
      <c r="C11" s="6">
        <v>40.482999999999997</v>
      </c>
      <c r="D11" s="6">
        <v>30.338000000000001</v>
      </c>
      <c r="E11" s="6">
        <v>18.466999999999999</v>
      </c>
      <c r="F11" s="6">
        <v>14.035</v>
      </c>
      <c r="G11" s="6">
        <v>18.073</v>
      </c>
      <c r="H11" s="6">
        <v>30.626000000000001</v>
      </c>
      <c r="I11" s="6">
        <v>5.6890000000000001</v>
      </c>
      <c r="J11" s="6">
        <v>0.215</v>
      </c>
      <c r="K11" s="9" t="s">
        <v>23</v>
      </c>
      <c r="L11" s="9" t="s">
        <v>23</v>
      </c>
      <c r="M11" s="9" t="s">
        <v>23</v>
      </c>
    </row>
    <row r="12" spans="1:13" x14ac:dyDescent="0.3">
      <c r="A12" s="2" t="s">
        <v>28</v>
      </c>
      <c r="B12" s="5">
        <v>5311100</v>
      </c>
      <c r="C12" s="6">
        <v>17.745999999999999</v>
      </c>
      <c r="D12" s="6">
        <v>6.3</v>
      </c>
      <c r="E12" s="6">
        <v>5.367</v>
      </c>
      <c r="F12" s="6">
        <v>5.891</v>
      </c>
      <c r="G12" s="6">
        <v>33.531999999999996</v>
      </c>
      <c r="H12" s="6">
        <v>100.33499999999999</v>
      </c>
      <c r="I12" s="6">
        <v>16.036000000000001</v>
      </c>
      <c r="J12" s="6">
        <v>1.2689999999999999</v>
      </c>
      <c r="K12" s="9" t="s">
        <v>23</v>
      </c>
      <c r="L12" s="9" t="s">
        <v>23</v>
      </c>
      <c r="M12" s="9" t="s">
        <v>23</v>
      </c>
    </row>
    <row r="13" spans="1:13" x14ac:dyDescent="0.3">
      <c r="A13" s="2" t="s">
        <v>29</v>
      </c>
      <c r="B13" s="5">
        <v>4329903</v>
      </c>
      <c r="C13" s="6">
        <v>16.827999999999999</v>
      </c>
      <c r="D13" s="6">
        <v>5.851</v>
      </c>
      <c r="E13" s="6">
        <v>4.5810000000000004</v>
      </c>
      <c r="F13" s="6">
        <v>2.6619999999999999</v>
      </c>
      <c r="G13" s="6">
        <v>26.687999999999999</v>
      </c>
      <c r="H13" s="6">
        <v>58.094999999999999</v>
      </c>
      <c r="I13" s="6">
        <v>46.679000000000002</v>
      </c>
      <c r="J13" s="6">
        <v>0.98599999999999999</v>
      </c>
      <c r="K13" s="9" t="s">
        <v>23</v>
      </c>
      <c r="L13" s="9" t="s">
        <v>23</v>
      </c>
      <c r="M13" s="9" t="s">
        <v>23</v>
      </c>
    </row>
    <row r="14" spans="1:13" x14ac:dyDescent="0.3">
      <c r="A14" s="2" t="s">
        <v>30</v>
      </c>
      <c r="B14" s="5">
        <v>4411094</v>
      </c>
      <c r="C14" s="6">
        <v>17.768999999999998</v>
      </c>
      <c r="D14" s="6">
        <v>6.0819999999999999</v>
      </c>
      <c r="E14" s="6">
        <v>4.3390000000000004</v>
      </c>
      <c r="F14" s="6">
        <v>1.1719999999999999</v>
      </c>
      <c r="G14" s="6">
        <v>17.167999999999999</v>
      </c>
      <c r="H14" s="6">
        <v>59.56</v>
      </c>
      <c r="I14" s="6">
        <v>64.212000000000003</v>
      </c>
      <c r="J14" s="6">
        <v>5.3769999999999998</v>
      </c>
      <c r="K14" s="9" t="s">
        <v>23</v>
      </c>
      <c r="L14" s="9" t="s">
        <v>23</v>
      </c>
      <c r="M14" s="9" t="s">
        <v>23</v>
      </c>
    </row>
    <row r="15" spans="1:13" x14ac:dyDescent="0.3">
      <c r="A15" s="2" t="s">
        <v>31</v>
      </c>
      <c r="B15" s="5">
        <v>4971368</v>
      </c>
      <c r="C15" s="6">
        <v>3.6850000000000001</v>
      </c>
      <c r="D15" s="6">
        <v>2.2890000000000001</v>
      </c>
      <c r="E15" s="6">
        <v>1.3340000000000001</v>
      </c>
      <c r="F15" s="6">
        <v>1.6259999999999999</v>
      </c>
      <c r="G15" s="6">
        <v>-9.6910000000000007</v>
      </c>
      <c r="H15" s="6">
        <v>-18.373999999999999</v>
      </c>
      <c r="I15" s="6">
        <v>43.107999999999997</v>
      </c>
      <c r="J15" s="6">
        <v>4.8259999999999996</v>
      </c>
      <c r="K15" s="9" t="s">
        <v>23</v>
      </c>
      <c r="L15" s="9" t="s">
        <v>23</v>
      </c>
      <c r="M15" s="9" t="s">
        <v>23</v>
      </c>
    </row>
    <row r="16" spans="1:13" x14ac:dyDescent="0.3">
      <c r="A16" s="2" t="s">
        <v>32</v>
      </c>
      <c r="B16" s="5">
        <v>4967275</v>
      </c>
      <c r="C16" s="6">
        <v>3.3580000000000001</v>
      </c>
      <c r="D16" s="6">
        <v>1.5669999999999999</v>
      </c>
      <c r="E16" s="6">
        <v>1.08</v>
      </c>
      <c r="F16" s="6">
        <v>1.022</v>
      </c>
      <c r="G16" s="6">
        <v>17.803999999999998</v>
      </c>
      <c r="H16" s="6">
        <v>15.146000000000001</v>
      </c>
      <c r="I16" s="6">
        <v>54.573999999999998</v>
      </c>
      <c r="J16" s="6">
        <v>7.21</v>
      </c>
      <c r="K16" s="9" t="s">
        <v>23</v>
      </c>
      <c r="L16" s="9" t="s">
        <v>23</v>
      </c>
      <c r="M16" s="9" t="s">
        <v>23</v>
      </c>
    </row>
    <row r="17" spans="1:13" x14ac:dyDescent="0.3">
      <c r="A17" s="2" t="s">
        <v>33</v>
      </c>
      <c r="B17" s="5">
        <v>4966468</v>
      </c>
      <c r="C17" s="6">
        <v>6.3849999999999998</v>
      </c>
      <c r="D17" s="6">
        <v>3.9169999999999998</v>
      </c>
      <c r="E17" s="6">
        <v>3.3</v>
      </c>
      <c r="F17" s="6">
        <v>2.98</v>
      </c>
      <c r="G17" s="6">
        <v>3.5379999999999998</v>
      </c>
      <c r="H17" s="6">
        <v>12.689</v>
      </c>
      <c r="I17" s="6">
        <v>53.375</v>
      </c>
      <c r="J17" s="6">
        <v>4.2510000000000003</v>
      </c>
      <c r="K17" s="9" t="s">
        <v>23</v>
      </c>
      <c r="L17" s="9" t="s">
        <v>23</v>
      </c>
      <c r="M17" s="9" t="s">
        <v>23</v>
      </c>
    </row>
    <row r="18" spans="1:13" x14ac:dyDescent="0.3">
      <c r="A18" s="2" t="s">
        <v>34</v>
      </c>
      <c r="B18" s="5">
        <v>4004205</v>
      </c>
      <c r="C18" s="6">
        <v>43.018999999999998</v>
      </c>
      <c r="D18" s="6">
        <v>33.890999999999998</v>
      </c>
      <c r="E18" s="6">
        <v>30.9</v>
      </c>
      <c r="F18" s="6">
        <v>26.579000000000001</v>
      </c>
      <c r="G18" s="6">
        <v>28.622</v>
      </c>
      <c r="H18" s="6">
        <v>50.563000000000002</v>
      </c>
      <c r="I18" s="6">
        <v>63.061</v>
      </c>
      <c r="J18" s="6">
        <v>0.86</v>
      </c>
      <c r="K18" s="8">
        <v>31.488931212936599</v>
      </c>
      <c r="L18" s="6">
        <v>151.42342993532301</v>
      </c>
      <c r="M18" s="6">
        <v>29.028108305111999</v>
      </c>
    </row>
    <row r="20" spans="1:13" x14ac:dyDescent="0.3">
      <c r="A20" s="11" t="s">
        <v>35</v>
      </c>
      <c r="B20" s="2" t="s">
        <v>19</v>
      </c>
      <c r="C20" s="6">
        <v>3.36</v>
      </c>
      <c r="D20" s="6">
        <v>1.57</v>
      </c>
      <c r="E20" s="6">
        <v>1.08</v>
      </c>
      <c r="F20" s="6">
        <v>1.02</v>
      </c>
      <c r="G20" s="6">
        <v>-9.69</v>
      </c>
      <c r="H20" s="6">
        <v>-18.37</v>
      </c>
      <c r="I20" s="6">
        <v>5.69</v>
      </c>
      <c r="J20" s="6">
        <v>0.22</v>
      </c>
      <c r="K20" s="9" t="s">
        <v>23</v>
      </c>
      <c r="L20" s="9" t="s">
        <v>23</v>
      </c>
      <c r="M20" s="9" t="s">
        <v>23</v>
      </c>
    </row>
    <row r="21" spans="1:13" x14ac:dyDescent="0.3">
      <c r="A21" s="11" t="s">
        <v>36</v>
      </c>
      <c r="B21" s="2" t="s">
        <v>19</v>
      </c>
      <c r="C21" s="6">
        <v>17.760000000000002</v>
      </c>
      <c r="D21" s="6">
        <v>6.19</v>
      </c>
      <c r="E21" s="6">
        <v>4.59</v>
      </c>
      <c r="F21" s="6">
        <v>4.24</v>
      </c>
      <c r="G21" s="6">
        <v>16.96</v>
      </c>
      <c r="H21" s="6">
        <v>22.45</v>
      </c>
      <c r="I21" s="6">
        <v>50.03</v>
      </c>
      <c r="J21" s="6">
        <v>2.13</v>
      </c>
      <c r="K21" s="9" t="s">
        <v>23</v>
      </c>
      <c r="L21" s="9" t="s">
        <v>23</v>
      </c>
      <c r="M21" s="9" t="s">
        <v>23</v>
      </c>
    </row>
    <row r="22" spans="1:13" x14ac:dyDescent="0.3">
      <c r="A22" s="11" t="s">
        <v>37</v>
      </c>
      <c r="B22" s="2" t="s">
        <v>19</v>
      </c>
      <c r="C22" s="6">
        <v>21.2</v>
      </c>
      <c r="D22" s="6">
        <v>10.64</v>
      </c>
      <c r="E22" s="6">
        <v>7.94</v>
      </c>
      <c r="F22" s="6">
        <v>6.79</v>
      </c>
      <c r="G22" s="6">
        <v>14.37</v>
      </c>
      <c r="H22" s="6">
        <v>29.5</v>
      </c>
      <c r="I22" s="6">
        <v>55.25</v>
      </c>
      <c r="J22" s="6">
        <v>2.91</v>
      </c>
      <c r="K22" s="9" t="s">
        <v>23</v>
      </c>
      <c r="L22" s="9" t="s">
        <v>23</v>
      </c>
      <c r="M22" s="9" t="s">
        <v>23</v>
      </c>
    </row>
    <row r="23" spans="1:13" x14ac:dyDescent="0.3">
      <c r="A23" s="11" t="s">
        <v>38</v>
      </c>
      <c r="B23" s="2" t="s">
        <v>19</v>
      </c>
      <c r="C23" s="6">
        <v>63.3</v>
      </c>
      <c r="D23" s="6">
        <v>31.02</v>
      </c>
      <c r="E23" s="6">
        <v>27.35</v>
      </c>
      <c r="F23" s="6">
        <v>22.94</v>
      </c>
      <c r="G23" s="6">
        <v>33.53</v>
      </c>
      <c r="H23" s="6">
        <v>100.34</v>
      </c>
      <c r="I23" s="6">
        <v>138.63</v>
      </c>
      <c r="J23" s="6">
        <v>7.21</v>
      </c>
      <c r="K23" s="9" t="s">
        <v>23</v>
      </c>
      <c r="L23" s="9" t="s">
        <v>23</v>
      </c>
      <c r="M23" s="9" t="s">
        <v>23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23"/>
  <sheetViews>
    <sheetView workbookViewId="0"/>
  </sheetViews>
  <sheetFormatPr baseColWidth="10" defaultColWidth="8.88671875" defaultRowHeight="14.4" x14ac:dyDescent="0.3"/>
  <cols>
    <col min="1" max="1" width="48.5546875" customWidth="1"/>
    <col min="2" max="2" width="19.33203125" customWidth="1"/>
    <col min="3" max="3" width="21.109375" customWidth="1"/>
    <col min="4" max="4" width="22.44140625" customWidth="1"/>
    <col min="5" max="8" width="21.109375" customWidth="1"/>
    <col min="9" max="9" width="16.109375" customWidth="1"/>
    <col min="10" max="10" width="29.44140625" customWidth="1"/>
    <col min="11" max="13" width="21.109375" customWidth="1"/>
  </cols>
  <sheetData>
    <row r="3" spans="1:13" x14ac:dyDescent="0.3">
      <c r="A3" s="2" t="e">
        <f ca="1">SPGTable($B$8:$B$18,$C$5:$M$5,$C$6:$M$6,"Options:Curr=USD,Mag=Standard,ConvMethod=Recommended,FilingVer=Current/Restated")</f>
        <v>#NAME?</v>
      </c>
    </row>
    <row r="4" spans="1:13" x14ac:dyDescent="0.3">
      <c r="A4" s="3" t="e">
        <f ca="1">SPGLabel(266637,267969,"","Options:Curr=USD,Mag=Standard,ConvMethod=Recommended,FilingVer=Current/Restated")</f>
        <v>#NAME?</v>
      </c>
      <c r="B4" s="3" t="e">
        <f ca="1">SPGLabel(266637,267961,"","Options:Curr=USD,Mag=Standard,ConvMethod=Recommended,FilingVer=Current/Restated")</f>
        <v>#NAME?</v>
      </c>
      <c r="C4" s="4" t="e">
        <f ca="1">SPGLabel(266637,329262,"","Options:Curr=USD,Mag=Standard,ConvMethod=Recommended,FilingVer=Current/Restated")</f>
        <v>#NAME?</v>
      </c>
      <c r="D4" s="4" t="e">
        <f ca="1">SPGLabel(266637,328546,"","Options:Curr=USD,Mag=Standard,ConvMethod=Recommended,FilingVer=Current/Restated")</f>
        <v>#NAME?</v>
      </c>
      <c r="E4" s="4" t="e">
        <f ca="1">SPGLabel(266637,328549,"","Options:Curr=USD,Mag=Standard,ConvMethod=Recommended,FilingVer=Current/Restated")</f>
        <v>#NAME?</v>
      </c>
      <c r="F4" s="4" t="e">
        <f ca="1">SPGLabel(266637,329310,"","Options:Curr=USD,Mag=Standard,ConvMethod=Recommended,FilingVer=Current/Restated")</f>
        <v>#NAME?</v>
      </c>
      <c r="G4" s="4" t="e">
        <f ca="1">SPGLabel(266637,328499,"","Options:Curr=USD,Mag=Standard,ConvMethod=Recommended,FilingVer=Current/Restated")</f>
        <v>#NAME?</v>
      </c>
      <c r="H4" s="4" t="e">
        <f ca="1">SPGLabel(266637,290890,"NTM","Options:Curr=USD,Mag=Standard,ConvMethod=Recommended,FilingVer=Current/Restated")</f>
        <v>#NAME?</v>
      </c>
      <c r="I4" s="4" t="e">
        <f ca="1">SPGLabel(266637,290896,"","Options:Curr=USD,Mag=Standard,ConvMethod=Recommended,FilingVer=Current/Restated")</f>
        <v>#NAME?</v>
      </c>
      <c r="J4" s="4" t="e">
        <f ca="1">SPGLabel(266637,317678,"NTM","Options:Curr=USD,Mag=Standard,ConvMethod=Recommended,FilingVer=Current/Restated")</f>
        <v>#NAME?</v>
      </c>
      <c r="K4" s="4" t="e">
        <f ca="1">SPGLabel(266637,317682,"NTM","Options:Curr=USD,Mag=Standard,ConvMethod=Recommended,FilingVer=Current/Restated")</f>
        <v>#NAME?</v>
      </c>
      <c r="L4" s="4" t="e">
        <f ca="1">SPGLabel(266637,317683,"NTM","Options:Curr=USD,Mag=Standard,ConvMethod=Recommended,FilingVer=Current/Restated")</f>
        <v>#NAME?</v>
      </c>
      <c r="M4" s="4" t="e">
        <f ca="1">SPGLabel(266637,317681,"FY0","Options:Curr=USD,Mag=Standard,ConvMethod=Recommended,FilingVer=Current/Restated")</f>
        <v>#NAME?</v>
      </c>
    </row>
    <row r="5" spans="1:13" x14ac:dyDescent="0.3">
      <c r="A5" s="3" t="s">
        <v>0</v>
      </c>
      <c r="B5" s="3" t="s">
        <v>1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 t="s">
        <v>60</v>
      </c>
    </row>
    <row r="6" spans="1:13" x14ac:dyDescent="0.3">
      <c r="A6" s="3" t="s">
        <v>19</v>
      </c>
      <c r="B6" s="3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e">
        <f ca="1">SPGLabel(266637,290890,"&lt;&gt;NTM","Options:Curr=USD,Mag=Standard,ConvMethod=Recommended,FilingVer=Current/Restated")</f>
        <v>#NAME?</v>
      </c>
      <c r="I6" s="4" t="s">
        <v>19</v>
      </c>
      <c r="J6" s="4" t="e">
        <f ca="1">SPGLabel(266637,317678,"&lt;&gt;NTM","Options:Curr=USD,Mag=Standard,ConvMethod=Recommended,FilingVer=Current/Restated")</f>
        <v>#NAME?</v>
      </c>
      <c r="K6" s="4" t="e">
        <f ca="1">SPGLabel(266637,317682,"&lt;&gt;NTM","Options:Curr=USD,Mag=Standard,ConvMethod=Recommended,FilingVer=Current/Restated")</f>
        <v>#NAME?</v>
      </c>
      <c r="L6" s="4" t="e">
        <f ca="1">SPGLabel(266637,317683,"&lt;&gt;NTM","Options:Curr=USD,Mag=Standard,ConvMethod=Recommended,FilingVer=Current/Restated")</f>
        <v>#NAME?</v>
      </c>
      <c r="M6" s="4" t="s">
        <v>61</v>
      </c>
    </row>
    <row r="7" spans="1:13" x14ac:dyDescent="0.3">
      <c r="A7" s="3" t="s">
        <v>19</v>
      </c>
      <c r="B7" s="3" t="s">
        <v>19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</row>
    <row r="8" spans="1:13" x14ac:dyDescent="0.3">
      <c r="A8" s="2" t="s">
        <v>22</v>
      </c>
      <c r="B8" s="5">
        <v>105223</v>
      </c>
      <c r="C8" s="6">
        <v>6.5465996649320601</v>
      </c>
      <c r="D8" s="6">
        <v>0.69816671263623598</v>
      </c>
      <c r="E8" s="6">
        <v>7.8017875076658099</v>
      </c>
      <c r="F8" s="6">
        <v>6.8805031446540896</v>
      </c>
      <c r="G8" s="9" t="s">
        <v>24</v>
      </c>
      <c r="H8" s="8">
        <v>9.0535076726644999</v>
      </c>
      <c r="I8" s="9" t="s">
        <v>23</v>
      </c>
      <c r="J8" s="6">
        <v>0.68911850140819997</v>
      </c>
      <c r="K8" s="6">
        <v>7.2324963524417001</v>
      </c>
      <c r="L8" s="6">
        <v>8.3097422238072003</v>
      </c>
      <c r="M8" s="9" t="s">
        <v>24</v>
      </c>
    </row>
    <row r="9" spans="1:13" x14ac:dyDescent="0.3">
      <c r="A9" s="2" t="s">
        <v>25</v>
      </c>
      <c r="B9" s="5">
        <v>4625099</v>
      </c>
      <c r="C9" s="6">
        <v>5.8951593522382204</v>
      </c>
      <c r="D9" s="6">
        <v>0.54630872857189405</v>
      </c>
      <c r="E9" s="6">
        <v>11.866238335542</v>
      </c>
      <c r="F9" s="6">
        <v>6.8636104783599103</v>
      </c>
      <c r="G9" s="9" t="s">
        <v>24</v>
      </c>
      <c r="H9" s="8">
        <v>7.1597875677217004</v>
      </c>
      <c r="I9" s="9" t="s">
        <v>23</v>
      </c>
      <c r="J9" s="6">
        <v>0.53399707940319996</v>
      </c>
      <c r="K9" s="6">
        <v>5.6032357103799999</v>
      </c>
      <c r="L9" s="6">
        <v>7.0592588894936998</v>
      </c>
      <c r="M9" s="8">
        <v>4.3066309070167996</v>
      </c>
    </row>
    <row r="10" spans="1:13" x14ac:dyDescent="0.3">
      <c r="A10" s="2" t="s">
        <v>26</v>
      </c>
      <c r="B10" s="5">
        <v>4047857</v>
      </c>
      <c r="C10" s="6">
        <v>12.6828541277005</v>
      </c>
      <c r="D10" s="6">
        <v>4.0883622774447597</v>
      </c>
      <c r="E10" s="6">
        <v>14.9500593771724</v>
      </c>
      <c r="F10" s="6">
        <v>18.850000000000001</v>
      </c>
      <c r="G10" s="9" t="s">
        <v>24</v>
      </c>
      <c r="H10" s="8">
        <v>14.7537317604964</v>
      </c>
      <c r="I10" s="9" t="s">
        <v>23</v>
      </c>
      <c r="J10" s="6">
        <v>3.8717184462937002</v>
      </c>
      <c r="K10" s="6">
        <v>10.4044008014911</v>
      </c>
      <c r="L10" s="6">
        <v>11.512555695039101</v>
      </c>
      <c r="M10" s="8">
        <v>5.7004732583584001</v>
      </c>
    </row>
    <row r="11" spans="1:13" x14ac:dyDescent="0.3">
      <c r="A11" s="2" t="s">
        <v>27</v>
      </c>
      <c r="B11" s="5">
        <v>4389031</v>
      </c>
      <c r="C11" s="6">
        <v>4.13638448981051</v>
      </c>
      <c r="D11" s="6">
        <v>1.2765353274748299</v>
      </c>
      <c r="E11" s="6">
        <v>6.8163054063262001</v>
      </c>
      <c r="F11" s="6">
        <v>11.7181286373582</v>
      </c>
      <c r="G11" s="6">
        <v>1.66473513129646</v>
      </c>
      <c r="H11" s="8">
        <v>9.4502124102048999</v>
      </c>
      <c r="I11" s="9" t="s">
        <v>23</v>
      </c>
      <c r="J11" s="6">
        <v>1.1221068496027</v>
      </c>
      <c r="K11" s="6">
        <v>3.5311253067221</v>
      </c>
      <c r="L11" s="6">
        <v>5.5331548655037999</v>
      </c>
      <c r="M11" s="8">
        <v>1.7004552095617</v>
      </c>
    </row>
    <row r="12" spans="1:13" x14ac:dyDescent="0.3">
      <c r="A12" s="2" t="s">
        <v>28</v>
      </c>
      <c r="B12" s="5">
        <v>5311100</v>
      </c>
      <c r="C12" s="6">
        <v>8.2869273243519697</v>
      </c>
      <c r="D12" s="6">
        <v>0.529010209721404</v>
      </c>
      <c r="E12" s="6">
        <v>9.7046120083218899</v>
      </c>
      <c r="F12" s="6">
        <v>12.4047931835991</v>
      </c>
      <c r="G12" s="6">
        <v>1.7852003066720901</v>
      </c>
      <c r="H12" s="8">
        <v>13.7364615106654</v>
      </c>
      <c r="I12" s="9" t="s">
        <v>23</v>
      </c>
      <c r="J12" s="6">
        <v>0.62729584021469997</v>
      </c>
      <c r="K12" s="6">
        <v>8.2403537268359006</v>
      </c>
      <c r="L12" s="6">
        <v>9.8294313629656003</v>
      </c>
      <c r="M12" s="8">
        <v>5.1159286935554</v>
      </c>
    </row>
    <row r="13" spans="1:13" x14ac:dyDescent="0.3">
      <c r="A13" s="2" t="s">
        <v>29</v>
      </c>
      <c r="B13" s="5">
        <v>4329903</v>
      </c>
      <c r="C13" s="6">
        <v>3.11349921233648</v>
      </c>
      <c r="D13" s="6">
        <v>0.18724234061416101</v>
      </c>
      <c r="E13" s="6">
        <v>4.1031895253841801</v>
      </c>
      <c r="F13" s="6">
        <v>7.1355551220211604</v>
      </c>
      <c r="G13" s="9" t="s">
        <v>24</v>
      </c>
      <c r="H13" s="8">
        <v>6.9069788437391004</v>
      </c>
      <c r="I13" s="9" t="s">
        <v>23</v>
      </c>
      <c r="J13" s="6">
        <v>0.18431056322719999</v>
      </c>
      <c r="K13" s="6">
        <v>3.0976049031097999</v>
      </c>
      <c r="L13" s="6">
        <v>4.6749892175243</v>
      </c>
      <c r="M13" s="8">
        <v>3.4699462922358002</v>
      </c>
    </row>
    <row r="14" spans="1:13" x14ac:dyDescent="0.3">
      <c r="A14" s="2" t="s">
        <v>30</v>
      </c>
      <c r="B14" s="5">
        <v>4411094</v>
      </c>
      <c r="C14" s="6">
        <v>3.8539207207161401</v>
      </c>
      <c r="D14" s="6">
        <v>0.25064716267763398</v>
      </c>
      <c r="E14" s="6">
        <v>5.52316503936256</v>
      </c>
      <c r="F14" s="6">
        <v>3.3558614917276701</v>
      </c>
      <c r="G14" s="9" t="s">
        <v>24</v>
      </c>
      <c r="H14" s="8">
        <v>2.7250330749569001</v>
      </c>
      <c r="I14" s="9" t="s">
        <v>23</v>
      </c>
      <c r="J14" s="6">
        <v>0.27076355885850001</v>
      </c>
      <c r="K14" s="6">
        <v>4.1674665496722003</v>
      </c>
      <c r="L14" s="6">
        <v>5.7724314252379996</v>
      </c>
      <c r="M14" s="8">
        <v>0.33160074370379999</v>
      </c>
    </row>
    <row r="15" spans="1:13" x14ac:dyDescent="0.3">
      <c r="A15" s="2" t="s">
        <v>31</v>
      </c>
      <c r="B15" s="5">
        <v>4971368</v>
      </c>
      <c r="C15" s="6">
        <v>6.6688493270896601</v>
      </c>
      <c r="D15" s="6">
        <v>0.169138152176318</v>
      </c>
      <c r="E15" s="6">
        <v>11.6159917170572</v>
      </c>
      <c r="F15" s="6">
        <v>9.4356955380577396</v>
      </c>
      <c r="G15" s="6">
        <v>1.15333408190436</v>
      </c>
      <c r="H15" s="8">
        <v>10.716771673142899</v>
      </c>
      <c r="I15" s="9" t="s">
        <v>23</v>
      </c>
      <c r="J15" s="6">
        <v>0.15499773094149999</v>
      </c>
      <c r="K15" s="6">
        <v>5.5595548022279004</v>
      </c>
      <c r="L15" s="6">
        <v>10.053571055249201</v>
      </c>
      <c r="M15" s="8">
        <v>1.0533602651103999</v>
      </c>
    </row>
    <row r="16" spans="1:13" x14ac:dyDescent="0.3">
      <c r="A16" s="2" t="s">
        <v>32</v>
      </c>
      <c r="B16" s="5">
        <v>4967275</v>
      </c>
      <c r="C16" s="6">
        <v>9.2415266777248206</v>
      </c>
      <c r="D16" s="6">
        <v>0.15481495898845801</v>
      </c>
      <c r="E16" s="6">
        <v>13.865326618059999</v>
      </c>
      <c r="F16" s="6">
        <v>8.8811188811188799</v>
      </c>
      <c r="G16" s="6">
        <v>1.0078165297782</v>
      </c>
      <c r="H16" s="8">
        <v>10.3976912213194</v>
      </c>
      <c r="I16" s="9" t="s">
        <v>23</v>
      </c>
      <c r="J16" s="6">
        <v>0.15518454976150001</v>
      </c>
      <c r="K16" s="6">
        <v>9.3971145608922004</v>
      </c>
      <c r="L16" s="6">
        <v>14.414941529459901</v>
      </c>
      <c r="M16" s="8">
        <v>1.0039539441965</v>
      </c>
    </row>
    <row r="17" spans="1:13" x14ac:dyDescent="0.3">
      <c r="A17" s="2" t="s">
        <v>33</v>
      </c>
      <c r="B17" s="5">
        <v>4966468</v>
      </c>
      <c r="C17" s="6">
        <v>7.6042215947800704</v>
      </c>
      <c r="D17" s="6">
        <v>0.30443260214970402</v>
      </c>
      <c r="E17" s="6">
        <v>9.2391333425946094</v>
      </c>
      <c r="F17" s="6">
        <v>9.7916666666666696</v>
      </c>
      <c r="G17" s="6">
        <v>2.0338494085969798</v>
      </c>
      <c r="H17" s="8">
        <v>10.6140996897321</v>
      </c>
      <c r="I17" s="9" t="s">
        <v>23</v>
      </c>
      <c r="J17" s="6">
        <v>0.28026933666569998</v>
      </c>
      <c r="K17" s="6">
        <v>7.2759305021473004</v>
      </c>
      <c r="L17" s="6">
        <v>8.8819184308351993</v>
      </c>
      <c r="M17" s="8">
        <v>2.3015186735361999</v>
      </c>
    </row>
    <row r="18" spans="1:13" x14ac:dyDescent="0.3">
      <c r="A18" s="2" t="s">
        <v>34</v>
      </c>
      <c r="B18" s="5">
        <v>4004205</v>
      </c>
      <c r="C18" s="6">
        <v>18.4576409921719</v>
      </c>
      <c r="D18" s="6">
        <v>6.96781155578699</v>
      </c>
      <c r="E18" s="6">
        <v>22.549321841355699</v>
      </c>
      <c r="F18" s="6">
        <v>27.667497921862001</v>
      </c>
      <c r="G18" s="6">
        <v>37.8055429350295</v>
      </c>
      <c r="H18" s="8">
        <v>26.743158334538599</v>
      </c>
      <c r="I18" s="9" t="s">
        <v>23</v>
      </c>
      <c r="J18" s="6">
        <v>6.5675585021309999</v>
      </c>
      <c r="K18" s="6">
        <v>19.760307007051299</v>
      </c>
      <c r="L18" s="6">
        <v>21.975549638225299</v>
      </c>
      <c r="M18" s="8">
        <v>40.0647064523422</v>
      </c>
    </row>
    <row r="20" spans="1:13" x14ac:dyDescent="0.3">
      <c r="A20" s="11" t="s">
        <v>35</v>
      </c>
      <c r="B20" s="2" t="s">
        <v>19</v>
      </c>
      <c r="C20" s="6">
        <v>3.11</v>
      </c>
      <c r="D20" s="6">
        <v>0.15</v>
      </c>
      <c r="E20" s="6">
        <v>4.0999999999999996</v>
      </c>
      <c r="F20" s="6">
        <v>3.36</v>
      </c>
      <c r="G20" s="6">
        <v>1.01</v>
      </c>
      <c r="H20" s="8">
        <v>2.7</v>
      </c>
      <c r="I20" s="9" t="s">
        <v>23</v>
      </c>
      <c r="J20" s="6">
        <v>0.15</v>
      </c>
      <c r="K20" s="6">
        <v>3.1</v>
      </c>
      <c r="L20" s="6">
        <v>4.67</v>
      </c>
      <c r="M20" s="8">
        <v>0.3</v>
      </c>
    </row>
    <row r="21" spans="1:13" x14ac:dyDescent="0.3">
      <c r="A21" s="11" t="s">
        <v>36</v>
      </c>
      <c r="B21" s="2" t="s">
        <v>19</v>
      </c>
      <c r="C21" s="6">
        <v>6.61</v>
      </c>
      <c r="D21" s="6">
        <v>0.42</v>
      </c>
      <c r="E21" s="6">
        <v>9.4700000000000006</v>
      </c>
      <c r="F21" s="6">
        <v>9.16</v>
      </c>
      <c r="G21" s="6">
        <v>1.66</v>
      </c>
      <c r="H21" s="8">
        <v>9.9</v>
      </c>
      <c r="I21" s="9" t="s">
        <v>23</v>
      </c>
      <c r="J21" s="6">
        <v>0.41</v>
      </c>
      <c r="K21" s="6">
        <v>6.42</v>
      </c>
      <c r="L21" s="6">
        <v>8.6</v>
      </c>
      <c r="M21" s="8">
        <v>2.2999999999999998</v>
      </c>
    </row>
    <row r="22" spans="1:13" x14ac:dyDescent="0.3">
      <c r="A22" s="11" t="s">
        <v>37</v>
      </c>
      <c r="B22" s="2" t="s">
        <v>19</v>
      </c>
      <c r="C22" s="6">
        <v>6.8</v>
      </c>
      <c r="D22" s="6">
        <v>0.82</v>
      </c>
      <c r="E22" s="6">
        <v>9.5500000000000007</v>
      </c>
      <c r="F22" s="6">
        <v>9.5299999999999994</v>
      </c>
      <c r="G22" s="6">
        <v>1.53</v>
      </c>
      <c r="H22" s="8">
        <v>9.6</v>
      </c>
      <c r="I22" s="9" t="s">
        <v>23</v>
      </c>
      <c r="J22" s="6">
        <v>0.79</v>
      </c>
      <c r="K22" s="6">
        <v>6.45</v>
      </c>
      <c r="L22" s="6">
        <v>8.6</v>
      </c>
      <c r="M22" s="8">
        <v>2.8</v>
      </c>
    </row>
    <row r="23" spans="1:13" x14ac:dyDescent="0.3">
      <c r="A23" s="11" t="s">
        <v>38</v>
      </c>
      <c r="B23" s="2" t="s">
        <v>19</v>
      </c>
      <c r="C23" s="6">
        <v>12.68</v>
      </c>
      <c r="D23" s="6">
        <v>4.09</v>
      </c>
      <c r="E23" s="6">
        <v>14.95</v>
      </c>
      <c r="F23" s="6">
        <v>18.850000000000001</v>
      </c>
      <c r="G23" s="6">
        <v>2.0299999999999998</v>
      </c>
      <c r="H23" s="8">
        <v>14.8</v>
      </c>
      <c r="I23" s="9" t="s">
        <v>23</v>
      </c>
      <c r="J23" s="6">
        <v>3.87</v>
      </c>
      <c r="K23" s="6">
        <v>10.4</v>
      </c>
      <c r="L23" s="6">
        <v>14.41</v>
      </c>
      <c r="M23" s="8">
        <v>5.7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baseColWidth="10" defaultColWidth="8.88671875" defaultRowHeight="14.4" x14ac:dyDescent="0.3"/>
  <cols>
    <col min="1" max="1" width="48.5546875" customWidth="1"/>
  </cols>
  <sheetData>
    <row r="1" spans="1:4" ht="40.049999999999997" customHeight="1" x14ac:dyDescent="0.3">
      <c r="A1" s="1"/>
      <c r="B1" s="1"/>
      <c r="C1" s="1"/>
      <c r="D1" s="1"/>
    </row>
    <row r="3" spans="1:4" x14ac:dyDescent="0.3">
      <c r="A3" s="11" t="s">
        <v>62</v>
      </c>
    </row>
    <row r="4" spans="1:4" x14ac:dyDescent="0.3">
      <c r="A4" s="11" t="s">
        <v>63</v>
      </c>
    </row>
    <row r="5" spans="1:4" x14ac:dyDescent="0.3">
      <c r="A5" s="2" t="s">
        <v>64</v>
      </c>
    </row>
    <row r="6" spans="1:4" x14ac:dyDescent="0.3">
      <c r="A6" s="2" t="s">
        <v>65</v>
      </c>
    </row>
    <row r="7" spans="1:4" x14ac:dyDescent="0.3">
      <c r="A7" s="2" t="s">
        <v>66</v>
      </c>
    </row>
    <row r="8" spans="1:4" x14ac:dyDescent="0.3">
      <c r="A8" s="2" t="s">
        <v>67</v>
      </c>
    </row>
    <row r="9" spans="1:4" x14ac:dyDescent="0.3">
      <c r="A9" s="2" t="s">
        <v>68</v>
      </c>
    </row>
    <row r="10" spans="1:4" x14ac:dyDescent="0.3">
      <c r="A10" s="2" t="s">
        <v>69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VARGAS</dc:creator>
  <cp:keywords/>
  <dc:description/>
  <cp:lastModifiedBy>ALEJANDRO VARGAS</cp:lastModifiedBy>
  <dcterms:created xsi:type="dcterms:W3CDTF">2022-04-21T22:15:20Z</dcterms:created>
  <dcterms:modified xsi:type="dcterms:W3CDTF">2022-04-21T22:15:21Z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{1DBF8981-10F0-4FCE-9ABD-C9A5202BA622}</vt:lpwstr>
  </property>
</Properties>
</file>