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5a3fe9bc941f1/Documentos/1. Docencia/2. DIPLOMADOS/Banca y Finanzas/Riesgos Mercado Valores/2022/Empresas/"/>
    </mc:Choice>
  </mc:AlternateContent>
  <xr:revisionPtr revIDLastSave="0" documentId="8_{E9BC84F9-A3F0-45C8-B999-41528C21B8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creening Criteria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4" i="1" l="1"/>
  <c r="L6" i="3"/>
  <c r="K6" i="3"/>
  <c r="J6" i="3"/>
  <c r="H6" i="3"/>
  <c r="M4" i="3"/>
  <c r="L4" i="3"/>
  <c r="K4" i="3"/>
  <c r="J4" i="3"/>
  <c r="I4" i="3"/>
  <c r="H4" i="3"/>
  <c r="G4" i="3"/>
  <c r="F4" i="3"/>
  <c r="E4" i="3"/>
  <c r="D4" i="3"/>
  <c r="C4" i="3"/>
  <c r="B4" i="3"/>
  <c r="A4" i="3"/>
  <c r="A3" i="3"/>
  <c r="M4" i="2"/>
  <c r="L4" i="2"/>
  <c r="K4" i="2"/>
  <c r="J4" i="2"/>
  <c r="I4" i="2"/>
  <c r="H4" i="2"/>
  <c r="G4" i="2"/>
  <c r="F4" i="2"/>
  <c r="E4" i="2"/>
  <c r="D4" i="2"/>
  <c r="C4" i="2"/>
  <c r="B4" i="2"/>
  <c r="A4" i="2"/>
  <c r="A3" i="2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3" i="1"/>
</calcChain>
</file>

<file path=xl/sharedStrings.xml><?xml version="1.0" encoding="utf-8"?>
<sst xmlns="http://schemas.openxmlformats.org/spreadsheetml/2006/main" count="324" uniqueCount="70">
  <si>
    <t>SP_ENTITY_NAME</t>
  </si>
  <si>
    <t>SP_ENTITY_ID</t>
  </si>
  <si>
    <t>SP_PRICE_CLOSE</t>
  </si>
  <si>
    <t>290935</t>
  </si>
  <si>
    <t>290933</t>
  </si>
  <si>
    <t>275618</t>
  </si>
  <si>
    <t>SP_NONCONTROLLING_INTS</t>
  </si>
  <si>
    <t>311681</t>
  </si>
  <si>
    <t>275868</t>
  </si>
  <si>
    <t>275720</t>
  </si>
  <si>
    <t>275622</t>
  </si>
  <si>
    <t>275629</t>
  </si>
  <si>
    <t>275628</t>
  </si>
  <si>
    <t>SP_DILUT_EPS_AFTER_EXTRA</t>
  </si>
  <si>
    <t>290954</t>
  </si>
  <si>
    <t>IQ_PTBV</t>
  </si>
  <si>
    <t>307489</t>
  </si>
  <si>
    <t>SP_NIM</t>
  </si>
  <si>
    <t>275623</t>
  </si>
  <si>
    <t/>
  </si>
  <si>
    <t>LTM</t>
  </si>
  <si>
    <t>Current/Restated</t>
  </si>
  <si>
    <t>Merck &amp; Co., Inc. (NYSE:MRK)</t>
  </si>
  <si>
    <t>NM</t>
  </si>
  <si>
    <t>NA</t>
  </si>
  <si>
    <t>Eli Lilly and Company (NYSE:LLY)</t>
  </si>
  <si>
    <t>Bristol-Myers Squibb Company (NYSE:BMY)</t>
  </si>
  <si>
    <t>Johnson &amp; Johnson (NYSE:JNJ)</t>
  </si>
  <si>
    <t>AbbVie Inc. (NYSE:ABBV)</t>
  </si>
  <si>
    <t>Gilead Sciences, Inc. (NASDAQGS:GILD)</t>
  </si>
  <si>
    <t>Amgen Inc. (NASDAQGS:AMGN)</t>
  </si>
  <si>
    <t>Biogen Inc. (NASDAQGS:BIIB)</t>
  </si>
  <si>
    <t>Viatris Inc. (NASDAQGS:VTRS)</t>
  </si>
  <si>
    <t>Regeneron Pharmaceuticals, Inc. (NASDAQGS:REGN)</t>
  </si>
  <si>
    <t>Pfizer Inc. (NYSE:PFE)</t>
  </si>
  <si>
    <t>Minimum</t>
  </si>
  <si>
    <t>Median</t>
  </si>
  <si>
    <t>Average</t>
  </si>
  <si>
    <t>Maximum</t>
  </si>
  <si>
    <t>274477</t>
  </si>
  <si>
    <t>274480</t>
  </si>
  <si>
    <t>274481</t>
  </si>
  <si>
    <t>274478</t>
  </si>
  <si>
    <t>274469</t>
  </si>
  <si>
    <t>306316</t>
  </si>
  <si>
    <t>IQ_DEBT_TO_CAPITAL</t>
  </si>
  <si>
    <t>274468</t>
  </si>
  <si>
    <t>SNL_ROIC</t>
  </si>
  <si>
    <t>298535</t>
  </si>
  <si>
    <t>298534</t>
  </si>
  <si>
    <t>SP_TEV_EBITDA_LTM</t>
  </si>
  <si>
    <t>IQ_TEV_TOTAL_REV_LTM</t>
  </si>
  <si>
    <t>IQ_TEV_EBIT_LTM</t>
  </si>
  <si>
    <t>IQ_PE_LTM</t>
  </si>
  <si>
    <t>IQ_PTBV_X</t>
  </si>
  <si>
    <t>SP_PE_EST</t>
  </si>
  <si>
    <t>SP_PNAVPS_EST</t>
  </si>
  <si>
    <t>SP_TEV_TOTAL_REV_FWD</t>
  </si>
  <si>
    <t>SP_TEV_EBITDA_FWD</t>
  </si>
  <si>
    <t>SP_TEV_EBIT_FWD</t>
  </si>
  <si>
    <t>SP_PBV_FWD</t>
  </si>
  <si>
    <t>FY0</t>
  </si>
  <si>
    <t>Companies: New Screen</t>
  </si>
  <si>
    <t xml:space="preserve">Screening Criteria: </t>
  </si>
  <si>
    <t>1              [ Primary Industry: Pharmaceuticals, Biotechnology and Life Sciences</t>
  </si>
  <si>
    <t xml:space="preserve">                   Geography: All Geographies</t>
  </si>
  <si>
    <t xml:space="preserve">                   Company Type: Public Company</t>
  </si>
  <si>
    <t xml:space="preserve">                   Company Status: Operating, Operating Subsidiary ]</t>
  </si>
  <si>
    <t>2                 Total Revenue [Latest Fiscal Year] ($000) Between 10 - 500</t>
  </si>
  <si>
    <t>3                 Top 10 Rank By Peer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</si>
</sst>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;\(#,##0\)"/>
    <numFmt numFmtId="166" formatCode="#,##0.0;\(#,##0.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49" fontId="0" fillId="0" borderId="0" xfId="0" applyNumberFormat="1" applyFont="1" applyFill="1" applyAlignment="1">
      <alignment horizontal="left"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166" fontId="0" fillId="0" borderId="0" xfId="0" applyNumberFormat="1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 vertical="top"/>
    </xf>
    <xf numFmtId="0" fontId="0" fillId="0" borderId="0" xfId="0" applyNumberFormat="1" applyFont="1" applyFill="1" applyAlignment="1">
      <alignment horizontal="right" vertical="top"/>
    </xf>
    <xf numFmtId="0" fontId="1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3"/>
  <sheetViews>
    <sheetView tabSelected="1" workbookViewId="0"/>
  </sheetViews>
  <sheetFormatPr baseColWidth="10" defaultColWidth="8.88671875" defaultRowHeight="14.4" x14ac:dyDescent="0.3"/>
  <cols>
    <col min="1" max="1" width="48.5546875" customWidth="1"/>
    <col min="2" max="2" width="19.33203125" customWidth="1"/>
    <col min="3" max="3" width="16.109375" customWidth="1"/>
    <col min="4" max="4" width="20.5546875" customWidth="1"/>
    <col min="5" max="5" width="29.44140625" customWidth="1"/>
    <col min="6" max="6" width="16.5546875" customWidth="1"/>
    <col min="7" max="7" width="16.109375" customWidth="1"/>
    <col min="8" max="8" width="29.44140625" customWidth="1"/>
    <col min="9" max="9" width="18" customWidth="1"/>
    <col min="10" max="10" width="16.109375" customWidth="1"/>
    <col min="11" max="13" width="16.5546875" customWidth="1"/>
    <col min="14" max="14" width="16.109375" customWidth="1"/>
    <col min="15" max="15" width="21.109375" customWidth="1"/>
    <col min="16" max="16" width="29.44140625" customWidth="1"/>
    <col min="17" max="18" width="16.109375" customWidth="1"/>
    <col min="19" max="19" width="16.5546875" customWidth="1"/>
  </cols>
  <sheetData>
    <row r="3" spans="1:19" x14ac:dyDescent="0.3">
      <c r="A3" s="2" t="e">
        <f ca="1">SPGTable($B$8:$B$18,$C$5:$S$5,$C$6:$S$6,"Options:Curr=USD,Mag=Standard,ConvMethod=Recommended,FilingVer=Current/Restated")</f>
        <v>#NAME?</v>
      </c>
    </row>
    <row r="4" spans="1:19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SPGLabel(266637,290930,"","Options:Curr=USD,Mag=Standard,ConvMethod=Recommended,FilingVer=Current/Restated")</f>
        <v>#NAME?</v>
      </c>
      <c r="D4" s="4" t="e">
        <f ca="1">SPGLabel(266637,290935,"","Options:Curr=USD,Mag=Standard,ConvMethod=Recommended,FilingVer=Current/Restated")</f>
        <v>#NAME?</v>
      </c>
      <c r="E4" s="4" t="e">
        <f ca="1">SPGLabel(266637,290933,"","Options:Curr=USD,Mag=Standard,ConvMethod=Recommended,FilingVer=Current/Restated")</f>
        <v>#NAME?</v>
      </c>
      <c r="F4" s="4" t="e">
        <f ca="1">SPGLabel(266637,275618,"LTM","Options:Curr=USD,Mag=Standard,ConvMethod=Recommended,FilingVer=Current/Restated")</f>
        <v>#NAME?</v>
      </c>
      <c r="G4" s="4" t="e">
        <f ca="1">SPGLabel(266637,309226,"LTM","Options:Curr=USD,Mag=Standard,ConvMethod=Recommended,FilingVer=Current/Restated")</f>
        <v>#NAME?</v>
      </c>
      <c r="H4" s="4" t="e">
        <f ca="1">SPGLabel(266637,311681,"","Options:Curr=USD,Mag=Standard,ConvMethod=Recommended,FilingVer=Current/Restated")</f>
        <v>#NAME?</v>
      </c>
      <c r="I4" s="4" t="e">
        <f ca="1">SPGLabel(266637,275868,"LTM","Options:Curr=USD,Mag=Standard,ConvMethod=Recommended,FilingVer=Current/Restated")</f>
        <v>#NAME?</v>
      </c>
      <c r="J4" s="4" t="e">
        <f ca="1">SPGLabel(266637,275720,"LTM","Options:Curr=USD,Mag=Standard,ConvMethod=Recommended,FilingVer=Current/Restated")</f>
        <v>#NAME?</v>
      </c>
      <c r="K4" s="4" t="e">
        <f ca="1">SPGLabel(266637,275622,"LTM","Options:Curr=USD,Mag=Standard,ConvMethod=Recommended,FilingVer=Current/Restated")</f>
        <v>#NAME?</v>
      </c>
      <c r="L4" s="4" t="e">
        <f ca="1">SPGLabel(266637,275629,"LTM","Options:Curr=USD,Mag=Standard,ConvMethod=Recommended,FilingVer=Current/Restated")</f>
        <v>#NAME?</v>
      </c>
      <c r="M4" s="4" t="e">
        <f ca="1">SPGLabel(266637,275628,"LTM","Options:Curr=USD,Mag=Standard,ConvMethod=Recommended,FilingVer=Current/Restated")</f>
        <v>#NAME?</v>
      </c>
      <c r="N4" s="4" t="e">
        <f ca="1">SPGLabel(266637,275636,"LTM","Options:Curr=USD,Mag=Standard,ConvMethod=Recommended,FilingVer=Current/Restated")</f>
        <v>#NAME?</v>
      </c>
      <c r="O4" s="4" t="e">
        <f ca="1">SPGLabel(266637,290954,"","Options:Curr=USD,Mag=Standard,ConvMethod=Recommended,FilingVer=Current/Restated")</f>
        <v>#NAME?</v>
      </c>
      <c r="P4" s="4" t="e">
        <f ca="1">SPGLabel(266637,290956,"","Options:Curr=USD,Mag=Standard,ConvMethod=Recommended,FilingVer=Current/Restated")</f>
        <v>#NAME?</v>
      </c>
      <c r="Q4" s="4" t="e">
        <f ca="1">SPGLabel(266637,307489,"LTM","Current/Restated","Options:Curr=USD,Mag=Standard,ConvMethod=Recommended,FilingVer=Current/Restated")</f>
        <v>#NAME?</v>
      </c>
      <c r="R4" s="4" t="e">
        <f ca="1">SPGLabel(266637,275822,"LTM","Options:Curr=USD,Mag=Standard,ConvMethod=Recommended,FilingVer=Current/Restated")</f>
        <v>#NAME?</v>
      </c>
      <c r="S4" s="4" t="e">
        <f ca="1">SPGLabel(266637,275623,"LTM","Options:Curr=USD,Mag=Standard,ConvMethod=Recommended,FilingVer=Current/Restated")</f>
        <v>#NAME?</v>
      </c>
    </row>
    <row r="5" spans="1:19" ht="28.8" x14ac:dyDescent="0.3">
      <c r="A5" s="3" t="s">
        <v>0</v>
      </c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</row>
    <row r="6" spans="1:19" x14ac:dyDescent="0.3">
      <c r="A6" s="3" t="s">
        <v>19</v>
      </c>
      <c r="B6" s="3" t="s">
        <v>19</v>
      </c>
      <c r="C6" s="4" t="s">
        <v>19</v>
      </c>
      <c r="D6" s="4" t="s">
        <v>19</v>
      </c>
      <c r="E6" s="4" t="s">
        <v>19</v>
      </c>
      <c r="F6" s="4" t="s">
        <v>20</v>
      </c>
      <c r="G6" s="4" t="s">
        <v>20</v>
      </c>
      <c r="H6" s="4" t="s">
        <v>19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19</v>
      </c>
      <c r="P6" s="4" t="s">
        <v>19</v>
      </c>
      <c r="Q6" s="4" t="s">
        <v>20</v>
      </c>
      <c r="R6" s="4" t="s">
        <v>20</v>
      </c>
      <c r="S6" s="4" t="s">
        <v>20</v>
      </c>
    </row>
    <row r="7" spans="1:19" x14ac:dyDescent="0.3">
      <c r="A7" s="3" t="s">
        <v>19</v>
      </c>
      <c r="B7" s="3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 t="s">
        <v>19</v>
      </c>
      <c r="O7" s="4" t="s">
        <v>19</v>
      </c>
      <c r="P7" s="4" t="s">
        <v>19</v>
      </c>
      <c r="Q7" s="4" t="s">
        <v>21</v>
      </c>
      <c r="R7" s="4" t="s">
        <v>19</v>
      </c>
      <c r="S7" s="4" t="s">
        <v>19</v>
      </c>
    </row>
    <row r="8" spans="1:19" x14ac:dyDescent="0.3">
      <c r="A8" s="2" t="s">
        <v>22</v>
      </c>
      <c r="B8" s="5">
        <v>4004265</v>
      </c>
      <c r="C8" s="6">
        <v>86.23</v>
      </c>
      <c r="D8" s="7">
        <v>2528353085</v>
      </c>
      <c r="E8" s="8">
        <v>218019.88651955</v>
      </c>
      <c r="F8" s="7">
        <v>34631000</v>
      </c>
      <c r="G8" s="7">
        <v>73000</v>
      </c>
      <c r="H8" s="8">
        <v>244613.88651955</v>
      </c>
      <c r="I8" s="6">
        <v>15.106999999999999</v>
      </c>
      <c r="J8" s="9">
        <v>44561</v>
      </c>
      <c r="K8" s="7">
        <v>48704000</v>
      </c>
      <c r="L8" s="7">
        <v>18980000</v>
      </c>
      <c r="M8" s="7">
        <v>15857000</v>
      </c>
      <c r="N8" s="6">
        <v>5.1369999999999996</v>
      </c>
      <c r="O8" s="6">
        <v>16.786061903834899</v>
      </c>
      <c r="P8" s="10" t="s">
        <v>23</v>
      </c>
      <c r="Q8" s="10" t="s">
        <v>24</v>
      </c>
      <c r="R8" s="10" t="s">
        <v>24</v>
      </c>
      <c r="S8" s="7">
        <v>13062000</v>
      </c>
    </row>
    <row r="9" spans="1:19" x14ac:dyDescent="0.3">
      <c r="A9" s="2" t="s">
        <v>25</v>
      </c>
      <c r="B9" s="5">
        <v>4059821</v>
      </c>
      <c r="C9" s="6">
        <v>289.61</v>
      </c>
      <c r="D9" s="7">
        <v>902347126</v>
      </c>
      <c r="E9" s="8">
        <v>261328.75116086</v>
      </c>
      <c r="F9" s="7">
        <v>17612200</v>
      </c>
      <c r="G9" s="7">
        <v>175600</v>
      </c>
      <c r="H9" s="8">
        <v>273923.45116086002</v>
      </c>
      <c r="I9" s="6">
        <v>9.9369999999999994</v>
      </c>
      <c r="J9" s="9">
        <v>44561</v>
      </c>
      <c r="K9" s="7">
        <v>28318400</v>
      </c>
      <c r="L9" s="7">
        <v>9725100</v>
      </c>
      <c r="M9" s="7">
        <v>8177500</v>
      </c>
      <c r="N9" s="6">
        <v>6.12</v>
      </c>
      <c r="O9" s="6">
        <v>47.321895424836597</v>
      </c>
      <c r="P9" s="10" t="s">
        <v>23</v>
      </c>
      <c r="Q9" s="10" t="s">
        <v>24</v>
      </c>
      <c r="R9" s="10" t="s">
        <v>24</v>
      </c>
      <c r="S9" s="7">
        <v>5581700</v>
      </c>
    </row>
    <row r="10" spans="1:19" x14ac:dyDescent="0.3">
      <c r="A10" s="2" t="s">
        <v>26</v>
      </c>
      <c r="B10" s="5">
        <v>4623856</v>
      </c>
      <c r="C10" s="6">
        <v>77.56</v>
      </c>
      <c r="D10" s="7">
        <v>2125202527</v>
      </c>
      <c r="E10" s="8">
        <v>164830.70799411999</v>
      </c>
      <c r="F10" s="7">
        <v>45596000</v>
      </c>
      <c r="G10" s="7">
        <v>60000</v>
      </c>
      <c r="H10" s="8">
        <v>193265.70791656</v>
      </c>
      <c r="I10" s="6">
        <v>16.518999999999998</v>
      </c>
      <c r="J10" s="9">
        <v>44561</v>
      </c>
      <c r="K10" s="7">
        <v>46385000</v>
      </c>
      <c r="L10" s="7">
        <v>20579000</v>
      </c>
      <c r="M10" s="7">
        <v>9822000</v>
      </c>
      <c r="N10" s="6">
        <v>3.12</v>
      </c>
      <c r="O10" s="6">
        <v>24.8589743589744</v>
      </c>
      <c r="P10" s="10" t="s">
        <v>23</v>
      </c>
      <c r="Q10" s="10" t="s">
        <v>24</v>
      </c>
      <c r="R10" s="10" t="s">
        <v>24</v>
      </c>
      <c r="S10" s="7">
        <v>7014000</v>
      </c>
    </row>
    <row r="11" spans="1:19" x14ac:dyDescent="0.3">
      <c r="A11" s="2" t="s">
        <v>27</v>
      </c>
      <c r="B11" s="5">
        <v>4044333</v>
      </c>
      <c r="C11" s="6">
        <v>183.36</v>
      </c>
      <c r="D11" s="7">
        <v>2629615456</v>
      </c>
      <c r="E11" s="8">
        <v>482166.29001216003</v>
      </c>
      <c r="F11" s="7">
        <v>34751000</v>
      </c>
      <c r="G11" s="10" t="s">
        <v>24</v>
      </c>
      <c r="H11" s="8">
        <v>485309.29001216003</v>
      </c>
      <c r="I11" s="6">
        <v>28.157</v>
      </c>
      <c r="J11" s="9">
        <v>44651</v>
      </c>
      <c r="K11" s="7">
        <v>94880000</v>
      </c>
      <c r="L11" s="7">
        <v>32370500</v>
      </c>
      <c r="M11" s="7">
        <v>25027000</v>
      </c>
      <c r="N11" s="6">
        <v>7.42</v>
      </c>
      <c r="O11" s="6">
        <v>24.711590296495999</v>
      </c>
      <c r="P11" s="10" t="s">
        <v>23</v>
      </c>
      <c r="Q11" s="10" t="s">
        <v>24</v>
      </c>
      <c r="R11" s="10" t="s">
        <v>24</v>
      </c>
      <c r="S11" s="7">
        <v>19830000</v>
      </c>
    </row>
    <row r="12" spans="1:19" x14ac:dyDescent="0.3">
      <c r="A12" s="2" t="s">
        <v>28</v>
      </c>
      <c r="B12" s="5">
        <v>4558282</v>
      </c>
      <c r="C12" s="6">
        <v>158.52000000000001</v>
      </c>
      <c r="D12" s="7">
        <v>1766284924</v>
      </c>
      <c r="E12" s="8">
        <v>279991.48615248001</v>
      </c>
      <c r="F12" s="7">
        <v>77597000</v>
      </c>
      <c r="G12" s="7">
        <v>28000</v>
      </c>
      <c r="H12" s="8">
        <v>347786.48615248001</v>
      </c>
      <c r="I12" s="6">
        <v>8.7129999999999992</v>
      </c>
      <c r="J12" s="9">
        <v>44561</v>
      </c>
      <c r="K12" s="7">
        <v>56197000</v>
      </c>
      <c r="L12" s="7">
        <v>28050000</v>
      </c>
      <c r="M12" s="7">
        <v>19529000</v>
      </c>
      <c r="N12" s="6">
        <v>6.45</v>
      </c>
      <c r="O12" s="6">
        <v>24.576744186046501</v>
      </c>
      <c r="P12" s="10" t="s">
        <v>23</v>
      </c>
      <c r="Q12" s="10" t="s">
        <v>24</v>
      </c>
      <c r="R12" s="10" t="s">
        <v>24</v>
      </c>
      <c r="S12" s="7">
        <v>11549000</v>
      </c>
    </row>
    <row r="13" spans="1:19" x14ac:dyDescent="0.3">
      <c r="A13" s="2" t="s">
        <v>29</v>
      </c>
      <c r="B13" s="5">
        <v>4135343</v>
      </c>
      <c r="C13" s="6">
        <v>63.75</v>
      </c>
      <c r="D13" s="7">
        <v>1255786961</v>
      </c>
      <c r="E13" s="10" t="s">
        <v>24</v>
      </c>
      <c r="F13" s="7">
        <v>26695000</v>
      </c>
      <c r="G13" s="7">
        <v>-5000</v>
      </c>
      <c r="H13" s="10" t="s">
        <v>24</v>
      </c>
      <c r="I13" s="6">
        <v>16.800999999999998</v>
      </c>
      <c r="J13" s="9">
        <v>44561</v>
      </c>
      <c r="K13" s="7">
        <v>27305000</v>
      </c>
      <c r="L13" s="7">
        <v>13220000</v>
      </c>
      <c r="M13" s="7">
        <v>11170000</v>
      </c>
      <c r="N13" s="6">
        <v>4.93</v>
      </c>
      <c r="O13" s="6">
        <v>12.9310344827586</v>
      </c>
      <c r="P13" s="10" t="s">
        <v>23</v>
      </c>
      <c r="Q13" s="10" t="s">
        <v>24</v>
      </c>
      <c r="R13" s="10" t="s">
        <v>24</v>
      </c>
      <c r="S13" s="7">
        <v>6201000</v>
      </c>
    </row>
    <row r="14" spans="1:19" x14ac:dyDescent="0.3">
      <c r="A14" s="2" t="s">
        <v>30</v>
      </c>
      <c r="B14" s="5">
        <v>4092820</v>
      </c>
      <c r="C14" s="6">
        <v>255.46</v>
      </c>
      <c r="D14" s="7">
        <v>533784806</v>
      </c>
      <c r="E14" s="8">
        <v>136360.66654075999</v>
      </c>
      <c r="F14" s="7">
        <v>33979000</v>
      </c>
      <c r="G14" s="10" t="s">
        <v>24</v>
      </c>
      <c r="H14" s="8">
        <v>162302.66654075999</v>
      </c>
      <c r="I14" s="6">
        <v>12.000999999999999</v>
      </c>
      <c r="J14" s="9">
        <v>44561</v>
      </c>
      <c r="K14" s="7">
        <v>25979000</v>
      </c>
      <c r="L14" s="7">
        <v>12582000</v>
      </c>
      <c r="M14" s="7">
        <v>9338000</v>
      </c>
      <c r="N14" s="6">
        <v>10.28</v>
      </c>
      <c r="O14" s="6">
        <v>24.850194552529199</v>
      </c>
      <c r="P14" s="10" t="s">
        <v>23</v>
      </c>
      <c r="Q14" s="10" t="s">
        <v>24</v>
      </c>
      <c r="R14" s="10" t="s">
        <v>24</v>
      </c>
      <c r="S14" s="7">
        <v>5893000</v>
      </c>
    </row>
    <row r="15" spans="1:19" x14ac:dyDescent="0.3">
      <c r="A15" s="2" t="s">
        <v>31</v>
      </c>
      <c r="B15" s="5">
        <v>4152157</v>
      </c>
      <c r="C15" s="6">
        <v>218.4</v>
      </c>
      <c r="D15" s="7">
        <v>146962793</v>
      </c>
      <c r="E15" s="10" t="s">
        <v>24</v>
      </c>
      <c r="F15" s="7">
        <v>7692600</v>
      </c>
      <c r="G15" s="7">
        <v>63500</v>
      </c>
      <c r="H15" s="10" t="s">
        <v>24</v>
      </c>
      <c r="I15" s="6">
        <v>74.123999999999995</v>
      </c>
      <c r="J15" s="9">
        <v>44561</v>
      </c>
      <c r="K15" s="7">
        <v>10981700</v>
      </c>
      <c r="L15" s="7">
        <v>3923400</v>
      </c>
      <c r="M15" s="7">
        <v>3435700</v>
      </c>
      <c r="N15" s="6">
        <v>10.4</v>
      </c>
      <c r="O15" s="6">
        <v>21</v>
      </c>
      <c r="P15" s="10" t="s">
        <v>23</v>
      </c>
      <c r="Q15" s="10" t="s">
        <v>24</v>
      </c>
      <c r="R15" s="10" t="s">
        <v>24</v>
      </c>
      <c r="S15" s="7">
        <v>1727600</v>
      </c>
    </row>
    <row r="16" spans="1:19" x14ac:dyDescent="0.3">
      <c r="A16" s="2" t="s">
        <v>32</v>
      </c>
      <c r="B16" s="5">
        <v>4761964</v>
      </c>
      <c r="C16" s="6">
        <v>10.65</v>
      </c>
      <c r="D16" s="7">
        <v>1209576280</v>
      </c>
      <c r="E16" s="10" t="s">
        <v>24</v>
      </c>
      <c r="F16" s="7">
        <v>23358000</v>
      </c>
      <c r="G16" s="10" t="s">
        <v>24</v>
      </c>
      <c r="H16" s="10" t="s">
        <v>24</v>
      </c>
      <c r="I16" s="6">
        <v>16.943000000000001</v>
      </c>
      <c r="J16" s="9">
        <v>44561</v>
      </c>
      <c r="K16" s="7">
        <v>17886300</v>
      </c>
      <c r="L16" s="7">
        <v>6180800</v>
      </c>
      <c r="M16" s="7">
        <v>2967100</v>
      </c>
      <c r="N16" s="6">
        <v>-1.05</v>
      </c>
      <c r="O16" s="10" t="s">
        <v>23</v>
      </c>
      <c r="P16" s="10" t="s">
        <v>23</v>
      </c>
      <c r="Q16" s="10" t="s">
        <v>24</v>
      </c>
      <c r="R16" s="10" t="s">
        <v>24</v>
      </c>
      <c r="S16" s="7">
        <v>-1269100</v>
      </c>
    </row>
    <row r="17" spans="1:19" x14ac:dyDescent="0.3">
      <c r="A17" s="2" t="s">
        <v>33</v>
      </c>
      <c r="B17" s="5">
        <v>4094029</v>
      </c>
      <c r="C17" s="6">
        <v>706.11</v>
      </c>
      <c r="D17" s="7">
        <v>106439282</v>
      </c>
      <c r="E17" s="8">
        <v>75157.841413019996</v>
      </c>
      <c r="F17" s="7">
        <v>2699700</v>
      </c>
      <c r="G17" s="10" t="s">
        <v>24</v>
      </c>
      <c r="H17" s="8">
        <v>65324.841413020004</v>
      </c>
      <c r="I17" s="6">
        <v>176.10900000000001</v>
      </c>
      <c r="J17" s="9">
        <v>44561</v>
      </c>
      <c r="K17" s="7">
        <v>16071700</v>
      </c>
      <c r="L17" s="7">
        <v>9233000</v>
      </c>
      <c r="M17" s="7">
        <v>8946800</v>
      </c>
      <c r="N17" s="6">
        <v>71.97</v>
      </c>
      <c r="O17" s="6">
        <v>9.8111713213839096</v>
      </c>
      <c r="P17" s="6">
        <v>400.95054767217999</v>
      </c>
      <c r="Q17" s="10" t="s">
        <v>24</v>
      </c>
      <c r="R17" s="10" t="s">
        <v>24</v>
      </c>
      <c r="S17" s="7">
        <v>8075300</v>
      </c>
    </row>
    <row r="18" spans="1:19" x14ac:dyDescent="0.3">
      <c r="A18" s="2" t="s">
        <v>34</v>
      </c>
      <c r="B18" s="5">
        <v>3009080</v>
      </c>
      <c r="C18" s="6">
        <v>49.11</v>
      </c>
      <c r="D18" s="7">
        <v>5623346471</v>
      </c>
      <c r="E18" s="10" t="s">
        <v>24</v>
      </c>
      <c r="F18" s="7">
        <v>41395000</v>
      </c>
      <c r="G18" s="7">
        <v>262000</v>
      </c>
      <c r="H18" s="10" t="s">
        <v>24</v>
      </c>
      <c r="I18" s="6">
        <v>13.737</v>
      </c>
      <c r="J18" s="9">
        <v>44561</v>
      </c>
      <c r="K18" s="7">
        <v>81288000</v>
      </c>
      <c r="L18" s="7">
        <v>31949000</v>
      </c>
      <c r="M18" s="7">
        <v>26845000</v>
      </c>
      <c r="N18" s="6">
        <v>3.8540000000000001</v>
      </c>
      <c r="O18" s="6">
        <v>12.7426050856253</v>
      </c>
      <c r="P18" s="10" t="s">
        <v>23</v>
      </c>
      <c r="Q18" s="10" t="s">
        <v>24</v>
      </c>
      <c r="R18" s="10" t="s">
        <v>24</v>
      </c>
      <c r="S18" s="7">
        <v>22024000</v>
      </c>
    </row>
    <row r="20" spans="1:19" x14ac:dyDescent="0.3">
      <c r="A20" s="11" t="s">
        <v>35</v>
      </c>
      <c r="B20" s="2" t="s">
        <v>19</v>
      </c>
      <c r="C20" s="6">
        <v>10.65</v>
      </c>
      <c r="D20" s="7">
        <v>106439282</v>
      </c>
      <c r="E20" s="8">
        <v>75157.8</v>
      </c>
      <c r="F20" s="7">
        <v>2699700</v>
      </c>
      <c r="G20" s="7">
        <v>-5000</v>
      </c>
      <c r="H20" s="8">
        <v>65324.800000000003</v>
      </c>
      <c r="I20" s="6">
        <v>8.7100000000000009</v>
      </c>
      <c r="J20" s="2" t="s">
        <v>19</v>
      </c>
      <c r="K20" s="7">
        <v>10981700</v>
      </c>
      <c r="L20" s="7">
        <v>3923400</v>
      </c>
      <c r="M20" s="7">
        <v>2967100</v>
      </c>
      <c r="N20" s="6">
        <v>-1.05</v>
      </c>
      <c r="O20" s="6">
        <v>9.81</v>
      </c>
      <c r="P20" s="6">
        <v>400.95</v>
      </c>
      <c r="Q20" s="10" t="s">
        <v>24</v>
      </c>
      <c r="R20" s="10" t="s">
        <v>24</v>
      </c>
      <c r="S20" s="7">
        <v>-1269100</v>
      </c>
    </row>
    <row r="21" spans="1:19" x14ac:dyDescent="0.3">
      <c r="A21" s="11" t="s">
        <v>36</v>
      </c>
      <c r="B21" s="2" t="s">
        <v>19</v>
      </c>
      <c r="C21" s="6">
        <v>170.94</v>
      </c>
      <c r="D21" s="7">
        <v>1232681621</v>
      </c>
      <c r="E21" s="8">
        <v>218019.9</v>
      </c>
      <c r="F21" s="7">
        <v>30337000</v>
      </c>
      <c r="G21" s="7">
        <v>61750</v>
      </c>
      <c r="H21" s="8">
        <v>244613.9</v>
      </c>
      <c r="I21" s="6">
        <v>16.66</v>
      </c>
      <c r="J21" s="2" t="s">
        <v>19</v>
      </c>
      <c r="K21" s="7">
        <v>27811700</v>
      </c>
      <c r="L21" s="7">
        <v>12901000</v>
      </c>
      <c r="M21" s="7">
        <v>9580000</v>
      </c>
      <c r="N21" s="6">
        <v>6.29</v>
      </c>
      <c r="O21" s="6">
        <v>24.58</v>
      </c>
      <c r="P21" s="6">
        <v>400.95</v>
      </c>
      <c r="Q21" s="10" t="s">
        <v>24</v>
      </c>
      <c r="R21" s="10" t="s">
        <v>24</v>
      </c>
      <c r="S21" s="7">
        <v>6607500</v>
      </c>
    </row>
    <row r="22" spans="1:19" x14ac:dyDescent="0.3">
      <c r="A22" s="11" t="s">
        <v>37</v>
      </c>
      <c r="B22" s="2" t="s">
        <v>19</v>
      </c>
      <c r="C22" s="6">
        <v>204.97</v>
      </c>
      <c r="D22" s="7">
        <v>1320435324</v>
      </c>
      <c r="E22" s="8">
        <v>231122.2</v>
      </c>
      <c r="F22" s="7">
        <v>30461150</v>
      </c>
      <c r="G22" s="7">
        <v>65850</v>
      </c>
      <c r="H22" s="8">
        <v>253218.1</v>
      </c>
      <c r="I22" s="6">
        <v>37.44</v>
      </c>
      <c r="J22" s="2" t="s">
        <v>19</v>
      </c>
      <c r="K22" s="7">
        <v>37270810</v>
      </c>
      <c r="L22" s="7">
        <v>15484380</v>
      </c>
      <c r="M22" s="7">
        <v>11427010</v>
      </c>
      <c r="N22" s="6">
        <v>12.48</v>
      </c>
      <c r="O22" s="6">
        <v>22.98</v>
      </c>
      <c r="P22" s="6">
        <v>400.95</v>
      </c>
      <c r="Q22" s="10" t="s">
        <v>24</v>
      </c>
      <c r="R22" s="10" t="s">
        <v>24</v>
      </c>
      <c r="S22" s="7">
        <v>7766450</v>
      </c>
    </row>
    <row r="23" spans="1:19" x14ac:dyDescent="0.3">
      <c r="A23" s="11" t="s">
        <v>38</v>
      </c>
      <c r="B23" s="2" t="s">
        <v>19</v>
      </c>
      <c r="C23" s="6">
        <v>706.11</v>
      </c>
      <c r="D23" s="7">
        <v>2629615456</v>
      </c>
      <c r="E23" s="8">
        <v>482166.3</v>
      </c>
      <c r="F23" s="7">
        <v>77597000</v>
      </c>
      <c r="G23" s="7">
        <v>175600</v>
      </c>
      <c r="H23" s="8">
        <v>485309.3</v>
      </c>
      <c r="I23" s="6">
        <v>176.11</v>
      </c>
      <c r="J23" s="2" t="s">
        <v>19</v>
      </c>
      <c r="K23" s="7">
        <v>94880000</v>
      </c>
      <c r="L23" s="7">
        <v>32370500</v>
      </c>
      <c r="M23" s="7">
        <v>25027000</v>
      </c>
      <c r="N23" s="6">
        <v>71.97</v>
      </c>
      <c r="O23" s="6">
        <v>47.32</v>
      </c>
      <c r="P23" s="6">
        <v>400.95</v>
      </c>
      <c r="Q23" s="10" t="s">
        <v>24</v>
      </c>
      <c r="R23" s="10" t="s">
        <v>24</v>
      </c>
      <c r="S23" s="7">
        <v>19830000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23"/>
  <sheetViews>
    <sheetView workbookViewId="0"/>
  </sheetViews>
  <sheetFormatPr baseColWidth="10" defaultColWidth="8.88671875" defaultRowHeight="14.4" x14ac:dyDescent="0.3"/>
  <cols>
    <col min="1" max="1" width="48.5546875" customWidth="1"/>
    <col min="2" max="2" width="19.33203125" customWidth="1"/>
    <col min="3" max="7" width="16.109375" customWidth="1"/>
    <col min="8" max="8" width="18" customWidth="1"/>
    <col min="9" max="13" width="16.109375" customWidth="1"/>
  </cols>
  <sheetData>
    <row r="3" spans="1:13" x14ac:dyDescent="0.3">
      <c r="A3" s="2" t="e">
        <f ca="1">SPGTable($B$8:$B$18,$C$5:$M$5,$C$6:$M$6,"Options:Curr=USD,Mag=Standard,ConvMethod=Recommended,FilingVer=Current/Restated")</f>
        <v>#NAME?</v>
      </c>
    </row>
    <row r="4" spans="1:13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SPGLabel(266637,274477,"LTM","Current/Restated","Options:Curr=USD,Mag=Standard,ConvMethod=Recommended,FilingVer=Current/Restated")</f>
        <v>#NAME?</v>
      </c>
      <c r="D4" s="4" t="e">
        <f ca="1">SPGLabel(266637,274480,"LTM","Current/Restated","Options:Curr=USD,Mag=Standard,ConvMethod=Recommended,FilingVer=Current/Restated")</f>
        <v>#NAME?</v>
      </c>
      <c r="E4" s="4" t="e">
        <f ca="1">SPGLabel(266637,274481,"LTM","Current/Restated","Options:Curr=USD,Mag=Standard,ConvMethod=Recommended,FilingVer=Current/Restated")</f>
        <v>#NAME?</v>
      </c>
      <c r="F4" s="4" t="e">
        <f ca="1">SPGLabel(266637,274478,"LTM","Current/Restated","Options:Curr=USD,Mag=Standard,ConvMethod=Recommended,FilingVer=Current/Restated")</f>
        <v>#NAME?</v>
      </c>
      <c r="G4" s="4" t="e">
        <f ca="1">SPGLabel(266637,274469,"LTM","Current/Restated","Options:Curr=USD,Mag=Standard,ConvMethod=Recommended,FilingVer=Current/Restated")</f>
        <v>#NAME?</v>
      </c>
      <c r="H4" s="4" t="e">
        <f ca="1">SPGLabel(266637,306316,"LTM","Current/Restated","Options:Curr=USD,Mag=Standard,ConvMethod=Recommended,FilingVer=Current/Restated")</f>
        <v>#NAME?</v>
      </c>
      <c r="I4" s="4" t="e">
        <f ca="1">SPGLabel(266637,274467,"LTM","Current/Restated","Options:Curr=USD,Mag=Standard,ConvMethod=Recommended,FilingVer=Current/Restated")</f>
        <v>#NAME?</v>
      </c>
      <c r="J4" s="4" t="e">
        <f ca="1">SPGLabel(266637,274468,"LTM","Current/Restated","Options:Curr=USD,Mag=Standard,ConvMethod=Recommended,FilingVer=Current/Restated")</f>
        <v>#NAME?</v>
      </c>
      <c r="K4" s="4" t="e">
        <f ca="1">SPGLabel(266637,298537,"LTM","Current/Restated","Options:Curr=USD,Mag=Standard,ConvMethod=Recommended,FilingVer=Current/Restated")</f>
        <v>#NAME?</v>
      </c>
      <c r="L4" s="4" t="e">
        <f ca="1">SPGLabel(266637,298535,"LTM","Current/Restated","Options:Curr=USD,Mag=Standard,ConvMethod=Recommended,FilingVer=Current/Restated")</f>
        <v>#NAME?</v>
      </c>
      <c r="M4" s="4" t="e">
        <f ca="1">SPGLabel(266637,298534,"LTM","Current/Restated","Options:Curr=USD,Mag=Standard,ConvMethod=Recommended,FilingVer=Current/Restated")</f>
        <v>#NAME?</v>
      </c>
    </row>
    <row r="5" spans="1:13" ht="28.8" x14ac:dyDescent="0.3">
      <c r="A5" s="3" t="s">
        <v>0</v>
      </c>
      <c r="B5" s="3" t="s">
        <v>1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 x14ac:dyDescent="0.3">
      <c r="A6" s="3" t="s">
        <v>19</v>
      </c>
      <c r="B6" s="3" t="s">
        <v>19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</row>
    <row r="7" spans="1:13" x14ac:dyDescent="0.3">
      <c r="A7" s="3" t="s">
        <v>19</v>
      </c>
      <c r="B7" s="3" t="s">
        <v>19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</row>
    <row r="8" spans="1:13" x14ac:dyDescent="0.3">
      <c r="A8" s="2" t="s">
        <v>22</v>
      </c>
      <c r="B8" s="5">
        <v>4004265</v>
      </c>
      <c r="C8" s="6">
        <v>72.813000000000002</v>
      </c>
      <c r="D8" s="6">
        <v>38.97</v>
      </c>
      <c r="E8" s="6">
        <v>32.558</v>
      </c>
      <c r="F8" s="6">
        <v>26.792000000000002</v>
      </c>
      <c r="G8" s="6">
        <v>17.308</v>
      </c>
      <c r="H8" s="6">
        <v>31.259</v>
      </c>
      <c r="I8" s="6">
        <v>47.512999999999998</v>
      </c>
      <c r="J8" s="6">
        <v>1.792</v>
      </c>
      <c r="K8" s="10" t="s">
        <v>24</v>
      </c>
      <c r="L8" s="10" t="s">
        <v>24</v>
      </c>
      <c r="M8" s="10" t="s">
        <v>24</v>
      </c>
    </row>
    <row r="9" spans="1:13" x14ac:dyDescent="0.3">
      <c r="A9" s="2" t="s">
        <v>25</v>
      </c>
      <c r="B9" s="5">
        <v>4059821</v>
      </c>
      <c r="C9" s="6">
        <v>75.376000000000005</v>
      </c>
      <c r="D9" s="6">
        <v>34.341999999999999</v>
      </c>
      <c r="E9" s="6">
        <v>28.876999999999999</v>
      </c>
      <c r="F9" s="6">
        <v>19.710999999999999</v>
      </c>
      <c r="G9" s="6">
        <v>15.398</v>
      </c>
      <c r="H9" s="6">
        <v>15.427</v>
      </c>
      <c r="I9" s="6">
        <v>65.798000000000002</v>
      </c>
      <c r="J9" s="6">
        <v>1.782</v>
      </c>
      <c r="K9" s="10" t="s">
        <v>24</v>
      </c>
      <c r="L9" s="10" t="s">
        <v>24</v>
      </c>
      <c r="M9" s="10" t="s">
        <v>24</v>
      </c>
    </row>
    <row r="10" spans="1:13" x14ac:dyDescent="0.3">
      <c r="A10" s="2" t="s">
        <v>26</v>
      </c>
      <c r="B10" s="5">
        <v>4623856</v>
      </c>
      <c r="C10" s="6">
        <v>79.870999999999995</v>
      </c>
      <c r="D10" s="6">
        <v>44.366</v>
      </c>
      <c r="E10" s="6">
        <v>21.175000000000001</v>
      </c>
      <c r="F10" s="6">
        <v>15.077999999999999</v>
      </c>
      <c r="G10" s="6">
        <v>9.0950000000000006</v>
      </c>
      <c r="H10" s="6">
        <v>13.170999999999999</v>
      </c>
      <c r="I10" s="6">
        <v>55.875999999999998</v>
      </c>
      <c r="J10" s="6">
        <v>2.1869999999999998</v>
      </c>
      <c r="K10" s="10" t="s">
        <v>24</v>
      </c>
      <c r="L10" s="10" t="s">
        <v>24</v>
      </c>
      <c r="M10" s="10" t="s">
        <v>24</v>
      </c>
    </row>
    <row r="11" spans="1:13" x14ac:dyDescent="0.3">
      <c r="A11" s="2" t="s">
        <v>27</v>
      </c>
      <c r="B11" s="5">
        <v>4044333</v>
      </c>
      <c r="C11" s="6">
        <v>68.075000000000003</v>
      </c>
      <c r="D11" s="6">
        <v>34.116999999999997</v>
      </c>
      <c r="E11" s="6">
        <v>26.378</v>
      </c>
      <c r="F11" s="6">
        <v>20.9</v>
      </c>
      <c r="G11" s="6">
        <v>12.664999999999999</v>
      </c>
      <c r="H11" s="6">
        <v>14.375</v>
      </c>
      <c r="I11" s="6">
        <v>31.948</v>
      </c>
      <c r="J11" s="6">
        <v>1.0640000000000001</v>
      </c>
      <c r="K11" s="10" t="s">
        <v>24</v>
      </c>
      <c r="L11" s="10" t="s">
        <v>24</v>
      </c>
      <c r="M11" s="10" t="s">
        <v>24</v>
      </c>
    </row>
    <row r="12" spans="1:13" x14ac:dyDescent="0.3">
      <c r="A12" s="2" t="s">
        <v>28</v>
      </c>
      <c r="B12" s="5">
        <v>4558282</v>
      </c>
      <c r="C12" s="6">
        <v>69.191000000000003</v>
      </c>
      <c r="D12" s="6">
        <v>49.914000000000001</v>
      </c>
      <c r="E12" s="6">
        <v>34.750999999999998</v>
      </c>
      <c r="F12" s="6">
        <v>20.538</v>
      </c>
      <c r="G12" s="6">
        <v>22.69</v>
      </c>
      <c r="H12" s="6">
        <v>26.521999999999998</v>
      </c>
      <c r="I12" s="6">
        <v>83.408000000000001</v>
      </c>
      <c r="J12" s="6">
        <v>2.7320000000000002</v>
      </c>
      <c r="K12" s="10" t="s">
        <v>24</v>
      </c>
      <c r="L12" s="10" t="s">
        <v>24</v>
      </c>
      <c r="M12" s="10" t="s">
        <v>24</v>
      </c>
    </row>
    <row r="13" spans="1:13" x14ac:dyDescent="0.3">
      <c r="A13" s="2" t="s">
        <v>29</v>
      </c>
      <c r="B13" s="5">
        <v>4135343</v>
      </c>
      <c r="C13" s="6">
        <v>79.762</v>
      </c>
      <c r="D13" s="6">
        <v>48.415999999999997</v>
      </c>
      <c r="E13" s="6">
        <v>40.908000000000001</v>
      </c>
      <c r="F13" s="6">
        <v>22.797999999999998</v>
      </c>
      <c r="G13" s="6">
        <v>10.596</v>
      </c>
      <c r="H13" s="6">
        <v>4.1189999999999998</v>
      </c>
      <c r="I13" s="6">
        <v>55.895000000000003</v>
      </c>
      <c r="J13" s="6">
        <v>2.0190000000000001</v>
      </c>
      <c r="K13" s="10" t="s">
        <v>24</v>
      </c>
      <c r="L13" s="10" t="s">
        <v>24</v>
      </c>
      <c r="M13" s="10" t="s">
        <v>24</v>
      </c>
    </row>
    <row r="14" spans="1:13" x14ac:dyDescent="0.3">
      <c r="A14" s="2" t="s">
        <v>30</v>
      </c>
      <c r="B14" s="5">
        <v>4092820</v>
      </c>
      <c r="C14" s="6">
        <v>75.156999999999996</v>
      </c>
      <c r="D14" s="6">
        <v>48.430999999999997</v>
      </c>
      <c r="E14" s="6">
        <v>35.944000000000003</v>
      </c>
      <c r="F14" s="6">
        <v>22.684000000000001</v>
      </c>
      <c r="G14" s="6">
        <v>2.1829999999999998</v>
      </c>
      <c r="H14" s="6">
        <v>-1.4570000000000001</v>
      </c>
      <c r="I14" s="6">
        <v>83.53</v>
      </c>
      <c r="J14" s="6">
        <v>2.6589999999999998</v>
      </c>
      <c r="K14" s="10" t="s">
        <v>24</v>
      </c>
      <c r="L14" s="10" t="s">
        <v>24</v>
      </c>
      <c r="M14" s="10" t="s">
        <v>24</v>
      </c>
    </row>
    <row r="15" spans="1:13" x14ac:dyDescent="0.3">
      <c r="A15" s="2" t="s">
        <v>31</v>
      </c>
      <c r="B15" s="5">
        <v>4152157</v>
      </c>
      <c r="C15" s="6">
        <v>80.789000000000001</v>
      </c>
      <c r="D15" s="6">
        <v>35.726999999999997</v>
      </c>
      <c r="E15" s="6">
        <v>31.286000000000001</v>
      </c>
      <c r="F15" s="6">
        <v>14.17</v>
      </c>
      <c r="G15" s="6">
        <v>-18.318999999999999</v>
      </c>
      <c r="H15" s="6">
        <v>-23.259</v>
      </c>
      <c r="I15" s="6">
        <v>41.241999999999997</v>
      </c>
      <c r="J15" s="6">
        <v>1.913</v>
      </c>
      <c r="K15" s="10" t="s">
        <v>24</v>
      </c>
      <c r="L15" s="10" t="s">
        <v>24</v>
      </c>
      <c r="M15" s="10" t="s">
        <v>24</v>
      </c>
    </row>
    <row r="16" spans="1:13" x14ac:dyDescent="0.3">
      <c r="A16" s="2" t="s">
        <v>32</v>
      </c>
      <c r="B16" s="5">
        <v>4761964</v>
      </c>
      <c r="C16" s="6">
        <v>43.329000000000001</v>
      </c>
      <c r="D16" s="6">
        <v>34.555999999999997</v>
      </c>
      <c r="E16" s="6">
        <v>16.588999999999999</v>
      </c>
      <c r="F16" s="6">
        <v>-7.0949999999999998</v>
      </c>
      <c r="G16" s="6">
        <v>49.725999999999999</v>
      </c>
      <c r="H16" s="6">
        <v>132.37</v>
      </c>
      <c r="I16" s="6">
        <v>53.267000000000003</v>
      </c>
      <c r="J16" s="6">
        <v>3.72</v>
      </c>
      <c r="K16" s="10" t="s">
        <v>24</v>
      </c>
      <c r="L16" s="10" t="s">
        <v>24</v>
      </c>
      <c r="M16" s="10" t="s">
        <v>24</v>
      </c>
    </row>
    <row r="17" spans="1:13" x14ac:dyDescent="0.3">
      <c r="A17" s="2" t="s">
        <v>33</v>
      </c>
      <c r="B17" s="5">
        <v>4094029</v>
      </c>
      <c r="C17" s="6">
        <v>66.739000000000004</v>
      </c>
      <c r="D17" s="6">
        <v>57.448999999999998</v>
      </c>
      <c r="E17" s="6">
        <v>55.667999999999999</v>
      </c>
      <c r="F17" s="6">
        <v>50.244999999999997</v>
      </c>
      <c r="G17" s="6">
        <v>89.143000000000001</v>
      </c>
      <c r="H17" s="6">
        <v>142.17699999999999</v>
      </c>
      <c r="I17" s="6">
        <v>12.574999999999999</v>
      </c>
      <c r="J17" s="6">
        <v>0.29199999999999998</v>
      </c>
      <c r="K17" s="10" t="s">
        <v>24</v>
      </c>
      <c r="L17" s="10" t="s">
        <v>24</v>
      </c>
      <c r="M17" s="10" t="s">
        <v>24</v>
      </c>
    </row>
    <row r="18" spans="1:13" x14ac:dyDescent="0.3">
      <c r="A18" s="2" t="s">
        <v>34</v>
      </c>
      <c r="B18" s="5">
        <v>3009080</v>
      </c>
      <c r="C18" s="6">
        <v>62.280999999999999</v>
      </c>
      <c r="D18" s="6">
        <v>39.302999999999997</v>
      </c>
      <c r="E18" s="6">
        <v>33.024999999999999</v>
      </c>
      <c r="F18" s="6">
        <v>27.038</v>
      </c>
      <c r="G18" s="6">
        <v>95.165000000000006</v>
      </c>
      <c r="H18" s="6">
        <v>123.20099999999999</v>
      </c>
      <c r="I18" s="6">
        <v>34.826999999999998</v>
      </c>
      <c r="J18" s="6">
        <v>1.2609999999999999</v>
      </c>
      <c r="K18" s="10" t="s">
        <v>24</v>
      </c>
      <c r="L18" s="10" t="s">
        <v>24</v>
      </c>
      <c r="M18" s="10" t="s">
        <v>24</v>
      </c>
    </row>
    <row r="20" spans="1:13" x14ac:dyDescent="0.3">
      <c r="A20" s="11" t="s">
        <v>35</v>
      </c>
      <c r="B20" s="2" t="s">
        <v>19</v>
      </c>
      <c r="C20" s="6">
        <v>43.33</v>
      </c>
      <c r="D20" s="6">
        <v>34.119999999999997</v>
      </c>
      <c r="E20" s="6">
        <v>16.59</v>
      </c>
      <c r="F20" s="6">
        <v>-7.1</v>
      </c>
      <c r="G20" s="6">
        <v>-18.32</v>
      </c>
      <c r="H20" s="6">
        <v>-23.26</v>
      </c>
      <c r="I20" s="6">
        <v>12.58</v>
      </c>
      <c r="J20" s="6">
        <v>0.28999999999999998</v>
      </c>
      <c r="K20" s="10" t="s">
        <v>24</v>
      </c>
      <c r="L20" s="10" t="s">
        <v>24</v>
      </c>
      <c r="M20" s="10" t="s">
        <v>24</v>
      </c>
    </row>
    <row r="21" spans="1:13" x14ac:dyDescent="0.3">
      <c r="A21" s="11" t="s">
        <v>36</v>
      </c>
      <c r="B21" s="2" t="s">
        <v>19</v>
      </c>
      <c r="C21" s="6">
        <v>73.989999999999995</v>
      </c>
      <c r="D21" s="6">
        <v>41.67</v>
      </c>
      <c r="E21" s="6">
        <v>31.92</v>
      </c>
      <c r="F21" s="6">
        <v>20.72</v>
      </c>
      <c r="G21" s="6">
        <v>14.03</v>
      </c>
      <c r="H21" s="6">
        <v>14.9</v>
      </c>
      <c r="I21" s="6">
        <v>54.57</v>
      </c>
      <c r="J21" s="6">
        <v>1.97</v>
      </c>
      <c r="K21" s="10" t="s">
        <v>24</v>
      </c>
      <c r="L21" s="10" t="s">
        <v>24</v>
      </c>
      <c r="M21" s="10" t="s">
        <v>24</v>
      </c>
    </row>
    <row r="22" spans="1:13" x14ac:dyDescent="0.3">
      <c r="A22" s="11" t="s">
        <v>37</v>
      </c>
      <c r="B22" s="2" t="s">
        <v>19</v>
      </c>
      <c r="C22" s="6">
        <v>71.11</v>
      </c>
      <c r="D22" s="6">
        <v>42.63</v>
      </c>
      <c r="E22" s="6">
        <v>32.42</v>
      </c>
      <c r="F22" s="6">
        <v>20.58</v>
      </c>
      <c r="G22" s="6">
        <v>21.05</v>
      </c>
      <c r="H22" s="6">
        <v>35.47</v>
      </c>
      <c r="I22" s="6">
        <v>53.11</v>
      </c>
      <c r="J22" s="6">
        <v>2.02</v>
      </c>
      <c r="K22" s="10" t="s">
        <v>24</v>
      </c>
      <c r="L22" s="10" t="s">
        <v>24</v>
      </c>
      <c r="M22" s="10" t="s">
        <v>24</v>
      </c>
    </row>
    <row r="23" spans="1:13" x14ac:dyDescent="0.3">
      <c r="A23" s="11" t="s">
        <v>38</v>
      </c>
      <c r="B23" s="2" t="s">
        <v>19</v>
      </c>
      <c r="C23" s="6">
        <v>80.790000000000006</v>
      </c>
      <c r="D23" s="6">
        <v>57.45</v>
      </c>
      <c r="E23" s="6">
        <v>55.67</v>
      </c>
      <c r="F23" s="6">
        <v>50.25</v>
      </c>
      <c r="G23" s="6">
        <v>89.14</v>
      </c>
      <c r="H23" s="6">
        <v>142.18</v>
      </c>
      <c r="I23" s="6">
        <v>83.53</v>
      </c>
      <c r="J23" s="6">
        <v>3.72</v>
      </c>
      <c r="K23" s="10" t="s">
        <v>24</v>
      </c>
      <c r="L23" s="10" t="s">
        <v>24</v>
      </c>
      <c r="M23" s="10" t="s">
        <v>24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23"/>
  <sheetViews>
    <sheetView workbookViewId="0"/>
  </sheetViews>
  <sheetFormatPr baseColWidth="10" defaultColWidth="8.88671875" defaultRowHeight="14.4" x14ac:dyDescent="0.3"/>
  <cols>
    <col min="1" max="1" width="48.5546875" customWidth="1"/>
    <col min="2" max="2" width="19.33203125" customWidth="1"/>
    <col min="3" max="8" width="21.109375" customWidth="1"/>
    <col min="9" max="9" width="16.109375" customWidth="1"/>
    <col min="10" max="13" width="21.109375" customWidth="1"/>
  </cols>
  <sheetData>
    <row r="3" spans="1:13" x14ac:dyDescent="0.3">
      <c r="A3" s="2" t="e">
        <f ca="1">SPGTable($B$8:$B$18,$C$5:$M$5,$C$6:$M$6,"Options:Curr=USD,Mag=Standard,ConvMethod=Recommended,FilingVer=Current/Restated")</f>
        <v>#NAME?</v>
      </c>
    </row>
    <row r="4" spans="1:13" x14ac:dyDescent="0.3">
      <c r="A4" s="3" t="e">
        <f ca="1">SPGLabel(266637,267969,"","Options:Curr=USD,Mag=Standard,ConvMethod=Recommended,FilingVer=Current/Restated")</f>
        <v>#NAME?</v>
      </c>
      <c r="B4" s="3" t="e">
        <f ca="1">SPGLabel(266637,267961,"","Options:Curr=USD,Mag=Standard,ConvMethod=Recommended,FilingVer=Current/Restated")</f>
        <v>#NAME?</v>
      </c>
      <c r="C4" s="4" t="e">
        <f ca="1">SPGLabel(266637,329262,"","Options:Curr=USD,Mag=Standard,ConvMethod=Recommended,FilingVer=Current/Restated")</f>
        <v>#NAME?</v>
      </c>
      <c r="D4" s="4" t="e">
        <f ca="1">SPGLabel(266637,328546,"","Options:Curr=USD,Mag=Standard,ConvMethod=Recommended,FilingVer=Current/Restated")</f>
        <v>#NAME?</v>
      </c>
      <c r="E4" s="4" t="e">
        <f ca="1">SPGLabel(266637,328549,"","Options:Curr=USD,Mag=Standard,ConvMethod=Recommended,FilingVer=Current/Restated")</f>
        <v>#NAME?</v>
      </c>
      <c r="F4" s="4" t="e">
        <f ca="1">SPGLabel(266637,329310,"","Options:Curr=USD,Mag=Standard,ConvMethod=Recommended,FilingVer=Current/Restated")</f>
        <v>#NAME?</v>
      </c>
      <c r="G4" s="4" t="e">
        <f ca="1">SPGLabel(266637,328499,"","Options:Curr=USD,Mag=Standard,ConvMethod=Recommended,FilingVer=Current/Restated")</f>
        <v>#NAME?</v>
      </c>
      <c r="H4" s="4" t="e">
        <f ca="1">SPGLabel(266637,290890,"NTM","Options:Curr=USD,Mag=Standard,ConvMethod=Recommended,FilingVer=Current/Restated")</f>
        <v>#NAME?</v>
      </c>
      <c r="I4" s="4" t="e">
        <f ca="1">SPGLabel(266637,290896,"","Options:Curr=USD,Mag=Standard,ConvMethod=Recommended,FilingVer=Current/Restated")</f>
        <v>#NAME?</v>
      </c>
      <c r="J4" s="4" t="e">
        <f ca="1">SPGLabel(266637,317678,"NTM","Options:Curr=USD,Mag=Standard,ConvMethod=Recommended,FilingVer=Current/Restated")</f>
        <v>#NAME?</v>
      </c>
      <c r="K4" s="4" t="e">
        <f ca="1">SPGLabel(266637,317682,"NTM","Options:Curr=USD,Mag=Standard,ConvMethod=Recommended,FilingVer=Current/Restated")</f>
        <v>#NAME?</v>
      </c>
      <c r="L4" s="4" t="e">
        <f ca="1">SPGLabel(266637,317683,"NTM","Options:Curr=USD,Mag=Standard,ConvMethod=Recommended,FilingVer=Current/Restated")</f>
        <v>#NAME?</v>
      </c>
      <c r="M4" s="4" t="e">
        <f ca="1">SPGLabel(266637,317681,"FY0","Options:Curr=USD,Mag=Standard,ConvMethod=Recommended,FilingVer=Current/Restated")</f>
        <v>#NAME?</v>
      </c>
    </row>
    <row r="5" spans="1:13" ht="28.8" x14ac:dyDescent="0.3">
      <c r="A5" s="3" t="s">
        <v>0</v>
      </c>
      <c r="B5" s="3" t="s">
        <v>1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</row>
    <row r="6" spans="1:13" x14ac:dyDescent="0.3">
      <c r="A6" s="3" t="s">
        <v>19</v>
      </c>
      <c r="B6" s="3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e">
        <f ca="1">SPGLabel(266637,290890,"&lt;&gt;NTM","Options:Curr=USD,Mag=Standard,ConvMethod=Recommended,FilingVer=Current/Restated")</f>
        <v>#NAME?</v>
      </c>
      <c r="I6" s="4" t="s">
        <v>19</v>
      </c>
      <c r="J6" s="4" t="e">
        <f ca="1">SPGLabel(266637,317678,"&lt;&gt;NTM","Options:Curr=USD,Mag=Standard,ConvMethod=Recommended,FilingVer=Current/Restated")</f>
        <v>#NAME?</v>
      </c>
      <c r="K6" s="4" t="e">
        <f ca="1">SPGLabel(266637,317682,"&lt;&gt;NTM","Options:Curr=USD,Mag=Standard,ConvMethod=Recommended,FilingVer=Current/Restated")</f>
        <v>#NAME?</v>
      </c>
      <c r="L6" s="4" t="e">
        <f ca="1">SPGLabel(266637,317683,"&lt;&gt;NTM","Options:Curr=USD,Mag=Standard,ConvMethod=Recommended,FilingVer=Current/Restated")</f>
        <v>#NAME?</v>
      </c>
      <c r="M6" s="4" t="s">
        <v>61</v>
      </c>
    </row>
    <row r="7" spans="1:13" x14ac:dyDescent="0.3">
      <c r="A7" s="3" t="s">
        <v>19</v>
      </c>
      <c r="B7" s="3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</row>
    <row r="8" spans="1:13" x14ac:dyDescent="0.3">
      <c r="A8" s="2" t="s">
        <v>22</v>
      </c>
      <c r="B8" s="5">
        <v>4004265</v>
      </c>
      <c r="C8" s="6">
        <v>12.6592085348833</v>
      </c>
      <c r="D8" s="6">
        <v>5.0224598907594897</v>
      </c>
      <c r="E8" s="6">
        <v>15.4262399268178</v>
      </c>
      <c r="F8" s="6">
        <v>16.786061903834899</v>
      </c>
      <c r="G8" s="10" t="s">
        <v>23</v>
      </c>
      <c r="H8" s="8">
        <v>11.8453334359022</v>
      </c>
      <c r="I8" s="10" t="s">
        <v>24</v>
      </c>
      <c r="J8" s="6">
        <v>4.2787433304534002</v>
      </c>
      <c r="K8" s="6">
        <v>10.158133780135399</v>
      </c>
      <c r="L8" s="6">
        <v>11.2741305657702</v>
      </c>
      <c r="M8" s="8">
        <v>6.1315475260353001</v>
      </c>
    </row>
    <row r="9" spans="1:13" x14ac:dyDescent="0.3">
      <c r="A9" s="2" t="s">
        <v>25</v>
      </c>
      <c r="B9" s="5">
        <v>4059821</v>
      </c>
      <c r="C9" s="6">
        <v>27.712423608767299</v>
      </c>
      <c r="D9" s="6">
        <v>9.6729847435187004</v>
      </c>
      <c r="E9" s="6">
        <v>33.497212003773797</v>
      </c>
      <c r="F9" s="6">
        <v>47.321895424836597</v>
      </c>
      <c r="G9" s="10" t="s">
        <v>23</v>
      </c>
      <c r="H9" s="8">
        <v>33.290763396598201</v>
      </c>
      <c r="I9" s="10" t="s">
        <v>24</v>
      </c>
      <c r="J9" s="6">
        <v>9.6095484184595996</v>
      </c>
      <c r="K9" s="6">
        <v>26.227436376672699</v>
      </c>
      <c r="L9" s="6">
        <v>29.987698428724599</v>
      </c>
      <c r="M9" s="8">
        <v>26.849164917433701</v>
      </c>
    </row>
    <row r="10" spans="1:13" x14ac:dyDescent="0.3">
      <c r="A10" s="2" t="s">
        <v>26</v>
      </c>
      <c r="B10" s="5">
        <v>4623856</v>
      </c>
      <c r="C10" s="6">
        <v>9.1664630960235307</v>
      </c>
      <c r="D10" s="6">
        <v>4.16655616937717</v>
      </c>
      <c r="E10" s="6">
        <v>19.2246799877211</v>
      </c>
      <c r="F10" s="6">
        <v>24.8589743589744</v>
      </c>
      <c r="G10" s="10" t="s">
        <v>23</v>
      </c>
      <c r="H10" s="8">
        <v>10.004204964954299</v>
      </c>
      <c r="I10" s="10" t="s">
        <v>24</v>
      </c>
      <c r="J10" s="6">
        <v>4.1040575904198997</v>
      </c>
      <c r="K10" s="6">
        <v>9.0029651364989007</v>
      </c>
      <c r="L10" s="6">
        <v>9.9403740060400008</v>
      </c>
      <c r="M10" s="8">
        <v>4.0970817165410001</v>
      </c>
    </row>
    <row r="11" spans="1:13" x14ac:dyDescent="0.3">
      <c r="A11" s="2" t="s">
        <v>27</v>
      </c>
      <c r="B11" s="5">
        <v>4044333</v>
      </c>
      <c r="C11" s="6">
        <v>14.854663687796601</v>
      </c>
      <c r="D11" s="6">
        <v>5.1149798694367599</v>
      </c>
      <c r="E11" s="6">
        <v>19.391428857320498</v>
      </c>
      <c r="F11" s="6">
        <v>24.711590296495999</v>
      </c>
      <c r="G11" s="10" t="s">
        <v>23</v>
      </c>
      <c r="H11" s="8">
        <v>17.879151910385801</v>
      </c>
      <c r="I11" s="10" t="s">
        <v>24</v>
      </c>
      <c r="J11" s="6">
        <v>5.0397895096132004</v>
      </c>
      <c r="K11" s="6">
        <v>14.159514484408</v>
      </c>
      <c r="L11" s="6">
        <v>15.702919474006499</v>
      </c>
      <c r="M11" s="8">
        <v>6.0396906664412997</v>
      </c>
    </row>
    <row r="12" spans="1:13" x14ac:dyDescent="0.3">
      <c r="A12" s="2" t="s">
        <v>28</v>
      </c>
      <c r="B12" s="5">
        <v>4558282</v>
      </c>
      <c r="C12" s="6">
        <v>12.244709578300901</v>
      </c>
      <c r="D12" s="6">
        <v>6.1887019974817203</v>
      </c>
      <c r="E12" s="6">
        <v>17.8087196555113</v>
      </c>
      <c r="F12" s="6">
        <v>24.576744186046501</v>
      </c>
      <c r="G12" s="10" t="s">
        <v>23</v>
      </c>
      <c r="H12" s="8">
        <v>11.1629872187599</v>
      </c>
      <c r="I12" s="10" t="s">
        <v>24</v>
      </c>
      <c r="J12" s="6">
        <v>5.7866708870509003</v>
      </c>
      <c r="K12" s="6">
        <v>10.834548093726999</v>
      </c>
      <c r="L12" s="6">
        <v>11.205239089596001</v>
      </c>
      <c r="M12" s="8">
        <v>14.294821831218799</v>
      </c>
    </row>
    <row r="13" spans="1:13" x14ac:dyDescent="0.3">
      <c r="A13" s="2" t="s">
        <v>29</v>
      </c>
      <c r="B13" s="5">
        <v>4135343</v>
      </c>
      <c r="C13" s="6">
        <v>7.3731784238842701</v>
      </c>
      <c r="D13" s="6">
        <v>3.5698010900476098</v>
      </c>
      <c r="E13" s="6">
        <v>8.7263579913831695</v>
      </c>
      <c r="F13" s="6">
        <v>12.9310344827586</v>
      </c>
      <c r="G13" s="10" t="s">
        <v>23</v>
      </c>
      <c r="H13" s="8">
        <v>9.8055049258242004</v>
      </c>
      <c r="I13" s="10" t="s">
        <v>24</v>
      </c>
      <c r="J13" s="6">
        <v>3.9745972003937999</v>
      </c>
      <c r="K13" s="6">
        <v>7.7035981572805996</v>
      </c>
      <c r="L13" s="6">
        <v>8.7538270895592998</v>
      </c>
      <c r="M13" s="8">
        <v>4.0020721270360999</v>
      </c>
    </row>
    <row r="14" spans="1:13" x14ac:dyDescent="0.3">
      <c r="A14" s="2" t="s">
        <v>30</v>
      </c>
      <c r="B14" s="5">
        <v>4092820</v>
      </c>
      <c r="C14" s="6">
        <v>12.6987455238839</v>
      </c>
      <c r="D14" s="6">
        <v>6.2474562739427997</v>
      </c>
      <c r="E14" s="6">
        <v>17.380880974594099</v>
      </c>
      <c r="F14" s="6">
        <v>24.850194552529199</v>
      </c>
      <c r="G14" s="10" t="s">
        <v>23</v>
      </c>
      <c r="H14" s="8">
        <v>14.480250493709301</v>
      </c>
      <c r="I14" s="10" t="s">
        <v>24</v>
      </c>
      <c r="J14" s="6">
        <v>6.2071911978090002</v>
      </c>
      <c r="K14" s="6">
        <v>10.1458406208956</v>
      </c>
      <c r="L14" s="6">
        <v>13.0528555022572</v>
      </c>
      <c r="M14" s="8">
        <v>14.727471166355199</v>
      </c>
    </row>
    <row r="15" spans="1:13" x14ac:dyDescent="0.3">
      <c r="A15" s="2" t="s">
        <v>31</v>
      </c>
      <c r="B15" s="5">
        <v>4152157</v>
      </c>
      <c r="C15" s="6">
        <v>8.6677861030521193</v>
      </c>
      <c r="D15" s="6">
        <v>3.20153291304625</v>
      </c>
      <c r="E15" s="6">
        <v>10.130315793004099</v>
      </c>
      <c r="F15" s="6">
        <v>21</v>
      </c>
      <c r="G15" s="6">
        <v>11.0180607405913</v>
      </c>
      <c r="H15" s="8">
        <v>14.2036678500889</v>
      </c>
      <c r="I15" s="10" t="s">
        <v>24</v>
      </c>
      <c r="J15" s="6">
        <v>3.5931018161843999</v>
      </c>
      <c r="K15" s="6">
        <v>10.1420276439452</v>
      </c>
      <c r="L15" s="6">
        <v>12.223851008661899</v>
      </c>
      <c r="M15" s="8">
        <v>2.9724612616127</v>
      </c>
    </row>
    <row r="16" spans="1:13" x14ac:dyDescent="0.3">
      <c r="A16" s="2" t="s">
        <v>32</v>
      </c>
      <c r="B16" s="5">
        <v>4761964</v>
      </c>
      <c r="C16" s="6">
        <v>5.70249937778493</v>
      </c>
      <c r="D16" s="6">
        <v>1.9819407804856199</v>
      </c>
      <c r="E16" s="6">
        <v>12.2021159927027</v>
      </c>
      <c r="F16" s="10" t="s">
        <v>23</v>
      </c>
      <c r="G16" s="10" t="s">
        <v>23</v>
      </c>
      <c r="H16" s="8">
        <v>3.0707748732765001</v>
      </c>
      <c r="I16" s="10" t="s">
        <v>24</v>
      </c>
      <c r="J16" s="6">
        <v>1.78125976069201</v>
      </c>
      <c r="K16" s="10" t="s">
        <v>24</v>
      </c>
      <c r="L16" s="10" t="s">
        <v>24</v>
      </c>
      <c r="M16" s="8">
        <v>0.81871674315160003</v>
      </c>
    </row>
    <row r="17" spans="1:13" x14ac:dyDescent="0.3">
      <c r="A17" s="2" t="s">
        <v>33</v>
      </c>
      <c r="B17" s="5">
        <v>4094029</v>
      </c>
      <c r="C17" s="6">
        <v>7.0751479923123597</v>
      </c>
      <c r="D17" s="6">
        <v>4.0645881526546699</v>
      </c>
      <c r="E17" s="6">
        <v>7.30147554578397</v>
      </c>
      <c r="F17" s="6">
        <v>9.8111713213839096</v>
      </c>
      <c r="G17" s="6">
        <v>4.0095054767217997</v>
      </c>
      <c r="H17" s="8">
        <v>16.1047898127756</v>
      </c>
      <c r="I17" s="10" t="s">
        <v>24</v>
      </c>
      <c r="J17" s="6">
        <v>5.530581322962</v>
      </c>
      <c r="K17" s="6">
        <v>10.104517721121899</v>
      </c>
      <c r="L17" s="6">
        <v>13.2809705723555</v>
      </c>
      <c r="M17" s="8">
        <v>3.4451604817352002</v>
      </c>
    </row>
    <row r="18" spans="1:13" x14ac:dyDescent="0.3">
      <c r="A18" s="2" t="s">
        <v>34</v>
      </c>
      <c r="B18" s="5">
        <v>3009080</v>
      </c>
      <c r="C18" s="6">
        <v>8.6089391494778997</v>
      </c>
      <c r="D18" s="6">
        <v>3.5275384459060399</v>
      </c>
      <c r="E18" s="6">
        <v>10.4973841408263</v>
      </c>
      <c r="F18" s="6">
        <v>12.7426050856253</v>
      </c>
      <c r="G18" s="6">
        <v>96.863905325443795</v>
      </c>
      <c r="H18" s="8">
        <v>6.8838299381421999</v>
      </c>
      <c r="I18" s="10" t="s">
        <v>24</v>
      </c>
      <c r="J18" s="6">
        <v>2.7423859427806998</v>
      </c>
      <c r="K18" s="6">
        <v>6.0047021238446003</v>
      </c>
      <c r="L18" s="6">
        <v>6.5378645875635</v>
      </c>
      <c r="M18" s="8">
        <v>4.1782587630751999</v>
      </c>
    </row>
    <row r="20" spans="1:13" x14ac:dyDescent="0.3">
      <c r="A20" s="11" t="s">
        <v>35</v>
      </c>
      <c r="B20" s="2" t="s">
        <v>19</v>
      </c>
      <c r="C20" s="6">
        <v>5.7</v>
      </c>
      <c r="D20" s="6">
        <v>1.98</v>
      </c>
      <c r="E20" s="6">
        <v>7.3</v>
      </c>
      <c r="F20" s="6">
        <v>9.81</v>
      </c>
      <c r="G20" s="6">
        <v>4.01</v>
      </c>
      <c r="H20" s="8">
        <v>3.1</v>
      </c>
      <c r="I20" s="10" t="s">
        <v>24</v>
      </c>
      <c r="J20" s="6">
        <v>1.78</v>
      </c>
      <c r="K20" s="6">
        <v>7.7</v>
      </c>
      <c r="L20" s="6">
        <v>8.75</v>
      </c>
      <c r="M20" s="8">
        <v>0.8</v>
      </c>
    </row>
    <row r="21" spans="1:13" x14ac:dyDescent="0.3">
      <c r="A21" s="11" t="s">
        <v>36</v>
      </c>
      <c r="B21" s="2" t="s">
        <v>19</v>
      </c>
      <c r="C21" s="6">
        <v>10.71</v>
      </c>
      <c r="D21" s="6">
        <v>4.59</v>
      </c>
      <c r="E21" s="6">
        <v>16.399999999999999</v>
      </c>
      <c r="F21" s="6">
        <v>24.58</v>
      </c>
      <c r="G21" s="6">
        <v>7.51</v>
      </c>
      <c r="H21" s="8">
        <v>13</v>
      </c>
      <c r="I21" s="10" t="s">
        <v>24</v>
      </c>
      <c r="J21" s="6">
        <v>4.66</v>
      </c>
      <c r="K21" s="6">
        <v>10.15</v>
      </c>
      <c r="L21" s="6">
        <v>12.22</v>
      </c>
      <c r="M21" s="8">
        <v>5.0999999999999996</v>
      </c>
    </row>
    <row r="22" spans="1:13" x14ac:dyDescent="0.3">
      <c r="A22" s="11" t="s">
        <v>37</v>
      </c>
      <c r="B22" s="2" t="s">
        <v>19</v>
      </c>
      <c r="C22" s="6">
        <v>11.82</v>
      </c>
      <c r="D22" s="6">
        <v>4.92</v>
      </c>
      <c r="E22" s="6">
        <v>16.11</v>
      </c>
      <c r="F22" s="6">
        <v>22.98</v>
      </c>
      <c r="G22" s="6">
        <v>7.52</v>
      </c>
      <c r="H22" s="8">
        <v>14.2</v>
      </c>
      <c r="I22" s="10" t="s">
        <v>24</v>
      </c>
      <c r="J22" s="6">
        <v>4.99</v>
      </c>
      <c r="K22" s="6">
        <v>12.05</v>
      </c>
      <c r="L22" s="6">
        <v>13.93</v>
      </c>
      <c r="M22" s="8">
        <v>8.3000000000000007</v>
      </c>
    </row>
    <row r="23" spans="1:13" x14ac:dyDescent="0.3">
      <c r="A23" s="11" t="s">
        <v>38</v>
      </c>
      <c r="B23" s="2" t="s">
        <v>19</v>
      </c>
      <c r="C23" s="6">
        <v>27.71</v>
      </c>
      <c r="D23" s="6">
        <v>9.67</v>
      </c>
      <c r="E23" s="6">
        <v>33.5</v>
      </c>
      <c r="F23" s="6">
        <v>47.32</v>
      </c>
      <c r="G23" s="6">
        <v>11.02</v>
      </c>
      <c r="H23" s="8">
        <v>33.299999999999997</v>
      </c>
      <c r="I23" s="10" t="s">
        <v>24</v>
      </c>
      <c r="J23" s="6">
        <v>9.61</v>
      </c>
      <c r="K23" s="6">
        <v>26.23</v>
      </c>
      <c r="L23" s="6">
        <v>29.99</v>
      </c>
      <c r="M23" s="8">
        <v>26.8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baseColWidth="10" defaultColWidth="8.88671875" defaultRowHeight="14.4" x14ac:dyDescent="0.3"/>
  <cols>
    <col min="1" max="1" width="48.5546875" customWidth="1"/>
  </cols>
  <sheetData>
    <row r="1" spans="1:4" ht="40.049999999999997" customHeight="1" x14ac:dyDescent="0.3">
      <c r="A1" s="1"/>
      <c r="B1" s="1"/>
      <c r="C1" s="1"/>
      <c r="D1" s="1"/>
    </row>
    <row r="3" spans="1:4" x14ac:dyDescent="0.3">
      <c r="A3" s="11" t="s">
        <v>62</v>
      </c>
    </row>
    <row r="4" spans="1:4" x14ac:dyDescent="0.3">
      <c r="A4" s="11" t="s">
        <v>63</v>
      </c>
    </row>
    <row r="5" spans="1:4" x14ac:dyDescent="0.3">
      <c r="A5" s="2" t="s">
        <v>64</v>
      </c>
    </row>
    <row r="6" spans="1:4" x14ac:dyDescent="0.3">
      <c r="A6" s="2" t="s">
        <v>65</v>
      </c>
    </row>
    <row r="7" spans="1:4" x14ac:dyDescent="0.3">
      <c r="A7" s="2" t="s">
        <v>66</v>
      </c>
    </row>
    <row r="8" spans="1:4" x14ac:dyDescent="0.3">
      <c r="A8" s="2" t="s">
        <v>67</v>
      </c>
    </row>
    <row r="9" spans="1:4" x14ac:dyDescent="0.3">
      <c r="A9" s="2" t="s">
        <v>68</v>
      </c>
    </row>
    <row r="10" spans="1:4" x14ac:dyDescent="0.3">
      <c r="A10" s="2" t="s">
        <v>69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Screening Criteria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VARGAS</dc:creator>
  <cp:keywords/>
  <dc:description/>
  <cp:lastModifiedBy>ALEJANDRO VARGAS</cp:lastModifiedBy>
  <dcterms:created xsi:type="dcterms:W3CDTF">2022-04-21T22:22:38Z</dcterms:created>
  <dcterms:modified xsi:type="dcterms:W3CDTF">2022-04-21T22:22:38Z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{F7EF8F17-2D56-4641-9F44-07C9BCE3597E}</vt:lpwstr>
  </property>
</Properties>
</file>