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85a3fe9bc941f1/Documentos/1. Docencia/2. DIPLOMADOS/Banca y Finanzas/Riesgos Mercado Valores/2022/Empresas/"/>
    </mc:Choice>
  </mc:AlternateContent>
  <xr:revisionPtr revIDLastSave="0" documentId="8_{9BCB92AD-1414-43C2-9E10-E5A930B4C2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creening Criteria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L6" i="3"/>
  <c r="K6" i="3"/>
  <c r="J6" i="3"/>
  <c r="H6" i="3"/>
  <c r="M4" i="3"/>
  <c r="L4" i="3"/>
  <c r="K4" i="3"/>
  <c r="J4" i="3"/>
  <c r="I4" i="3"/>
  <c r="H4" i="3"/>
  <c r="G4" i="3"/>
  <c r="F4" i="3"/>
  <c r="E4" i="3"/>
  <c r="D4" i="3"/>
  <c r="C4" i="3"/>
  <c r="B4" i="3"/>
  <c r="A4" i="3"/>
  <c r="A3" i="3"/>
  <c r="M4" i="2"/>
  <c r="L4" i="2"/>
  <c r="K4" i="2"/>
  <c r="J4" i="2"/>
  <c r="I4" i="2"/>
  <c r="H4" i="2"/>
  <c r="G4" i="2"/>
  <c r="F4" i="2"/>
  <c r="E4" i="2"/>
  <c r="D4" i="2"/>
  <c r="C4" i="2"/>
  <c r="B4" i="2"/>
  <c r="A4" i="2"/>
  <c r="A3" i="2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3" i="1"/>
</calcChain>
</file>

<file path=xl/sharedStrings.xml><?xml version="1.0" encoding="utf-8"?>
<sst xmlns="http://schemas.openxmlformats.org/spreadsheetml/2006/main" count="235" uniqueCount="63">
  <si>
    <t>SP_ENTITY_NAME</t>
  </si>
  <si>
    <t>SP_ENTITY_ID</t>
  </si>
  <si>
    <t>SP_PRICE_CLOSE</t>
  </si>
  <si>
    <t>290935</t>
  </si>
  <si>
    <t>290933</t>
  </si>
  <si>
    <t>275618</t>
  </si>
  <si>
    <t>SP_NONCONTROLLING_INTS</t>
  </si>
  <si>
    <t>311681</t>
  </si>
  <si>
    <t>275868</t>
  </si>
  <si>
    <t>275720</t>
  </si>
  <si>
    <t>275622</t>
  </si>
  <si>
    <t>275629</t>
  </si>
  <si>
    <t>275628</t>
  </si>
  <si>
    <t>SP_DILUT_EPS_AFTER_EXTRA</t>
  </si>
  <si>
    <t>290954</t>
  </si>
  <si>
    <t>IQ_PTBV</t>
  </si>
  <si>
    <t>307489</t>
  </si>
  <si>
    <t>SP_NIM</t>
  </si>
  <si>
    <t>275623</t>
  </si>
  <si>
    <t/>
  </si>
  <si>
    <t>LTM</t>
  </si>
  <si>
    <t>Current/Restated</t>
  </si>
  <si>
    <t>Costco Wholesale Corporation (NASDAQGS:COST)</t>
  </si>
  <si>
    <t>NM</t>
  </si>
  <si>
    <t>NA</t>
  </si>
  <si>
    <t>Carrefour SA (ENXTPA:CA)</t>
  </si>
  <si>
    <t>Aeon Co., Ltd. (TSE:8267)</t>
  </si>
  <si>
    <t>Walmart Inc. (NYSE:WMT)</t>
  </si>
  <si>
    <t>Minimum</t>
  </si>
  <si>
    <t>Median</t>
  </si>
  <si>
    <t>Average</t>
  </si>
  <si>
    <t>Maximum</t>
  </si>
  <si>
    <t>274477</t>
  </si>
  <si>
    <t>274480</t>
  </si>
  <si>
    <t>274481</t>
  </si>
  <si>
    <t>274478</t>
  </si>
  <si>
    <t>274469</t>
  </si>
  <si>
    <t>306316</t>
  </si>
  <si>
    <t>IQ_DEBT_TO_CAPITAL</t>
  </si>
  <si>
    <t>274468</t>
  </si>
  <si>
    <t>SNL_ROIC</t>
  </si>
  <si>
    <t>298535</t>
  </si>
  <si>
    <t>298534</t>
  </si>
  <si>
    <t>SP_TEV_EBITDA_LTM</t>
  </si>
  <si>
    <t>IQ_TEV_TOTAL_REV_LTM</t>
  </si>
  <si>
    <t>IQ_TEV_EBIT_LTM</t>
  </si>
  <si>
    <t>IQ_PE_LTM</t>
  </si>
  <si>
    <t>IQ_PTBV_X</t>
  </si>
  <si>
    <t>SP_PE_EST</t>
  </si>
  <si>
    <t>SP_PNAVPS_EST</t>
  </si>
  <si>
    <t>SP_TEV_TOTAL_REV_FWD</t>
  </si>
  <si>
    <t>SP_TEV_EBITDA_FWD</t>
  </si>
  <si>
    <t>SP_TEV_EBIT_FWD</t>
  </si>
  <si>
    <t>SP_PBV_FWD</t>
  </si>
  <si>
    <t>FY0</t>
  </si>
  <si>
    <t>Companies: New Screen</t>
  </si>
  <si>
    <t xml:space="preserve">Screening Criteria: </t>
  </si>
  <si>
    <t>1              [ Primary Industry: Hypermarkets and Supercenters</t>
  </si>
  <si>
    <t xml:space="preserve">                   Geography: All Geographies</t>
  </si>
  <si>
    <t xml:space="preserve">                   Company Type: Public Company</t>
  </si>
  <si>
    <t xml:space="preserve">                   Company Status: Operating, Operating Subsidiary ]</t>
  </si>
  <si>
    <t>2                 Total Revenue [Latest Fiscal Year] ($000) Between 10 - 500</t>
  </si>
  <si>
    <t>3                 Top 10 Rank By Peer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</si>
</sst>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;\(#,##0\)"/>
    <numFmt numFmtId="166" formatCode="#,##0.0;\(#,##0.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right" vertical="top"/>
    </xf>
    <xf numFmtId="165" fontId="0" fillId="0" borderId="0" xfId="0" applyNumberFormat="1" applyFont="1" applyFill="1" applyAlignment="1">
      <alignment horizontal="right" vertical="top"/>
    </xf>
    <xf numFmtId="166" fontId="0" fillId="0" borderId="0" xfId="0" applyNumberFormat="1" applyFont="1" applyFill="1" applyAlignment="1">
      <alignment horizontal="right" vertical="top"/>
    </xf>
    <xf numFmtId="14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 applyAlignment="1">
      <alignment horizontal="right" vertical="top"/>
    </xf>
    <xf numFmtId="0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6"/>
  <sheetViews>
    <sheetView tabSelected="1" workbookViewId="0"/>
  </sheetViews>
  <sheetFormatPr baseColWidth="10" defaultColWidth="8.88671875" defaultRowHeight="14.4" x14ac:dyDescent="0.3"/>
  <cols>
    <col min="1" max="1" width="48.5546875" customWidth="1"/>
    <col min="2" max="2" width="19.33203125" customWidth="1"/>
    <col min="3" max="3" width="21.109375" customWidth="1"/>
    <col min="4" max="4" width="20.5546875" customWidth="1"/>
    <col min="5" max="9" width="21.109375" customWidth="1"/>
    <col min="10" max="10" width="16.109375" customWidth="1"/>
    <col min="11" max="13" width="21.109375" customWidth="1"/>
    <col min="14" max="14" width="23.88671875" customWidth="1"/>
    <col min="15" max="16" width="21.109375" customWidth="1"/>
    <col min="17" max="18" width="16.109375" customWidth="1"/>
    <col min="19" max="19" width="21.109375" customWidth="1"/>
  </cols>
  <sheetData>
    <row r="3" spans="1:19" x14ac:dyDescent="0.3">
      <c r="A3" s="2" t="e">
        <f ca="1">SPGTable($B$8:$B$11,$C$5:$S$5,$C$6:$S$6,"Options:Curr=USD,Mag=Standard,ConvMethod=Recommended,FilingVer=Current/Restated")</f>
        <v>#NAME?</v>
      </c>
    </row>
    <row r="4" spans="1:19" x14ac:dyDescent="0.3">
      <c r="A4" s="3" t="e">
        <f ca="1">SPGLabel(266637,267969,"","Options:Curr=USD,Mag=Standard,ConvMethod=Recommended,FilingVer=Current/Restated")</f>
        <v>#NAME?</v>
      </c>
      <c r="B4" s="3" t="e">
        <f ca="1">SPGLabel(266637,267961,"","Options:Curr=USD,Mag=Standard,ConvMethod=Recommended,FilingVer=Current/Restated")</f>
        <v>#NAME?</v>
      </c>
      <c r="C4" s="4" t="e">
        <f ca="1">SPGLabel(266637,290930,"","Options:Curr=USD,Mag=Standard,ConvMethod=Recommended,FilingVer=Current/Restated")</f>
        <v>#NAME?</v>
      </c>
      <c r="D4" s="4" t="e">
        <f ca="1">SPGLabel(266637,290935,"","Options:Curr=USD,Mag=Standard,ConvMethod=Recommended,FilingVer=Current/Restated")</f>
        <v>#NAME?</v>
      </c>
      <c r="E4" s="4" t="e">
        <f ca="1">SPGLabel(266637,290933,"","Options:Curr=USD,Mag=Standard,ConvMethod=Recommended,FilingVer=Current/Restated")</f>
        <v>#NAME?</v>
      </c>
      <c r="F4" s="4" t="e">
        <f ca="1">SPGLabel(266637,275618,"LTM","Options:Curr=USD,Mag=Standard,ConvMethod=Recommended,FilingVer=Current/Restated")</f>
        <v>#NAME?</v>
      </c>
      <c r="G4" s="4" t="e">
        <f ca="1">SPGLabel(266637,309226,"LTM","Options:Curr=USD,Mag=Standard,ConvMethod=Recommended,FilingVer=Current/Restated")</f>
        <v>#NAME?</v>
      </c>
      <c r="H4" s="4" t="e">
        <f ca="1">SPGLabel(266637,311681,"","Options:Curr=USD,Mag=Standard,ConvMethod=Recommended,FilingVer=Current/Restated")</f>
        <v>#NAME?</v>
      </c>
      <c r="I4" s="4" t="e">
        <f ca="1">SPGLabel(266637,275868,"LTM","Options:Curr=USD,Mag=Standard,ConvMethod=Recommended,FilingVer=Current/Restated")</f>
        <v>#NAME?</v>
      </c>
      <c r="J4" s="4" t="e">
        <f ca="1">SPGLabel(266637,275720,"LTM","Options:Curr=USD,Mag=Standard,ConvMethod=Recommended,FilingVer=Current/Restated")</f>
        <v>#NAME?</v>
      </c>
      <c r="K4" s="4" t="e">
        <f ca="1">SPGLabel(266637,275622,"LTM","Options:Curr=USD,Mag=Standard,ConvMethod=Recommended,FilingVer=Current/Restated")</f>
        <v>#NAME?</v>
      </c>
      <c r="L4" s="4" t="e">
        <f ca="1">SPGLabel(266637,275629,"LTM","Options:Curr=USD,Mag=Standard,ConvMethod=Recommended,FilingVer=Current/Restated")</f>
        <v>#NAME?</v>
      </c>
      <c r="M4" s="4" t="e">
        <f ca="1">SPGLabel(266637,275628,"LTM","Options:Curr=USD,Mag=Standard,ConvMethod=Recommended,FilingVer=Current/Restated")</f>
        <v>#NAME?</v>
      </c>
      <c r="N4" s="4" t="e">
        <f ca="1">SPGLabel(266637,275636,"LTM","Options:Curr=USD,Mag=Standard,ConvMethod=Recommended,FilingVer=Current/Restated")</f>
        <v>#NAME?</v>
      </c>
      <c r="O4" s="4" t="e">
        <f ca="1">SPGLabel(266637,290954,"","Options:Curr=USD,Mag=Standard,ConvMethod=Recommended,FilingVer=Current/Restated")</f>
        <v>#NAME?</v>
      </c>
      <c r="P4" s="4" t="e">
        <f ca="1">SPGLabel(266637,290956,"","Options:Curr=USD,Mag=Standard,ConvMethod=Recommended,FilingVer=Current/Restated")</f>
        <v>#NAME?</v>
      </c>
      <c r="Q4" s="4" t="e">
        <f ca="1">SPGLabel(266637,307489,"LTM","Current/Restated","Options:Curr=USD,Mag=Standard,ConvMethod=Recommended,FilingVer=Current/Restated")</f>
        <v>#NAME?</v>
      </c>
      <c r="R4" s="4" t="e">
        <f ca="1">SPGLabel(266637,275822,"LTM","Options:Curr=USD,Mag=Standard,ConvMethod=Recommended,FilingVer=Current/Restated")</f>
        <v>#NAME?</v>
      </c>
      <c r="S4" s="4" t="e">
        <f ca="1">SPGLabel(266637,275623,"LTM","Options:Curr=USD,Mag=Standard,ConvMethod=Recommended,FilingVer=Current/Restated")</f>
        <v>#NAME?</v>
      </c>
    </row>
    <row r="5" spans="1:19" ht="28.8" x14ac:dyDescent="0.3">
      <c r="A5" s="3" t="s">
        <v>0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</row>
    <row r="6" spans="1:19" x14ac:dyDescent="0.3">
      <c r="A6" s="3" t="s">
        <v>19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20</v>
      </c>
      <c r="G6" s="4" t="s">
        <v>20</v>
      </c>
      <c r="H6" s="4" t="s">
        <v>19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19</v>
      </c>
      <c r="P6" s="4" t="s">
        <v>19</v>
      </c>
      <c r="Q6" s="4" t="s">
        <v>20</v>
      </c>
      <c r="R6" s="4" t="s">
        <v>20</v>
      </c>
      <c r="S6" s="4" t="s">
        <v>20</v>
      </c>
    </row>
    <row r="7" spans="1:19" x14ac:dyDescent="0.3">
      <c r="A7" s="3" t="s">
        <v>19</v>
      </c>
      <c r="B7" s="3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19</v>
      </c>
      <c r="Q7" s="4" t="s">
        <v>21</v>
      </c>
      <c r="R7" s="4" t="s">
        <v>19</v>
      </c>
      <c r="S7" s="4" t="s">
        <v>19</v>
      </c>
    </row>
    <row r="8" spans="1:19" x14ac:dyDescent="0.3">
      <c r="A8" s="2" t="s">
        <v>22</v>
      </c>
      <c r="B8" s="5">
        <v>4126080</v>
      </c>
      <c r="C8" s="6">
        <v>591.74</v>
      </c>
      <c r="D8" s="7">
        <v>443224290</v>
      </c>
      <c r="E8" s="8">
        <v>262273.54136460001</v>
      </c>
      <c r="F8" s="7">
        <v>9246000</v>
      </c>
      <c r="G8" s="7">
        <v>558000</v>
      </c>
      <c r="H8" s="8">
        <v>259781.54136460001</v>
      </c>
      <c r="I8" s="6">
        <v>43.805</v>
      </c>
      <c r="J8" s="9">
        <v>44605</v>
      </c>
      <c r="K8" s="7">
        <v>210219000</v>
      </c>
      <c r="L8" s="7">
        <v>9905000</v>
      </c>
      <c r="M8" s="7">
        <v>8076000</v>
      </c>
      <c r="N8" s="6">
        <v>12.41</v>
      </c>
      <c r="O8" s="6">
        <v>47.682514101530998</v>
      </c>
      <c r="P8" s="10" t="s">
        <v>23</v>
      </c>
      <c r="Q8" s="10" t="s">
        <v>24</v>
      </c>
      <c r="R8" s="10" t="s">
        <v>24</v>
      </c>
      <c r="S8" s="7">
        <v>5592000</v>
      </c>
    </row>
    <row r="9" spans="1:19" x14ac:dyDescent="0.3">
      <c r="A9" s="2" t="s">
        <v>25</v>
      </c>
      <c r="B9" s="5">
        <v>4414480</v>
      </c>
      <c r="C9" s="6">
        <v>21.4657980456026</v>
      </c>
      <c r="D9" s="7">
        <v>747804291</v>
      </c>
      <c r="E9" s="8">
        <v>16052.215888241</v>
      </c>
      <c r="F9" s="7">
        <v>18049584.897077199</v>
      </c>
      <c r="G9" s="7">
        <v>1795746.6166268601</v>
      </c>
      <c r="H9" s="8">
        <v>30849.175714516801</v>
      </c>
      <c r="I9" s="6">
        <v>15.210963266234501</v>
      </c>
      <c r="J9" s="9">
        <v>44561</v>
      </c>
      <c r="K9" s="7">
        <v>87620295.624184906</v>
      </c>
      <c r="L9" s="7">
        <v>4254457.3887715004</v>
      </c>
      <c r="M9" s="7">
        <v>2683726.3873012299</v>
      </c>
      <c r="N9" s="6">
        <v>1.6003004856846901</v>
      </c>
      <c r="O9" s="6">
        <v>14.6119733924612</v>
      </c>
      <c r="P9" s="10" t="s">
        <v>23</v>
      </c>
      <c r="Q9" s="10" t="s">
        <v>24</v>
      </c>
      <c r="R9" s="10" t="s">
        <v>24</v>
      </c>
      <c r="S9" s="7">
        <v>1538795.95851869</v>
      </c>
    </row>
    <row r="10" spans="1:19" x14ac:dyDescent="0.3">
      <c r="A10" s="2" t="s">
        <v>26</v>
      </c>
      <c r="B10" s="5">
        <v>4160743</v>
      </c>
      <c r="C10" s="6">
        <v>19.4664631772383</v>
      </c>
      <c r="D10" s="7">
        <v>846716642</v>
      </c>
      <c r="E10" s="8">
        <v>16482.578333047801</v>
      </c>
      <c r="F10" s="7">
        <v>28758098.0967087</v>
      </c>
      <c r="G10" s="7">
        <v>7405841.7336086202</v>
      </c>
      <c r="H10" s="8">
        <v>35044.645204242101</v>
      </c>
      <c r="I10" s="6">
        <v>9.8244096674011505</v>
      </c>
      <c r="J10" s="9">
        <v>44620</v>
      </c>
      <c r="K10" s="7">
        <v>78210638.251961306</v>
      </c>
      <c r="L10" s="7">
        <v>4351722.0403751899</v>
      </c>
      <c r="M10" s="7">
        <v>1564166.64242978</v>
      </c>
      <c r="N10" s="6">
        <v>6.8645517942264297E-2</v>
      </c>
      <c r="O10" s="10" t="s">
        <v>23</v>
      </c>
      <c r="P10" s="6">
        <v>334.77330490884799</v>
      </c>
      <c r="Q10" s="10" t="s">
        <v>24</v>
      </c>
      <c r="R10" s="10" t="s">
        <v>24</v>
      </c>
      <c r="S10" s="7">
        <v>520279.18638044799</v>
      </c>
    </row>
    <row r="11" spans="1:19" x14ac:dyDescent="0.3">
      <c r="A11" s="2" t="s">
        <v>27</v>
      </c>
      <c r="B11" s="5">
        <v>3005566</v>
      </c>
      <c r="C11" s="6">
        <v>159.87</v>
      </c>
      <c r="D11" s="7">
        <v>2751779629</v>
      </c>
      <c r="E11" s="10" t="s">
        <v>24</v>
      </c>
      <c r="F11" s="7">
        <v>58418000</v>
      </c>
      <c r="G11" s="7">
        <v>8638000</v>
      </c>
      <c r="H11" s="10" t="s">
        <v>24</v>
      </c>
      <c r="I11" s="6">
        <v>30.152999999999999</v>
      </c>
      <c r="J11" s="9">
        <v>44592</v>
      </c>
      <c r="K11" s="7">
        <v>572754000</v>
      </c>
      <c r="L11" s="7">
        <v>36600000</v>
      </c>
      <c r="M11" s="7">
        <v>25942000</v>
      </c>
      <c r="N11" s="6">
        <v>4.87</v>
      </c>
      <c r="O11" s="6">
        <v>32.827515400410697</v>
      </c>
      <c r="P11" s="10" t="s">
        <v>23</v>
      </c>
      <c r="Q11" s="10" t="s">
        <v>24</v>
      </c>
      <c r="R11" s="10" t="s">
        <v>24</v>
      </c>
      <c r="S11" s="7">
        <v>13940000</v>
      </c>
    </row>
    <row r="13" spans="1:19" x14ac:dyDescent="0.3">
      <c r="A13" s="11" t="s">
        <v>28</v>
      </c>
      <c r="B13" s="2" t="s">
        <v>19</v>
      </c>
      <c r="C13" s="6">
        <v>19.47</v>
      </c>
      <c r="D13" s="7">
        <v>443224290</v>
      </c>
      <c r="E13" s="8">
        <v>16052.2</v>
      </c>
      <c r="F13" s="7">
        <v>9246000</v>
      </c>
      <c r="G13" s="7">
        <v>558000</v>
      </c>
      <c r="H13" s="8">
        <v>30849.200000000001</v>
      </c>
      <c r="I13" s="6">
        <v>9.82</v>
      </c>
      <c r="J13" s="2" t="s">
        <v>19</v>
      </c>
      <c r="K13" s="7">
        <v>78210638</v>
      </c>
      <c r="L13" s="7">
        <v>4254457</v>
      </c>
      <c r="M13" s="7">
        <v>1564167</v>
      </c>
      <c r="N13" s="6">
        <v>7.0000000000000007E-2</v>
      </c>
      <c r="O13" s="6">
        <v>14.61</v>
      </c>
      <c r="P13" s="6">
        <v>334.77</v>
      </c>
      <c r="Q13" s="10" t="s">
        <v>24</v>
      </c>
      <c r="R13" s="10" t="s">
        <v>24</v>
      </c>
      <c r="S13" s="7">
        <v>520279</v>
      </c>
    </row>
    <row r="14" spans="1:19" x14ac:dyDescent="0.3">
      <c r="A14" s="11" t="s">
        <v>29</v>
      </c>
      <c r="B14" s="2" t="s">
        <v>19</v>
      </c>
      <c r="C14" s="6">
        <v>21.47</v>
      </c>
      <c r="D14" s="7">
        <v>747804291</v>
      </c>
      <c r="E14" s="8">
        <v>16482.599999999999</v>
      </c>
      <c r="F14" s="7">
        <v>18049585</v>
      </c>
      <c r="G14" s="7">
        <v>1795747</v>
      </c>
      <c r="H14" s="8">
        <v>35044.6</v>
      </c>
      <c r="I14" s="6">
        <v>15.21</v>
      </c>
      <c r="J14" s="2" t="s">
        <v>19</v>
      </c>
      <c r="K14" s="7">
        <v>87620296</v>
      </c>
      <c r="L14" s="7">
        <v>4351722</v>
      </c>
      <c r="M14" s="7">
        <v>2683726</v>
      </c>
      <c r="N14" s="6">
        <v>1.6</v>
      </c>
      <c r="O14" s="6">
        <v>31.15</v>
      </c>
      <c r="P14" s="6">
        <v>334.77</v>
      </c>
      <c r="Q14" s="10" t="s">
        <v>24</v>
      </c>
      <c r="R14" s="10" t="s">
        <v>24</v>
      </c>
      <c r="S14" s="7">
        <v>1538796</v>
      </c>
    </row>
    <row r="15" spans="1:19" x14ac:dyDescent="0.3">
      <c r="A15" s="11" t="s">
        <v>30</v>
      </c>
      <c r="B15" s="2" t="s">
        <v>19</v>
      </c>
      <c r="C15" s="6">
        <v>210.89</v>
      </c>
      <c r="D15" s="7">
        <v>679248408</v>
      </c>
      <c r="E15" s="8">
        <v>98269.4</v>
      </c>
      <c r="F15" s="7">
        <v>18684561</v>
      </c>
      <c r="G15" s="7">
        <v>3253196</v>
      </c>
      <c r="H15" s="8">
        <v>108558.39999999999</v>
      </c>
      <c r="I15" s="6">
        <v>22.95</v>
      </c>
      <c r="J15" s="2" t="s">
        <v>19</v>
      </c>
      <c r="K15" s="7">
        <v>125349978</v>
      </c>
      <c r="L15" s="7">
        <v>6170393</v>
      </c>
      <c r="M15" s="7">
        <v>4107964</v>
      </c>
      <c r="N15" s="6">
        <v>4.6900000000000004</v>
      </c>
      <c r="O15" s="6">
        <v>31.15</v>
      </c>
      <c r="P15" s="6">
        <v>334.77</v>
      </c>
      <c r="Q15" s="10" t="s">
        <v>24</v>
      </c>
      <c r="R15" s="10" t="s">
        <v>24</v>
      </c>
      <c r="S15" s="7">
        <v>2550358</v>
      </c>
    </row>
    <row r="16" spans="1:19" x14ac:dyDescent="0.3">
      <c r="A16" s="11" t="s">
        <v>31</v>
      </c>
      <c r="B16" s="2" t="s">
        <v>19</v>
      </c>
      <c r="C16" s="6">
        <v>591.74</v>
      </c>
      <c r="D16" s="7">
        <v>846716642</v>
      </c>
      <c r="E16" s="8">
        <v>262273.5</v>
      </c>
      <c r="F16" s="7">
        <v>28758098</v>
      </c>
      <c r="G16" s="7">
        <v>7405842</v>
      </c>
      <c r="H16" s="8">
        <v>259781.5</v>
      </c>
      <c r="I16" s="6">
        <v>43.81</v>
      </c>
      <c r="J16" s="2" t="s">
        <v>19</v>
      </c>
      <c r="K16" s="7">
        <v>210219000</v>
      </c>
      <c r="L16" s="7">
        <v>9905000</v>
      </c>
      <c r="M16" s="7">
        <v>8076000</v>
      </c>
      <c r="N16" s="6">
        <v>12.41</v>
      </c>
      <c r="O16" s="6">
        <v>47.68</v>
      </c>
      <c r="P16" s="6">
        <v>334.77</v>
      </c>
      <c r="Q16" s="10" t="s">
        <v>24</v>
      </c>
      <c r="R16" s="10" t="s">
        <v>24</v>
      </c>
      <c r="S16" s="7">
        <v>5592000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6"/>
  <sheetViews>
    <sheetView workbookViewId="0"/>
  </sheetViews>
  <sheetFormatPr baseColWidth="10" defaultColWidth="8.88671875" defaultRowHeight="14.4" x14ac:dyDescent="0.3"/>
  <cols>
    <col min="1" max="1" width="48.5546875" customWidth="1"/>
    <col min="2" max="2" width="19.33203125" customWidth="1"/>
    <col min="3" max="13" width="16.109375" customWidth="1"/>
  </cols>
  <sheetData>
    <row r="3" spans="1:13" x14ac:dyDescent="0.3">
      <c r="A3" s="2" t="e">
        <f ca="1">SPGTable($B$8:$B$11,$C$5:$M$5,$C$6:$M$6,"Options:Curr=USD,Mag=Standard,ConvMethod=Recommended,FilingVer=Current/Restated")</f>
        <v>#NAME?</v>
      </c>
    </row>
    <row r="4" spans="1:13" x14ac:dyDescent="0.3">
      <c r="A4" s="3" t="e">
        <f ca="1">SPGLabel(266637,267969,"","Options:Curr=USD,Mag=Standard,ConvMethod=Recommended,FilingVer=Current/Restated")</f>
        <v>#NAME?</v>
      </c>
      <c r="B4" s="3" t="e">
        <f ca="1">SPGLabel(266637,267961,"","Options:Curr=USD,Mag=Standard,ConvMethod=Recommended,FilingVer=Current/Restated")</f>
        <v>#NAME?</v>
      </c>
      <c r="C4" s="4" t="e">
        <f ca="1">SPGLabel(266637,274477,"LTM","Current/Restated","Options:Curr=USD,Mag=Standard,ConvMethod=Recommended,FilingVer=Current/Restated")</f>
        <v>#NAME?</v>
      </c>
      <c r="D4" s="4" t="e">
        <f ca="1">SPGLabel(266637,274480,"LTM","Current/Restated","Options:Curr=USD,Mag=Standard,ConvMethod=Recommended,FilingVer=Current/Restated")</f>
        <v>#NAME?</v>
      </c>
      <c r="E4" s="4" t="e">
        <f ca="1">SPGLabel(266637,274481,"LTM","Current/Restated","Options:Curr=USD,Mag=Standard,ConvMethod=Recommended,FilingVer=Current/Restated")</f>
        <v>#NAME?</v>
      </c>
      <c r="F4" s="4" t="e">
        <f ca="1">SPGLabel(266637,274478,"LTM","Current/Restated","Options:Curr=USD,Mag=Standard,ConvMethod=Recommended,FilingVer=Current/Restated")</f>
        <v>#NAME?</v>
      </c>
      <c r="G4" s="4" t="e">
        <f ca="1">SPGLabel(266637,274469,"LTM","Current/Restated","Options:Curr=USD,Mag=Standard,ConvMethod=Recommended,FilingVer=Current/Restated")</f>
        <v>#NAME?</v>
      </c>
      <c r="H4" s="4" t="e">
        <f ca="1">SPGLabel(266637,306316,"LTM","Current/Restated","Options:Curr=USD,Mag=Standard,ConvMethod=Recommended,FilingVer=Current/Restated")</f>
        <v>#NAME?</v>
      </c>
      <c r="I4" s="4" t="e">
        <f ca="1">SPGLabel(266637,274467,"LTM","Current/Restated","Options:Curr=USD,Mag=Standard,ConvMethod=Recommended,FilingVer=Current/Restated")</f>
        <v>#NAME?</v>
      </c>
      <c r="J4" s="4" t="e">
        <f ca="1">SPGLabel(266637,274468,"LTM","Current/Restated","Options:Curr=USD,Mag=Standard,ConvMethod=Recommended,FilingVer=Current/Restated")</f>
        <v>#NAME?</v>
      </c>
      <c r="K4" s="4" t="e">
        <f ca="1">SPGLabel(266637,298537,"LTM","Current/Restated","Options:Curr=USD,Mag=Standard,ConvMethod=Recommended,FilingVer=Current/Restated")</f>
        <v>#NAME?</v>
      </c>
      <c r="L4" s="4" t="e">
        <f ca="1">SPGLabel(266637,298535,"LTM","Current/Restated","Options:Curr=USD,Mag=Standard,ConvMethod=Recommended,FilingVer=Current/Restated")</f>
        <v>#NAME?</v>
      </c>
      <c r="M4" s="4" t="e">
        <f ca="1">SPGLabel(266637,298534,"LTM","Current/Restated","Options:Curr=USD,Mag=Standard,ConvMethod=Recommended,FilingVer=Current/Restated")</f>
        <v>#NAME?</v>
      </c>
    </row>
    <row r="5" spans="1:13" ht="28.8" x14ac:dyDescent="0.3">
      <c r="A5" s="3" t="s">
        <v>0</v>
      </c>
      <c r="B5" s="3" t="s">
        <v>1</v>
      </c>
      <c r="C5" s="4" t="s">
        <v>32</v>
      </c>
      <c r="D5" s="4" t="s">
        <v>33</v>
      </c>
      <c r="E5" s="4" t="s">
        <v>34</v>
      </c>
      <c r="F5" s="4" t="s">
        <v>35</v>
      </c>
      <c r="G5" s="4" t="s">
        <v>36</v>
      </c>
      <c r="H5" s="4" t="s">
        <v>37</v>
      </c>
      <c r="I5" s="4" t="s">
        <v>38</v>
      </c>
      <c r="J5" s="4" t="s">
        <v>39</v>
      </c>
      <c r="K5" s="4" t="s">
        <v>40</v>
      </c>
      <c r="L5" s="4" t="s">
        <v>41</v>
      </c>
      <c r="M5" s="4" t="s">
        <v>42</v>
      </c>
    </row>
    <row r="6" spans="1:13" x14ac:dyDescent="0.3">
      <c r="A6" s="3" t="s">
        <v>19</v>
      </c>
      <c r="B6" s="3" t="s">
        <v>19</v>
      </c>
      <c r="C6" s="4" t="s">
        <v>20</v>
      </c>
      <c r="D6" s="4" t="s">
        <v>20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</row>
    <row r="7" spans="1:13" x14ac:dyDescent="0.3">
      <c r="A7" s="3" t="s">
        <v>19</v>
      </c>
      <c r="B7" s="3" t="s">
        <v>19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</row>
    <row r="8" spans="1:13" x14ac:dyDescent="0.3">
      <c r="A8" s="2" t="s">
        <v>22</v>
      </c>
      <c r="B8" s="5">
        <v>4126080</v>
      </c>
      <c r="C8" s="6">
        <v>12.654</v>
      </c>
      <c r="D8" s="6">
        <v>4.7119999999999997</v>
      </c>
      <c r="E8" s="6">
        <v>3.8420000000000001</v>
      </c>
      <c r="F8" s="6">
        <v>2.6230000000000002</v>
      </c>
      <c r="G8" s="6">
        <v>17.687000000000001</v>
      </c>
      <c r="H8" s="6">
        <v>30.587</v>
      </c>
      <c r="I8" s="6">
        <v>31.640999999999998</v>
      </c>
      <c r="J8" s="6">
        <v>0.88900000000000001</v>
      </c>
      <c r="K8" s="10" t="s">
        <v>24</v>
      </c>
      <c r="L8" s="10" t="s">
        <v>24</v>
      </c>
      <c r="M8" s="10" t="s">
        <v>24</v>
      </c>
    </row>
    <row r="9" spans="1:13" x14ac:dyDescent="0.3">
      <c r="A9" s="2" t="s">
        <v>25</v>
      </c>
      <c r="B9" s="5">
        <v>4414480</v>
      </c>
      <c r="C9" s="6">
        <v>19.710999999999999</v>
      </c>
      <c r="D9" s="6">
        <v>4.8559999999999999</v>
      </c>
      <c r="E9" s="6">
        <v>3.0630000000000002</v>
      </c>
      <c r="F9" s="6">
        <v>1.4470000000000001</v>
      </c>
      <c r="G9" s="6">
        <v>2.9550000000000001</v>
      </c>
      <c r="H9" s="6">
        <v>1.639</v>
      </c>
      <c r="I9" s="6">
        <v>57.293999999999997</v>
      </c>
      <c r="J9" s="6">
        <v>3.4910000000000001</v>
      </c>
      <c r="K9" s="10" t="s">
        <v>24</v>
      </c>
      <c r="L9" s="10" t="s">
        <v>24</v>
      </c>
      <c r="M9" s="10" t="s">
        <v>24</v>
      </c>
    </row>
    <row r="10" spans="1:13" x14ac:dyDescent="0.3">
      <c r="A10" s="2" t="s">
        <v>26</v>
      </c>
      <c r="B10" s="5">
        <v>4160743</v>
      </c>
      <c r="C10" s="6">
        <v>35.731000000000002</v>
      </c>
      <c r="D10" s="6">
        <v>5.6890000000000001</v>
      </c>
      <c r="E10" s="6">
        <v>2.0059999999999998</v>
      </c>
      <c r="F10" s="6">
        <v>7.4999999999999997E-2</v>
      </c>
      <c r="G10" s="6">
        <v>1.302</v>
      </c>
      <c r="H10" s="6">
        <v>7.39</v>
      </c>
      <c r="I10" s="6">
        <v>64.653000000000006</v>
      </c>
      <c r="J10" s="6">
        <v>6.6859999999999999</v>
      </c>
      <c r="K10" s="10" t="s">
        <v>24</v>
      </c>
      <c r="L10" s="10" t="s">
        <v>24</v>
      </c>
      <c r="M10" s="10" t="s">
        <v>24</v>
      </c>
    </row>
    <row r="11" spans="1:13" x14ac:dyDescent="0.3">
      <c r="A11" s="2" t="s">
        <v>27</v>
      </c>
      <c r="B11" s="5">
        <v>3005566</v>
      </c>
      <c r="C11" s="6">
        <v>25.099</v>
      </c>
      <c r="D11" s="6">
        <v>6.39</v>
      </c>
      <c r="E11" s="6">
        <v>4.5289999999999999</v>
      </c>
      <c r="F11" s="6">
        <v>2.387</v>
      </c>
      <c r="G11" s="6">
        <v>2.4329999999999998</v>
      </c>
      <c r="H11" s="6">
        <v>-3.9369999999999998</v>
      </c>
      <c r="I11" s="6">
        <v>38.865000000000002</v>
      </c>
      <c r="J11" s="6">
        <v>1.472</v>
      </c>
      <c r="K11" s="10" t="s">
        <v>24</v>
      </c>
      <c r="L11" s="10" t="s">
        <v>24</v>
      </c>
      <c r="M11" s="10" t="s">
        <v>24</v>
      </c>
    </row>
    <row r="13" spans="1:13" x14ac:dyDescent="0.3">
      <c r="A13" s="11" t="s">
        <v>28</v>
      </c>
      <c r="B13" s="2" t="s">
        <v>19</v>
      </c>
      <c r="C13" s="6">
        <v>12.65</v>
      </c>
      <c r="D13" s="6">
        <v>4.71</v>
      </c>
      <c r="E13" s="6">
        <v>2.0099999999999998</v>
      </c>
      <c r="F13" s="6">
        <v>0.08</v>
      </c>
      <c r="G13" s="6">
        <v>1.3</v>
      </c>
      <c r="H13" s="6">
        <v>1.64</v>
      </c>
      <c r="I13" s="6">
        <v>31.64</v>
      </c>
      <c r="J13" s="6">
        <v>0.89</v>
      </c>
      <c r="K13" s="10" t="s">
        <v>24</v>
      </c>
      <c r="L13" s="10" t="s">
        <v>24</v>
      </c>
      <c r="M13" s="10" t="s">
        <v>24</v>
      </c>
    </row>
    <row r="14" spans="1:13" x14ac:dyDescent="0.3">
      <c r="A14" s="11" t="s">
        <v>29</v>
      </c>
      <c r="B14" s="2" t="s">
        <v>19</v>
      </c>
      <c r="C14" s="6">
        <v>19.71</v>
      </c>
      <c r="D14" s="6">
        <v>4.8600000000000003</v>
      </c>
      <c r="E14" s="6">
        <v>3.06</v>
      </c>
      <c r="F14" s="6">
        <v>1.45</v>
      </c>
      <c r="G14" s="6">
        <v>2.96</v>
      </c>
      <c r="H14" s="6">
        <v>7.39</v>
      </c>
      <c r="I14" s="6">
        <v>57.29</v>
      </c>
      <c r="J14" s="6">
        <v>3.49</v>
      </c>
      <c r="K14" s="10" t="s">
        <v>24</v>
      </c>
      <c r="L14" s="10" t="s">
        <v>24</v>
      </c>
      <c r="M14" s="10" t="s">
        <v>24</v>
      </c>
    </row>
    <row r="15" spans="1:13" x14ac:dyDescent="0.3">
      <c r="A15" s="11" t="s">
        <v>30</v>
      </c>
      <c r="B15" s="2" t="s">
        <v>19</v>
      </c>
      <c r="C15" s="6">
        <v>22.7</v>
      </c>
      <c r="D15" s="6">
        <v>5.09</v>
      </c>
      <c r="E15" s="6">
        <v>2.97</v>
      </c>
      <c r="F15" s="6">
        <v>1.38</v>
      </c>
      <c r="G15" s="6">
        <v>7.32</v>
      </c>
      <c r="H15" s="6">
        <v>13.21</v>
      </c>
      <c r="I15" s="6">
        <v>51.19</v>
      </c>
      <c r="J15" s="6">
        <v>3.69</v>
      </c>
      <c r="K15" s="10" t="s">
        <v>24</v>
      </c>
      <c r="L15" s="10" t="s">
        <v>24</v>
      </c>
      <c r="M15" s="10" t="s">
        <v>24</v>
      </c>
    </row>
    <row r="16" spans="1:13" x14ac:dyDescent="0.3">
      <c r="A16" s="11" t="s">
        <v>31</v>
      </c>
      <c r="B16" s="2" t="s">
        <v>19</v>
      </c>
      <c r="C16" s="6">
        <v>35.729999999999997</v>
      </c>
      <c r="D16" s="6">
        <v>5.69</v>
      </c>
      <c r="E16" s="6">
        <v>3.84</v>
      </c>
      <c r="F16" s="6">
        <v>2.62</v>
      </c>
      <c r="G16" s="6">
        <v>17.690000000000001</v>
      </c>
      <c r="H16" s="6">
        <v>30.59</v>
      </c>
      <c r="I16" s="6">
        <v>64.650000000000006</v>
      </c>
      <c r="J16" s="6">
        <v>6.69</v>
      </c>
      <c r="K16" s="10" t="s">
        <v>24</v>
      </c>
      <c r="L16" s="10" t="s">
        <v>24</v>
      </c>
      <c r="M16" s="10" t="s">
        <v>24</v>
      </c>
    </row>
  </sheetData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16"/>
  <sheetViews>
    <sheetView workbookViewId="0"/>
  </sheetViews>
  <sheetFormatPr baseColWidth="10" defaultColWidth="8.88671875" defaultRowHeight="14.4" x14ac:dyDescent="0.3"/>
  <cols>
    <col min="1" max="1" width="48.5546875" customWidth="1"/>
    <col min="2" max="2" width="19.33203125" customWidth="1"/>
    <col min="3" max="3" width="21.109375" customWidth="1"/>
    <col min="4" max="4" width="22.44140625" customWidth="1"/>
    <col min="5" max="8" width="21.109375" customWidth="1"/>
    <col min="9" max="9" width="16.109375" customWidth="1"/>
    <col min="10" max="10" width="29.44140625" customWidth="1"/>
    <col min="11" max="13" width="21.109375" customWidth="1"/>
  </cols>
  <sheetData>
    <row r="3" spans="1:13" x14ac:dyDescent="0.3">
      <c r="A3" s="2" t="e">
        <f ca="1">SPGTable($B$8:$B$11,$C$5:$M$5,$C$6:$M$6,"Options:Curr=USD,Mag=Standard,ConvMethod=Recommended,FilingVer=Current/Restated")</f>
        <v>#NAME?</v>
      </c>
    </row>
    <row r="4" spans="1:13" x14ac:dyDescent="0.3">
      <c r="A4" s="3" t="e">
        <f ca="1">SPGLabel(266637,267969,"","Options:Curr=USD,Mag=Standard,ConvMethod=Recommended,FilingVer=Current/Restated")</f>
        <v>#NAME?</v>
      </c>
      <c r="B4" s="3" t="e">
        <f ca="1">SPGLabel(266637,267961,"","Options:Curr=USD,Mag=Standard,ConvMethod=Recommended,FilingVer=Current/Restated")</f>
        <v>#NAME?</v>
      </c>
      <c r="C4" s="4" t="e">
        <f ca="1">SPGLabel(266637,329262,"","Options:Curr=USD,Mag=Standard,ConvMethod=Recommended,FilingVer=Current/Restated")</f>
        <v>#NAME?</v>
      </c>
      <c r="D4" s="4" t="e">
        <f ca="1">SPGLabel(266637,328546,"","Options:Curr=USD,Mag=Standard,ConvMethod=Recommended,FilingVer=Current/Restated")</f>
        <v>#NAME?</v>
      </c>
      <c r="E4" s="4" t="e">
        <f ca="1">SPGLabel(266637,328549,"","Options:Curr=USD,Mag=Standard,ConvMethod=Recommended,FilingVer=Current/Restated")</f>
        <v>#NAME?</v>
      </c>
      <c r="F4" s="4" t="e">
        <f ca="1">SPGLabel(266637,329310,"","Options:Curr=USD,Mag=Standard,ConvMethod=Recommended,FilingVer=Current/Restated")</f>
        <v>#NAME?</v>
      </c>
      <c r="G4" s="4" t="e">
        <f ca="1">SPGLabel(266637,328499,"","Options:Curr=USD,Mag=Standard,ConvMethod=Recommended,FilingVer=Current/Restated")</f>
        <v>#NAME?</v>
      </c>
      <c r="H4" s="4" t="e">
        <f ca="1">SPGLabel(266637,290890,"NTM","Options:Curr=USD,Mag=Standard,ConvMethod=Recommended,FilingVer=Current/Restated")</f>
        <v>#NAME?</v>
      </c>
      <c r="I4" s="4" t="e">
        <f ca="1">SPGLabel(266637,290896,"","Options:Curr=USD,Mag=Standard,ConvMethod=Recommended,FilingVer=Current/Restated")</f>
        <v>#NAME?</v>
      </c>
      <c r="J4" s="4" t="e">
        <f ca="1">SPGLabel(266637,317678,"NTM","Options:Curr=USD,Mag=Standard,ConvMethod=Recommended,FilingVer=Current/Restated")</f>
        <v>#NAME?</v>
      </c>
      <c r="K4" s="4" t="e">
        <f ca="1">SPGLabel(266637,317682,"NTM","Options:Curr=USD,Mag=Standard,ConvMethod=Recommended,FilingVer=Current/Restated")</f>
        <v>#NAME?</v>
      </c>
      <c r="L4" s="4" t="e">
        <f ca="1">SPGLabel(266637,317683,"NTM","Options:Curr=USD,Mag=Standard,ConvMethod=Recommended,FilingVer=Current/Restated")</f>
        <v>#NAME?</v>
      </c>
      <c r="M4" s="4" t="e">
        <f ca="1">SPGLabel(266637,317681,"FY0","Options:Curr=USD,Mag=Standard,ConvMethod=Recommended,FilingVer=Current/Restated")</f>
        <v>#NAME?</v>
      </c>
    </row>
    <row r="5" spans="1:13" x14ac:dyDescent="0.3">
      <c r="A5" s="3" t="s">
        <v>0</v>
      </c>
      <c r="B5" s="3" t="s">
        <v>1</v>
      </c>
      <c r="C5" s="4" t="s">
        <v>43</v>
      </c>
      <c r="D5" s="4" t="s">
        <v>44</v>
      </c>
      <c r="E5" s="4" t="s">
        <v>45</v>
      </c>
      <c r="F5" s="4" t="s">
        <v>46</v>
      </c>
      <c r="G5" s="4" t="s">
        <v>47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52</v>
      </c>
      <c r="M5" s="4" t="s">
        <v>53</v>
      </c>
    </row>
    <row r="6" spans="1:13" x14ac:dyDescent="0.3">
      <c r="A6" s="3" t="s">
        <v>19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e">
        <f ca="1">SPGLabel(266637,290890,"&lt;&gt;NTM","Options:Curr=USD,Mag=Standard,ConvMethod=Recommended,FilingVer=Current/Restated")</f>
        <v>#NAME?</v>
      </c>
      <c r="I6" s="4" t="s">
        <v>19</v>
      </c>
      <c r="J6" s="4" t="e">
        <f ca="1">SPGLabel(266637,317678,"&lt;&gt;NTM","Options:Curr=USD,Mag=Standard,ConvMethod=Recommended,FilingVer=Current/Restated")</f>
        <v>#NAME?</v>
      </c>
      <c r="K6" s="4" t="e">
        <f ca="1">SPGLabel(266637,317682,"&lt;&gt;NTM","Options:Curr=USD,Mag=Standard,ConvMethod=Recommended,FilingVer=Current/Restated")</f>
        <v>#NAME?</v>
      </c>
      <c r="L6" s="4" t="e">
        <f ca="1">SPGLabel(266637,317683,"&lt;&gt;NTM","Options:Curr=USD,Mag=Standard,ConvMethod=Recommended,FilingVer=Current/Restated")</f>
        <v>#NAME?</v>
      </c>
      <c r="M6" s="4" t="s">
        <v>54</v>
      </c>
    </row>
    <row r="7" spans="1:13" x14ac:dyDescent="0.3">
      <c r="A7" s="3" t="s">
        <v>19</v>
      </c>
      <c r="B7" s="3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</row>
    <row r="8" spans="1:13" x14ac:dyDescent="0.3">
      <c r="A8" s="2" t="s">
        <v>22</v>
      </c>
      <c r="B8" s="5">
        <v>4126080</v>
      </c>
      <c r="C8" s="6">
        <v>24.964591712915599</v>
      </c>
      <c r="D8" s="6">
        <v>1.2357662312379001</v>
      </c>
      <c r="E8" s="6">
        <v>32.167105171446302</v>
      </c>
      <c r="F8" s="6">
        <v>47.682514101530998</v>
      </c>
      <c r="G8" s="6">
        <v>13.508503595480001</v>
      </c>
      <c r="H8" s="8">
        <v>43.101778001150898</v>
      </c>
      <c r="I8" s="10" t="s">
        <v>24</v>
      </c>
      <c r="J8" s="6">
        <v>1.1304103984845999</v>
      </c>
      <c r="K8" s="6">
        <v>24.651076498247399</v>
      </c>
      <c r="L8" s="6">
        <v>31.1211661673888</v>
      </c>
      <c r="M8" s="8">
        <v>11.2939518569491</v>
      </c>
    </row>
    <row r="9" spans="1:13" x14ac:dyDescent="0.3">
      <c r="A9" s="2" t="s">
        <v>25</v>
      </c>
      <c r="B9" s="5">
        <v>4414480</v>
      </c>
      <c r="C9" s="6">
        <v>6.2334556456932901</v>
      </c>
      <c r="D9" s="6">
        <v>0.38353254364295403</v>
      </c>
      <c r="E9" s="6">
        <v>12.455980198627801</v>
      </c>
      <c r="F9" s="6">
        <v>14.6119733924612</v>
      </c>
      <c r="G9" s="6">
        <v>16.420265780730901</v>
      </c>
      <c r="H9" s="8">
        <v>11.6494900033587</v>
      </c>
      <c r="I9" s="10" t="s">
        <v>24</v>
      </c>
      <c r="J9" s="6">
        <v>0.36403251116949997</v>
      </c>
      <c r="K9" s="6">
        <v>5.7839997666274003</v>
      </c>
      <c r="L9" s="6">
        <v>11.1394437251487</v>
      </c>
      <c r="M9" s="8">
        <v>1.3589550778718</v>
      </c>
    </row>
    <row r="10" spans="1:13" x14ac:dyDescent="0.3">
      <c r="A10" s="2" t="s">
        <v>26</v>
      </c>
      <c r="B10" s="5">
        <v>4160743</v>
      </c>
      <c r="C10" s="6">
        <v>8.9980659024069407</v>
      </c>
      <c r="D10" s="6">
        <v>0.51636826627299803</v>
      </c>
      <c r="E10" s="6">
        <v>25.1216473257644</v>
      </c>
      <c r="F10" s="10" t="s">
        <v>23</v>
      </c>
      <c r="G10" s="6">
        <v>3.3477330490884798</v>
      </c>
      <c r="H10" s="10" t="s">
        <v>24</v>
      </c>
      <c r="I10" s="10" t="s">
        <v>24</v>
      </c>
      <c r="J10" s="6">
        <v>0.48407841690359998</v>
      </c>
      <c r="K10" s="6">
        <v>8.3791702199147995</v>
      </c>
      <c r="L10" s="6">
        <v>18.212575972337699</v>
      </c>
      <c r="M10" s="8">
        <v>2.6873354331250998</v>
      </c>
    </row>
    <row r="11" spans="1:13" x14ac:dyDescent="0.3">
      <c r="A11" s="2" t="s">
        <v>27</v>
      </c>
      <c r="B11" s="5">
        <v>3005566</v>
      </c>
      <c r="C11" s="6">
        <v>12.399501455732899</v>
      </c>
      <c r="D11" s="6">
        <v>0.85939689515608797</v>
      </c>
      <c r="E11" s="6">
        <v>18.973980775893502</v>
      </c>
      <c r="F11" s="6">
        <v>32.827515400410697</v>
      </c>
      <c r="G11" s="6">
        <v>8.92829219256115</v>
      </c>
      <c r="H11" s="8">
        <v>23.667684217694699</v>
      </c>
      <c r="I11" s="10" t="s">
        <v>24</v>
      </c>
      <c r="J11" s="6">
        <v>0.83536530551870003</v>
      </c>
      <c r="K11" s="6">
        <v>12.929424890527899</v>
      </c>
      <c r="L11" s="6">
        <v>18.262276536724901</v>
      </c>
      <c r="M11" s="8">
        <v>4.363642780627</v>
      </c>
    </row>
    <row r="13" spans="1:13" x14ac:dyDescent="0.3">
      <c r="A13" s="11" t="s">
        <v>28</v>
      </c>
      <c r="B13" s="2" t="s">
        <v>19</v>
      </c>
      <c r="C13" s="6">
        <v>6.23</v>
      </c>
      <c r="D13" s="6">
        <v>0.38</v>
      </c>
      <c r="E13" s="6">
        <v>12.46</v>
      </c>
      <c r="F13" s="6">
        <v>14.61</v>
      </c>
      <c r="G13" s="6">
        <v>3.35</v>
      </c>
      <c r="H13" s="8">
        <v>11.6</v>
      </c>
      <c r="I13" s="10" t="s">
        <v>24</v>
      </c>
      <c r="J13" s="6">
        <v>0.36</v>
      </c>
      <c r="K13" s="6">
        <v>5.78</v>
      </c>
      <c r="L13" s="6">
        <v>11.14</v>
      </c>
      <c r="M13" s="8">
        <v>1.4</v>
      </c>
    </row>
    <row r="14" spans="1:13" x14ac:dyDescent="0.3">
      <c r="A14" s="11" t="s">
        <v>29</v>
      </c>
      <c r="B14" s="2" t="s">
        <v>19</v>
      </c>
      <c r="C14" s="6">
        <v>9</v>
      </c>
      <c r="D14" s="6">
        <v>0.52</v>
      </c>
      <c r="E14" s="6">
        <v>25.12</v>
      </c>
      <c r="F14" s="6">
        <v>31.15</v>
      </c>
      <c r="G14" s="6">
        <v>13.51</v>
      </c>
      <c r="H14" s="8">
        <v>27.4</v>
      </c>
      <c r="I14" s="10" t="s">
        <v>24</v>
      </c>
      <c r="J14" s="6">
        <v>0.48</v>
      </c>
      <c r="K14" s="6">
        <v>8.3800000000000008</v>
      </c>
      <c r="L14" s="6">
        <v>18.21</v>
      </c>
      <c r="M14" s="8">
        <v>2.7</v>
      </c>
    </row>
    <row r="15" spans="1:13" x14ac:dyDescent="0.3">
      <c r="A15" s="11" t="s">
        <v>30</v>
      </c>
      <c r="B15" s="2" t="s">
        <v>19</v>
      </c>
      <c r="C15" s="6">
        <v>13.4</v>
      </c>
      <c r="D15" s="6">
        <v>0.71</v>
      </c>
      <c r="E15" s="6">
        <v>23.25</v>
      </c>
      <c r="F15" s="6">
        <v>31.15</v>
      </c>
      <c r="G15" s="6">
        <v>11.09</v>
      </c>
      <c r="H15" s="8">
        <v>27.4</v>
      </c>
      <c r="I15" s="10" t="s">
        <v>24</v>
      </c>
      <c r="J15" s="6">
        <v>0.66</v>
      </c>
      <c r="K15" s="6">
        <v>12.94</v>
      </c>
      <c r="L15" s="6">
        <v>20.16</v>
      </c>
      <c r="M15" s="8">
        <v>5.0999999999999996</v>
      </c>
    </row>
    <row r="16" spans="1:13" x14ac:dyDescent="0.3">
      <c r="A16" s="11" t="s">
        <v>31</v>
      </c>
      <c r="B16" s="2" t="s">
        <v>19</v>
      </c>
      <c r="C16" s="6">
        <v>24.96</v>
      </c>
      <c r="D16" s="6">
        <v>1.24</v>
      </c>
      <c r="E16" s="6">
        <v>32.17</v>
      </c>
      <c r="F16" s="6">
        <v>47.68</v>
      </c>
      <c r="G16" s="6">
        <v>16.420000000000002</v>
      </c>
      <c r="H16" s="8">
        <v>43.1</v>
      </c>
      <c r="I16" s="10" t="s">
        <v>24</v>
      </c>
      <c r="J16" s="6">
        <v>1.1299999999999999</v>
      </c>
      <c r="K16" s="6">
        <v>24.65</v>
      </c>
      <c r="L16" s="6">
        <v>31.12</v>
      </c>
      <c r="M16" s="8">
        <v>11.3</v>
      </c>
    </row>
  </sheetData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baseColWidth="10" defaultColWidth="8.88671875" defaultRowHeight="14.4" x14ac:dyDescent="0.3"/>
  <cols>
    <col min="1" max="1" width="48.5546875" customWidth="1"/>
  </cols>
  <sheetData>
    <row r="1" spans="1:4" ht="40.049999999999997" customHeight="1" x14ac:dyDescent="0.3">
      <c r="A1" s="1"/>
      <c r="B1" s="1"/>
      <c r="C1" s="1"/>
      <c r="D1" s="1"/>
    </row>
    <row r="3" spans="1:4" x14ac:dyDescent="0.3">
      <c r="A3" s="11" t="s">
        <v>55</v>
      </c>
    </row>
    <row r="4" spans="1:4" x14ac:dyDescent="0.3">
      <c r="A4" s="11" t="s">
        <v>56</v>
      </c>
    </row>
    <row r="5" spans="1:4" x14ac:dyDescent="0.3">
      <c r="A5" s="2" t="s">
        <v>57</v>
      </c>
    </row>
    <row r="6" spans="1:4" x14ac:dyDescent="0.3">
      <c r="A6" s="2" t="s">
        <v>58</v>
      </c>
    </row>
    <row r="7" spans="1:4" x14ac:dyDescent="0.3">
      <c r="A7" s="2" t="s">
        <v>59</v>
      </c>
    </row>
    <row r="8" spans="1:4" x14ac:dyDescent="0.3">
      <c r="A8" s="2" t="s">
        <v>60</v>
      </c>
    </row>
    <row r="9" spans="1:4" x14ac:dyDescent="0.3">
      <c r="A9" s="2" t="s">
        <v>61</v>
      </c>
    </row>
    <row r="10" spans="1:4" x14ac:dyDescent="0.3">
      <c r="A10" s="2" t="s">
        <v>62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VARGAS</dc:creator>
  <cp:keywords/>
  <dc:description/>
  <cp:lastModifiedBy>ALEJANDRO VARGAS</cp:lastModifiedBy>
  <dcterms:created xsi:type="dcterms:W3CDTF">2022-04-21T22:18:32Z</dcterms:created>
  <dcterms:modified xsi:type="dcterms:W3CDTF">2022-04-21T22:18:32Z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{A44787D4-0540-4523-9961-78E4036D8C6D}">
    <vt:lpwstr>{46E3AD56-39B3-4853-8E4B-F91CFDC70568}</vt:lpwstr>
  </property>
</Properties>
</file>