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Xande\03_ACADEMIC\PhD\KNOWLEDEGE\04_DISSERTATION\spreadsheets\"/>
    </mc:Choice>
  </mc:AlternateContent>
  <xr:revisionPtr revIDLastSave="0" documentId="13_ncr:1_{3D580988-6A70-45DD-A2DB-8088A472B904}" xr6:coauthVersionLast="40" xr6:coauthVersionMax="40" xr10:uidLastSave="{00000000-0000-0000-0000-000000000000}"/>
  <bookViews>
    <workbookView xWindow="0" yWindow="0" windowWidth="19200" windowHeight="6765" xr2:uid="{AF17496C-A64E-421C-9EF3-D58EFC3D3365}"/>
  </bookViews>
  <sheets>
    <sheet name="MAIN" sheetId="2" r:id="rId1"/>
    <sheet name="MD81" sheetId="1" r:id="rId2"/>
    <sheet name="A320" sheetId="4" r:id="rId3"/>
    <sheet name="737-800" sheetId="10" r:id="rId4"/>
    <sheet name="CRJ700" sheetId="5" r:id="rId5"/>
    <sheet name="CRJ200" sheetId="6" r:id="rId6"/>
    <sheet name="ERJ145" sheetId="9" r:id="rId7"/>
    <sheet name="E175" sheetId="8" r:id="rId8"/>
    <sheet name="E190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K6" i="2" l="1"/>
  <c r="K5" i="2"/>
  <c r="K4" i="2"/>
  <c r="C36" i="2"/>
  <c r="C35" i="2"/>
  <c r="C34" i="2"/>
  <c r="C33" i="2"/>
  <c r="C32" i="2"/>
  <c r="C31" i="2"/>
  <c r="C30" i="2"/>
  <c r="C29" i="2"/>
  <c r="O18" i="10" l="1"/>
  <c r="O17" i="10"/>
  <c r="O8" i="10"/>
  <c r="O7" i="10"/>
  <c r="C20" i="2"/>
  <c r="D20" i="2" s="1"/>
  <c r="C19" i="2"/>
  <c r="D19" i="2" s="1"/>
  <c r="C17" i="2"/>
  <c r="D17" i="2" s="1"/>
  <c r="C16" i="2"/>
  <c r="D16" i="2" s="1"/>
  <c r="O14" i="9"/>
  <c r="O13" i="9"/>
  <c r="O6" i="9"/>
  <c r="O5" i="9"/>
  <c r="O14" i="8"/>
  <c r="O13" i="8"/>
  <c r="O6" i="8"/>
  <c r="O5" i="8"/>
  <c r="O14" i="7"/>
  <c r="O13" i="7"/>
  <c r="O6" i="7"/>
  <c r="O5" i="7"/>
  <c r="O5" i="6"/>
  <c r="O7" i="6" s="1"/>
  <c r="C7" i="2" s="1"/>
  <c r="D7" i="2" s="1"/>
  <c r="O14" i="6"/>
  <c r="O13" i="6"/>
  <c r="O6" i="6"/>
  <c r="C6" i="2"/>
  <c r="D6" i="2" s="1"/>
  <c r="P9" i="5"/>
  <c r="O5" i="5"/>
  <c r="O4" i="5"/>
  <c r="O10" i="5"/>
  <c r="O9" i="5"/>
  <c r="C4" i="2"/>
  <c r="D4" i="2" s="1"/>
  <c r="P17" i="4"/>
  <c r="O18" i="4"/>
  <c r="O17" i="4"/>
  <c r="O19" i="4" s="1"/>
  <c r="O8" i="4"/>
  <c r="O7" i="4"/>
  <c r="C3" i="2"/>
  <c r="D3" i="2" s="1"/>
  <c r="P7" i="1"/>
  <c r="O8" i="1"/>
  <c r="O7" i="1"/>
  <c r="O3" i="1"/>
  <c r="O2" i="1"/>
  <c r="O4" i="1" s="1"/>
  <c r="O15" i="7" l="1"/>
  <c r="C21" i="2" s="1"/>
  <c r="D21" i="2" s="1"/>
  <c r="O9" i="10"/>
  <c r="C5" i="2" s="1"/>
  <c r="D5" i="2" s="1"/>
  <c r="D29" i="2"/>
  <c r="D33" i="2"/>
  <c r="E33" i="2" s="1"/>
  <c r="D30" i="2"/>
  <c r="E30" i="2" s="1"/>
  <c r="D32" i="2"/>
  <c r="E32" i="2" s="1"/>
  <c r="E19" i="2"/>
  <c r="E16" i="2"/>
  <c r="E17" i="2"/>
  <c r="E20" i="2"/>
  <c r="O19" i="10"/>
  <c r="C18" i="2" s="1"/>
  <c r="P17" i="10"/>
  <c r="O15" i="9"/>
  <c r="C23" i="2" s="1"/>
  <c r="D23" i="2" s="1"/>
  <c r="O7" i="9"/>
  <c r="C10" i="2" s="1"/>
  <c r="D10" i="2" s="1"/>
  <c r="P13" i="9"/>
  <c r="O15" i="8"/>
  <c r="C22" i="2" s="1"/>
  <c r="D22" i="2" s="1"/>
  <c r="O7" i="8"/>
  <c r="C9" i="2" s="1"/>
  <c r="D9" i="2" s="1"/>
  <c r="P13" i="8"/>
  <c r="O7" i="7"/>
  <c r="C8" i="2" s="1"/>
  <c r="D8" i="2" s="1"/>
  <c r="P13" i="7"/>
  <c r="O15" i="6"/>
  <c r="P13" i="6"/>
  <c r="O6" i="5"/>
  <c r="O11" i="5"/>
  <c r="O9" i="4"/>
  <c r="O9" i="1"/>
  <c r="D11" i="2" l="1"/>
  <c r="I4" i="2" s="1"/>
  <c r="E29" i="2"/>
  <c r="E23" i="2"/>
  <c r="D36" i="2"/>
  <c r="E36" i="2" s="1"/>
  <c r="E22" i="2"/>
  <c r="D35" i="2"/>
  <c r="E35" i="2" s="1"/>
  <c r="E21" i="2"/>
  <c r="D34" i="2"/>
  <c r="E34" i="2"/>
  <c r="D31" i="2"/>
  <c r="E31" i="2" s="1"/>
  <c r="D18" i="2"/>
  <c r="E18" i="2" l="1"/>
  <c r="D24" i="2"/>
  <c r="D25" i="2"/>
  <c r="D38" i="2"/>
  <c r="D37" i="2"/>
  <c r="F16" i="2"/>
  <c r="F29" i="2"/>
  <c r="I6" i="2" l="1"/>
  <c r="I5" i="2"/>
</calcChain>
</file>

<file path=xl/sharedStrings.xml><?xml version="1.0" encoding="utf-8"?>
<sst xmlns="http://schemas.openxmlformats.org/spreadsheetml/2006/main" count="222" uniqueCount="61">
  <si>
    <t>Allegiant Air</t>
  </si>
  <si>
    <t>Everts Air Cargo</t>
  </si>
  <si>
    <t>UsAirways</t>
  </si>
  <si>
    <t>avg</t>
  </si>
  <si>
    <t>sdev</t>
  </si>
  <si>
    <t>MD80</t>
  </si>
  <si>
    <t>Captain</t>
  </si>
  <si>
    <t>MTOW</t>
  </si>
  <si>
    <t>FO</t>
  </si>
  <si>
    <t>-</t>
  </si>
  <si>
    <t>STATS</t>
  </si>
  <si>
    <t>MODEL</t>
  </si>
  <si>
    <t>Hourly Pay</t>
  </si>
  <si>
    <t>Source: https://www.airlinepilotcentral.com</t>
  </si>
  <si>
    <t>American Airlines</t>
  </si>
  <si>
    <t>JetBlue Airways</t>
  </si>
  <si>
    <t>Virgin America</t>
  </si>
  <si>
    <t>Spirit Airlines</t>
  </si>
  <si>
    <t>US Airways</t>
  </si>
  <si>
    <t>Air Canada</t>
  </si>
  <si>
    <t>United Airlines</t>
  </si>
  <si>
    <t>F/O</t>
  </si>
  <si>
    <t>A320</t>
  </si>
  <si>
    <t>Captain Salary</t>
  </si>
  <si>
    <t>Yearly Pay</t>
  </si>
  <si>
    <t>CRJ700</t>
  </si>
  <si>
    <t>ExpressJet</t>
  </si>
  <si>
    <t>GoJet Airlines</t>
  </si>
  <si>
    <t>Envoy Air</t>
  </si>
  <si>
    <t>Mesa Airlines</t>
  </si>
  <si>
    <t>Skywest</t>
  </si>
  <si>
    <t>CRJ200</t>
  </si>
  <si>
    <t>Endeavor Air</t>
  </si>
  <si>
    <t>Air Canada Jazz</t>
  </si>
  <si>
    <t>SkyWest</t>
  </si>
  <si>
    <t>Air Wisconsin</t>
  </si>
  <si>
    <t>PSA Airlines</t>
  </si>
  <si>
    <t>JetBlue</t>
  </si>
  <si>
    <t>Republic</t>
  </si>
  <si>
    <t>CommutAir</t>
  </si>
  <si>
    <t>ERJ145</t>
  </si>
  <si>
    <t>E190/195</t>
  </si>
  <si>
    <t>ER170/175</t>
  </si>
  <si>
    <t>F/O Salary</t>
  </si>
  <si>
    <t>Montlhy Hours</t>
  </si>
  <si>
    <t>Ratio FO/Capt</t>
  </si>
  <si>
    <t>F/A</t>
  </si>
  <si>
    <t>Ratio FA/Capt</t>
  </si>
  <si>
    <t>United</t>
  </si>
  <si>
    <t>B737-800</t>
  </si>
  <si>
    <t>Southwest</t>
  </si>
  <si>
    <t>American</t>
  </si>
  <si>
    <t>Horizon</t>
  </si>
  <si>
    <t>Trans States</t>
  </si>
  <si>
    <t>kg</t>
  </si>
  <si>
    <t>slope</t>
  </si>
  <si>
    <t>intercept</t>
  </si>
  <si>
    <t>USD/year</t>
  </si>
  <si>
    <t>Capt Salary</t>
  </si>
  <si>
    <t xml:space="preserve">FO Salary </t>
  </si>
  <si>
    <t>FA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</si>
</sst>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_-[$$-409]* #,##0.00_ ;_-[$$-409]* \-#,##0.00\ ;_-[$$-409]* &quot;-&quot;??_ ;_-@_ "/>
    <numFmt numFmtId="167" formatCode="0.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5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2" fillId="0" borderId="16" xfId="0" applyFont="1" applyBorder="1"/>
    <xf numFmtId="0" fontId="4" fillId="0" borderId="0" xfId="2"/>
    <xf numFmtId="0" fontId="3" fillId="2" borderId="0" xfId="0" applyFont="1" applyFill="1" applyBorder="1" applyAlignment="1">
      <alignment horizontal="center" vertical="top" wrapText="1"/>
    </xf>
    <xf numFmtId="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7" xfId="0" applyFon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2" borderId="10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5" xfId="0" applyBorder="1" applyAlignment="1">
      <alignment horizontal="center"/>
    </xf>
    <xf numFmtId="9" fontId="0" fillId="0" borderId="30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2" fillId="0" borderId="1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31" xfId="0" applyFont="1" applyBorder="1"/>
    <xf numFmtId="0" fontId="0" fillId="0" borderId="32" xfId="0" applyFont="1" applyFill="1" applyBorder="1"/>
    <xf numFmtId="0" fontId="0" fillId="0" borderId="33" xfId="0" applyFont="1" applyFill="1" applyBorder="1"/>
    <xf numFmtId="0" fontId="3" fillId="2" borderId="3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2" fillId="0" borderId="27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Fill="1" applyBorder="1" applyAlignment="1">
      <alignment horizontal="left"/>
    </xf>
    <xf numFmtId="0" fontId="0" fillId="0" borderId="33" xfId="0" applyFont="1" applyFill="1" applyBorder="1" applyAlignment="1">
      <alignment horizontal="left"/>
    </xf>
    <xf numFmtId="0" fontId="0" fillId="0" borderId="37" xfId="0" applyFont="1" applyBorder="1"/>
    <xf numFmtId="0" fontId="3" fillId="2" borderId="17" xfId="0" applyFont="1" applyFill="1" applyBorder="1" applyAlignment="1">
      <alignment horizontal="center" vertical="top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0" fillId="0" borderId="38" xfId="0" applyFont="1" applyBorder="1"/>
    <xf numFmtId="0" fontId="0" fillId="0" borderId="21" xfId="0" applyFont="1" applyFill="1" applyBorder="1"/>
    <xf numFmtId="0" fontId="0" fillId="0" borderId="22" xfId="0" applyFont="1" applyFill="1" applyBorder="1"/>
    <xf numFmtId="0" fontId="3" fillId="2" borderId="0" xfId="0" applyFont="1" applyFill="1" applyBorder="1" applyAlignment="1">
      <alignment vertical="top" wrapText="1"/>
    </xf>
    <xf numFmtId="0" fontId="0" fillId="0" borderId="28" xfId="0" applyBorder="1" applyAlignment="1"/>
    <xf numFmtId="0" fontId="0" fillId="0" borderId="29" xfId="0" applyBorder="1" applyAlignment="1"/>
    <xf numFmtId="0" fontId="0" fillId="0" borderId="36" xfId="0" applyBorder="1" applyAlignment="1"/>
    <xf numFmtId="166" fontId="0" fillId="0" borderId="1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4" borderId="33" xfId="0" applyNumberFormat="1" applyFill="1" applyBorder="1" applyAlignment="1">
      <alignment horizontal="center"/>
    </xf>
    <xf numFmtId="0" fontId="0" fillId="0" borderId="34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6" fontId="0" fillId="0" borderId="43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5" borderId="27" xfId="0" applyFill="1" applyBorder="1"/>
    <xf numFmtId="0" fontId="0" fillId="5" borderId="45" xfId="0" applyFill="1" applyBorder="1"/>
    <xf numFmtId="0" fontId="0" fillId="5" borderId="40" xfId="0" applyFill="1" applyBorder="1"/>
    <xf numFmtId="0" fontId="0" fillId="5" borderId="26" xfId="0" applyFill="1" applyBorder="1"/>
    <xf numFmtId="0" fontId="0" fillId="5" borderId="46" xfId="0" applyFill="1" applyBorder="1"/>
    <xf numFmtId="166" fontId="0" fillId="5" borderId="0" xfId="0" applyNumberFormat="1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49" xfId="0" applyFill="1" applyBorder="1"/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5" fontId="0" fillId="0" borderId="26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0" xfId="0" applyFont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US Crew Yearly Salary</a:t>
            </a:r>
            <a:endParaRPr lang="en-US"/>
          </a:p>
        </c:rich>
      </c:tx>
      <c:layout>
        <c:manualLayout>
          <c:xMode val="edge"/>
          <c:yMode val="edge"/>
          <c:x val="0.334256780402449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87998328477002"/>
          <c:y val="0.15478349047954842"/>
          <c:w val="0.49463399371029537"/>
          <c:h val="0.65991322400679797"/>
        </c:manualLayout>
      </c:layout>
      <c:scatterChart>
        <c:scatterStyle val="lineMarker"/>
        <c:varyColors val="0"/>
        <c:ser>
          <c:idx val="0"/>
          <c:order val="0"/>
          <c:tx>
            <c:v>Captain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80083332282776"/>
                  <c:y val="2.5406491375304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MAIN!$B$3:$B$10</c:f>
              <c:numCache>
                <c:formatCode>General</c:formatCode>
                <c:ptCount val="8"/>
                <c:pt idx="0">
                  <c:v>64000</c:v>
                </c:pt>
                <c:pt idx="1">
                  <c:v>77000</c:v>
                </c:pt>
                <c:pt idx="2">
                  <c:v>68000</c:v>
                </c:pt>
                <c:pt idx="3">
                  <c:v>32999</c:v>
                </c:pt>
                <c:pt idx="4">
                  <c:v>24041</c:v>
                </c:pt>
                <c:pt idx="5">
                  <c:v>47790</c:v>
                </c:pt>
                <c:pt idx="6">
                  <c:v>37500</c:v>
                </c:pt>
                <c:pt idx="7">
                  <c:v>22000</c:v>
                </c:pt>
              </c:numCache>
            </c:numRef>
          </c:xVal>
          <c:yVal>
            <c:numRef>
              <c:f>MAIN!$D$3:$D$10</c:f>
              <c:numCache>
                <c:formatCode>_-[$$-409]* #,##0.00_ ;_-[$$-409]* \-#,##0.00\ ;_-[$$-409]* "-"??_ ;_-@_ </c:formatCode>
                <c:ptCount val="8"/>
                <c:pt idx="0">
                  <c:v>216460.59513416697</c:v>
                </c:pt>
                <c:pt idx="1">
                  <c:v>243495.19141309647</c:v>
                </c:pt>
                <c:pt idx="2">
                  <c:v>245079.6933999653</c:v>
                </c:pt>
                <c:pt idx="3">
                  <c:v>88988.156200401936</c:v>
                </c:pt>
                <c:pt idx="4">
                  <c:v>92594.979742931915</c:v>
                </c:pt>
                <c:pt idx="5">
                  <c:v>186762.05441757006</c:v>
                </c:pt>
                <c:pt idx="6">
                  <c:v>92484.966788932594</c:v>
                </c:pt>
                <c:pt idx="7">
                  <c:v>81780.097172572976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3-4F34-83E7-9C273ED5ECA5}"/>
            </c:ext>
          </c:extLst>
        </c:ser>
        <c:ser>
          <c:idx val="1"/>
          <c:order val="1"/>
          <c:tx>
            <c:v>F/O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37724277652204E-2"/>
                  <c:y val="4.4271923523562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MAIN!$B$16:$B$23</c:f>
              <c:numCache>
                <c:formatCode>General</c:formatCode>
                <c:ptCount val="8"/>
                <c:pt idx="0">
                  <c:v>64000</c:v>
                </c:pt>
                <c:pt idx="1">
                  <c:v>77000</c:v>
                </c:pt>
                <c:pt idx="2">
                  <c:v>68000</c:v>
                </c:pt>
                <c:pt idx="3">
                  <c:v>32999</c:v>
                </c:pt>
                <c:pt idx="4">
                  <c:v>24041</c:v>
                </c:pt>
                <c:pt idx="5">
                  <c:v>47790</c:v>
                </c:pt>
                <c:pt idx="6">
                  <c:v>37500</c:v>
                </c:pt>
                <c:pt idx="7">
                  <c:v>22000</c:v>
                </c:pt>
              </c:numCache>
            </c:numRef>
          </c:xVal>
          <c:yVal>
            <c:numRef>
              <c:f>MAIN!$D$16:$D$23</c:f>
              <c:numCache>
                <c:formatCode>_-[$$-409]* #,##0.00_ ;_-[$$-409]* \-#,##0.00\ ;_-[$$-409]* "-"??_ ;_-@_ </c:formatCode>
                <c:ptCount val="8"/>
                <c:pt idx="0">
                  <c:v>146651.14575321524</c:v>
                </c:pt>
                <c:pt idx="1">
                  <c:v>171839.0588600724</c:v>
                </c:pt>
                <c:pt idx="2">
                  <c:v>186717.48811093625</c:v>
                </c:pt>
                <c:pt idx="3">
                  <c:v>53124.393468507187</c:v>
                </c:pt>
                <c:pt idx="4">
                  <c:v>63013.366103418768</c:v>
                </c:pt>
                <c:pt idx="5">
                  <c:v>126429.60955985106</c:v>
                </c:pt>
                <c:pt idx="6">
                  <c:v>51396.796503230464</c:v>
                </c:pt>
                <c:pt idx="7">
                  <c:v>43351.053735987851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3-4F34-83E7-9C273ED5ECA5}"/>
            </c:ext>
          </c:extLst>
        </c:ser>
        <c:ser>
          <c:idx val="2"/>
          <c:order val="2"/>
          <c:tx>
            <c:v>F/A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6502052927015E-2"/>
                  <c:y val="0.13467070271861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MAIN!$B$29:$B$36</c:f>
              <c:numCache>
                <c:formatCode>General</c:formatCode>
                <c:ptCount val="8"/>
                <c:pt idx="0">
                  <c:v>64000</c:v>
                </c:pt>
                <c:pt idx="1">
                  <c:v>77000</c:v>
                </c:pt>
                <c:pt idx="2">
                  <c:v>68000</c:v>
                </c:pt>
                <c:pt idx="3">
                  <c:v>32999</c:v>
                </c:pt>
                <c:pt idx="4">
                  <c:v>24041</c:v>
                </c:pt>
                <c:pt idx="5">
                  <c:v>47790</c:v>
                </c:pt>
                <c:pt idx="6">
                  <c:v>37500</c:v>
                </c:pt>
                <c:pt idx="7">
                  <c:v>22000</c:v>
                </c:pt>
              </c:numCache>
            </c:numRef>
          </c:xVal>
          <c:yVal>
            <c:numRef>
              <c:f>MAIN!$D$29:$D$36</c:f>
              <c:numCache>
                <c:formatCode>_-[$$-409]* #,##0.00_ ;_-[$$-409]* \-#,##0.00\ ;_-[$$-409]* "-"??_ ;_-@_ </c:formatCode>
                <c:ptCount val="8"/>
                <c:pt idx="0">
                  <c:v>87990.687451929145</c:v>
                </c:pt>
                <c:pt idx="1">
                  <c:v>103103.43531604344</c:v>
                </c:pt>
                <c:pt idx="2">
                  <c:v>112030.49286656175</c:v>
                </c:pt>
                <c:pt idx="3">
                  <c:v>31874.636081104312</c:v>
                </c:pt>
                <c:pt idx="4">
                  <c:v>37808.019662051258</c:v>
                </c:pt>
                <c:pt idx="5">
                  <c:v>75857.765735910638</c:v>
                </c:pt>
                <c:pt idx="6">
                  <c:v>30838.077901938275</c:v>
                </c:pt>
                <c:pt idx="7">
                  <c:v>26010.632241592706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23-4F34-83E7-9C273ED5ECA5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MAIN!$K$4:$K$6</c:f>
              <c:numCache>
                <c:formatCode>General</c:formatCode>
                <c:ptCount val="3"/>
                <c:pt idx="0">
                  <c:v>22000</c:v>
                </c:pt>
                <c:pt idx="1">
                  <c:v>22000</c:v>
                </c:pt>
                <c:pt idx="2">
                  <c:v>22000</c:v>
                </c:pt>
              </c:numCache>
            </c:numRef>
          </c:xVal>
          <c:yVal>
            <c:numRef>
              <c:f>MAIN!$I$4:$I$6</c:f>
              <c:numCache>
                <c:formatCode>_-[$$-409]* #,##0.00_ ;_-[$$-409]* \-#,##0.00\ ;_-[$$-409]* "-"??_ ;_-@_ </c:formatCode>
                <c:ptCount val="3"/>
                <c:pt idx="0">
                  <c:v>72341.688737141652</c:v>
                </c:pt>
                <c:pt idx="1">
                  <c:v>39489.299565230831</c:v>
                </c:pt>
                <c:pt idx="2">
                  <c:v>23693.579739138484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58-4707-AE25-0CC0F09A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35784"/>
        <c:axId val="546639392"/>
      </c:scatterChart>
      <c:valAx>
        <c:axId val="546635784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MTOW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9392"/>
        <c:crosses val="autoZero"/>
        <c:crossBetween val="midCat"/>
      </c:valAx>
      <c:valAx>
        <c:axId val="5466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174169</xdr:colOff>
      <xdr:row>8</xdr:row>
      <xdr:rowOff>123825</xdr:rowOff>
    </xdr:from>
    <xdr:to>
      <xdr:col>15</xdr:col>
      <xdr:colOff>571500</xdr:colOff>
      <xdr:row>31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D9DA9F-5AD3-4370-915A-6ED39C80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rlinepilotcentr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0F45-DC7A-4B15-B577-BC47BEDDF74E}">
  <dimension ref="A1:K38"/>
  <sheetViews>
    <sheetView tabSelected="1" zoomScale="80" zoomScaleNormal="80" workbookViewId="0">
      <selection activeCell="H8" sqref="H8"/>
    </sheetView>
  </sheetViews>
  <sheetFormatPr defaultRowHeight="15" x14ac:dyDescent="0.25"/>
  <cols>
    <col min="3" max="3" width="10.42578125" customWidth="1"/>
    <col min="4" max="4" width="16.85546875" customWidth="1"/>
    <col min="5" max="5" width="7.42578125" customWidth="1"/>
    <col min="6" max="6" width="11.28515625" customWidth="1"/>
    <col min="7" max="7" width="2.5703125" customWidth="1"/>
    <col min="8" max="8" width="20.5703125" customWidth="1"/>
    <col min="9" max="9" width="16.7109375" customWidth="1"/>
    <col min="10" max="10" width="11.42578125" customWidth="1"/>
    <col min="11" max="11" width="9.140625" style="114"/>
  </cols>
  <sheetData>
    <row r="1" spans="1:11" ht="15.75" thickBot="1" x14ac:dyDescent="0.3">
      <c r="A1" s="102" t="s">
        <v>23</v>
      </c>
      <c r="B1" s="103"/>
      <c r="C1" s="103"/>
      <c r="D1" s="104"/>
      <c r="F1" s="8"/>
      <c r="G1" s="8"/>
      <c r="H1" s="91"/>
      <c r="I1" s="92"/>
      <c r="J1" s="93"/>
    </row>
    <row r="2" spans="1:11" ht="15.75" thickBot="1" x14ac:dyDescent="0.3">
      <c r="A2" s="4" t="s">
        <v>11</v>
      </c>
      <c r="B2" s="10" t="s">
        <v>7</v>
      </c>
      <c r="C2" s="10" t="s">
        <v>12</v>
      </c>
      <c r="D2" s="11" t="s">
        <v>24</v>
      </c>
      <c r="H2" s="94" t="s">
        <v>44</v>
      </c>
      <c r="I2" s="75">
        <v>75</v>
      </c>
      <c r="J2" s="95"/>
    </row>
    <row r="3" spans="1:11" ht="15.75" thickBot="1" x14ac:dyDescent="0.3">
      <c r="A3" s="5" t="s">
        <v>5</v>
      </c>
      <c r="B3" s="1">
        <v>64000</v>
      </c>
      <c r="C3" s="72">
        <f>'MD81'!$O$4</f>
        <v>240.51177237129664</v>
      </c>
      <c r="D3" s="73">
        <f t="shared" ref="D3:D10" si="0">C3*$I$2*12</f>
        <v>216460.59513416697</v>
      </c>
      <c r="H3" s="94" t="s">
        <v>7</v>
      </c>
      <c r="I3" s="90">
        <v>22000</v>
      </c>
      <c r="J3" s="95" t="s">
        <v>54</v>
      </c>
    </row>
    <row r="4" spans="1:11" x14ac:dyDescent="0.25">
      <c r="A4" s="5" t="s">
        <v>22</v>
      </c>
      <c r="B4" s="1">
        <v>77000</v>
      </c>
      <c r="C4" s="72">
        <f>'A320'!$O$9</f>
        <v>270.55021268121828</v>
      </c>
      <c r="D4" s="73">
        <f t="shared" si="0"/>
        <v>243495.19141309647</v>
      </c>
      <c r="H4" s="94" t="s">
        <v>58</v>
      </c>
      <c r="I4" s="96">
        <f>D11+D12*$I$3</f>
        <v>72341.688737141652</v>
      </c>
      <c r="J4" s="95" t="s">
        <v>57</v>
      </c>
      <c r="K4" s="114">
        <f>I3</f>
        <v>22000</v>
      </c>
    </row>
    <row r="5" spans="1:11" x14ac:dyDescent="0.25">
      <c r="A5" s="5" t="s">
        <v>49</v>
      </c>
      <c r="B5" s="1">
        <v>68000</v>
      </c>
      <c r="C5" s="72">
        <f>'737-800'!$O$9</f>
        <v>272.31077044440588</v>
      </c>
      <c r="D5" s="73">
        <f t="shared" si="0"/>
        <v>245079.6933999653</v>
      </c>
      <c r="H5" s="94" t="s">
        <v>59</v>
      </c>
      <c r="I5" s="96">
        <f>D24+D25*I3</f>
        <v>39489.299565230831</v>
      </c>
      <c r="J5" s="95" t="s">
        <v>57</v>
      </c>
      <c r="K5" s="114">
        <f>I3</f>
        <v>22000</v>
      </c>
    </row>
    <row r="6" spans="1:11" x14ac:dyDescent="0.25">
      <c r="A6" s="5" t="s">
        <v>25</v>
      </c>
      <c r="B6" s="1">
        <v>32999</v>
      </c>
      <c r="C6" s="72">
        <f>'CRJ700'!$O$6</f>
        <v>98.875729111557703</v>
      </c>
      <c r="D6" s="73">
        <f t="shared" si="0"/>
        <v>88988.156200401936</v>
      </c>
      <c r="H6" s="94" t="s">
        <v>60</v>
      </c>
      <c r="I6" s="96">
        <f>D37+D38*I3</f>
        <v>23693.579739138484</v>
      </c>
      <c r="J6" s="95" t="s">
        <v>57</v>
      </c>
      <c r="K6" s="114">
        <f>I3</f>
        <v>22000</v>
      </c>
    </row>
    <row r="7" spans="1:11" ht="15.75" thickBot="1" x14ac:dyDescent="0.3">
      <c r="A7" s="5" t="s">
        <v>31</v>
      </c>
      <c r="B7" s="1">
        <v>24041</v>
      </c>
      <c r="C7" s="72">
        <f>'CRJ200'!$O$7</f>
        <v>102.88331082547991</v>
      </c>
      <c r="D7" s="73">
        <f t="shared" si="0"/>
        <v>92594.979742931915</v>
      </c>
      <c r="H7" s="97"/>
      <c r="I7" s="98"/>
      <c r="J7" s="99"/>
    </row>
    <row r="8" spans="1:11" x14ac:dyDescent="0.25">
      <c r="A8" s="5" t="s">
        <v>41</v>
      </c>
      <c r="B8" s="1">
        <v>47790</v>
      </c>
      <c r="C8" s="72">
        <f>'E190'!$O$7</f>
        <v>207.51339379730007</v>
      </c>
      <c r="D8" s="73">
        <f t="shared" si="0"/>
        <v>186762.05441757006</v>
      </c>
      <c r="H8" s="33" t="s">
        <v>13</v>
      </c>
    </row>
    <row r="9" spans="1:11" x14ac:dyDescent="0.25">
      <c r="A9" s="5" t="s">
        <v>42</v>
      </c>
      <c r="B9" s="1">
        <v>37500</v>
      </c>
      <c r="C9" s="72">
        <f>'E175'!$O$7</f>
        <v>102.7610742099251</v>
      </c>
      <c r="D9" s="73">
        <f t="shared" si="0"/>
        <v>92484.966788932594</v>
      </c>
    </row>
    <row r="10" spans="1:11" ht="15.75" thickBot="1" x14ac:dyDescent="0.3">
      <c r="A10" s="6" t="s">
        <v>40</v>
      </c>
      <c r="B10" s="43">
        <v>22000</v>
      </c>
      <c r="C10" s="84">
        <f>'ERJ145'!$O$7</f>
        <v>90.86677463619219</v>
      </c>
      <c r="D10" s="85">
        <f t="shared" si="0"/>
        <v>81780.097172572976</v>
      </c>
    </row>
    <row r="11" spans="1:11" x14ac:dyDescent="0.25">
      <c r="A11" s="81"/>
      <c r="B11" s="81"/>
      <c r="C11" s="86" t="s">
        <v>56</v>
      </c>
      <c r="D11" s="88">
        <f>INTERCEPT(D3:D10,B3:B10)</f>
        <v>-2234.2446546138381</v>
      </c>
    </row>
    <row r="12" spans="1:11" ht="15.75" thickBot="1" x14ac:dyDescent="0.3">
      <c r="A12" s="81"/>
      <c r="B12" s="81"/>
      <c r="C12" s="87" t="s">
        <v>55</v>
      </c>
      <c r="D12" s="89">
        <f>SLOPE(D3:D10,B3:B10)</f>
        <v>3.3898151541707042</v>
      </c>
    </row>
    <row r="13" spans="1:11" ht="15.75" thickBot="1" x14ac:dyDescent="0.3"/>
    <row r="14" spans="1:11" ht="15.75" thickBot="1" x14ac:dyDescent="0.3">
      <c r="A14" s="102" t="s">
        <v>43</v>
      </c>
      <c r="B14" s="103"/>
      <c r="C14" s="103"/>
      <c r="D14" s="104"/>
      <c r="E14" s="105" t="s">
        <v>45</v>
      </c>
      <c r="F14" s="106"/>
    </row>
    <row r="15" spans="1:11" x14ac:dyDescent="0.25">
      <c r="A15" s="4" t="s">
        <v>11</v>
      </c>
      <c r="B15" s="10" t="s">
        <v>7</v>
      </c>
      <c r="C15" s="10" t="s">
        <v>12</v>
      </c>
      <c r="D15" s="76" t="s">
        <v>24</v>
      </c>
      <c r="E15" s="107"/>
      <c r="F15" s="108"/>
    </row>
    <row r="16" spans="1:11" x14ac:dyDescent="0.25">
      <c r="A16" s="5" t="s">
        <v>5</v>
      </c>
      <c r="B16" s="1">
        <v>64000</v>
      </c>
      <c r="C16" s="72">
        <f>'MD81'!$O$9</f>
        <v>162.9457175035725</v>
      </c>
      <c r="D16" s="77">
        <f t="shared" ref="D16:D23" si="1">C16*$I$2*12</f>
        <v>146651.14575321524</v>
      </c>
      <c r="E16" s="79">
        <f t="shared" ref="E16:E23" si="2">D16/D3</f>
        <v>0.67749580778116991</v>
      </c>
      <c r="F16" s="100">
        <f>AVERAGE(E16:E23)</f>
        <v>0.64817101237615604</v>
      </c>
    </row>
    <row r="17" spans="1:6" x14ac:dyDescent="0.25">
      <c r="A17" s="5" t="s">
        <v>22</v>
      </c>
      <c r="B17" s="1">
        <v>77000</v>
      </c>
      <c r="C17" s="72">
        <f>'A320'!$O$19</f>
        <v>190.93228762230268</v>
      </c>
      <c r="D17" s="77">
        <f t="shared" si="1"/>
        <v>171839.0588600724</v>
      </c>
      <c r="E17" s="79">
        <f t="shared" si="2"/>
        <v>0.7057184902207887</v>
      </c>
      <c r="F17" s="100"/>
    </row>
    <row r="18" spans="1:6" x14ac:dyDescent="0.25">
      <c r="A18" s="5" t="s">
        <v>49</v>
      </c>
      <c r="B18" s="1">
        <v>68000</v>
      </c>
      <c r="C18" s="72">
        <f>'737-800'!$O$19</f>
        <v>207.46387567881806</v>
      </c>
      <c r="D18" s="77">
        <f t="shared" si="1"/>
        <v>186717.48811093625</v>
      </c>
      <c r="E18" s="79">
        <f t="shared" si="2"/>
        <v>0.76186437774841231</v>
      </c>
      <c r="F18" s="100"/>
    </row>
    <row r="19" spans="1:6" x14ac:dyDescent="0.25">
      <c r="A19" s="5" t="s">
        <v>25</v>
      </c>
      <c r="B19" s="1">
        <v>32999</v>
      </c>
      <c r="C19" s="72">
        <f>'CRJ700'!$O$11</f>
        <v>59.027103853896875</v>
      </c>
      <c r="D19" s="77">
        <f t="shared" si="1"/>
        <v>53124.393468507187</v>
      </c>
      <c r="E19" s="79">
        <f t="shared" si="2"/>
        <v>0.59698274171307353</v>
      </c>
      <c r="F19" s="100"/>
    </row>
    <row r="20" spans="1:6" x14ac:dyDescent="0.25">
      <c r="A20" s="5" t="s">
        <v>31</v>
      </c>
      <c r="B20" s="1">
        <v>24041</v>
      </c>
      <c r="C20" s="72">
        <f>'CRJ200'!$O$15</f>
        <v>70.014851226020852</v>
      </c>
      <c r="D20" s="77">
        <f t="shared" si="1"/>
        <v>63013.366103418768</v>
      </c>
      <c r="E20" s="79">
        <f t="shared" si="2"/>
        <v>0.68052680910304741</v>
      </c>
      <c r="F20" s="100"/>
    </row>
    <row r="21" spans="1:6" x14ac:dyDescent="0.25">
      <c r="A21" s="5" t="s">
        <v>41</v>
      </c>
      <c r="B21" s="1">
        <v>47790</v>
      </c>
      <c r="C21" s="72">
        <f>'E190'!$O$15</f>
        <v>140.47734395539007</v>
      </c>
      <c r="D21" s="77">
        <f t="shared" si="1"/>
        <v>126429.60955985106</v>
      </c>
      <c r="E21" s="79">
        <f t="shared" si="2"/>
        <v>0.67695555156603004</v>
      </c>
      <c r="F21" s="100"/>
    </row>
    <row r="22" spans="1:6" x14ac:dyDescent="0.25">
      <c r="A22" s="5" t="s">
        <v>42</v>
      </c>
      <c r="B22" s="1">
        <v>37500</v>
      </c>
      <c r="C22" s="72">
        <f>'E175'!$O$15</f>
        <v>57.107551670256072</v>
      </c>
      <c r="D22" s="77">
        <f t="shared" si="1"/>
        <v>51396.796503230464</v>
      </c>
      <c r="E22" s="79">
        <f t="shared" si="2"/>
        <v>0.55573136140630552</v>
      </c>
      <c r="F22" s="100"/>
    </row>
    <row r="23" spans="1:6" ht="15.75" thickBot="1" x14ac:dyDescent="0.3">
      <c r="A23" s="6" t="s">
        <v>40</v>
      </c>
      <c r="B23" s="43">
        <v>22000</v>
      </c>
      <c r="C23" s="74">
        <f>'ERJ145'!$O$15</f>
        <v>48.16783748443094</v>
      </c>
      <c r="D23" s="78">
        <f t="shared" si="1"/>
        <v>43351.053735987851</v>
      </c>
      <c r="E23" s="80">
        <f t="shared" si="2"/>
        <v>0.53009295947042145</v>
      </c>
      <c r="F23" s="101"/>
    </row>
    <row r="24" spans="1:6" x14ac:dyDescent="0.25">
      <c r="A24" s="81"/>
      <c r="B24" s="81"/>
      <c r="C24" s="86" t="s">
        <v>56</v>
      </c>
      <c r="D24" s="88">
        <f>INTERCEPT(D16:D23,B16:B23)</f>
        <v>-19221.425325126431</v>
      </c>
      <c r="E24" s="82"/>
      <c r="F24" s="83"/>
    </row>
    <row r="25" spans="1:6" ht="15.75" thickBot="1" x14ac:dyDescent="0.3">
      <c r="A25" s="81"/>
      <c r="B25" s="81"/>
      <c r="C25" s="87" t="s">
        <v>55</v>
      </c>
      <c r="D25" s="89">
        <f>SLOPE(D16:D23,B16:B23)</f>
        <v>2.6686693131980572</v>
      </c>
      <c r="E25" s="82"/>
      <c r="F25" s="83"/>
    </row>
    <row r="26" spans="1:6" ht="15.75" thickBot="1" x14ac:dyDescent="0.3"/>
    <row r="27" spans="1:6" ht="15.75" thickBot="1" x14ac:dyDescent="0.3">
      <c r="A27" s="102" t="s">
        <v>46</v>
      </c>
      <c r="B27" s="103"/>
      <c r="C27" s="103"/>
      <c r="D27" s="104"/>
      <c r="E27" s="105" t="s">
        <v>47</v>
      </c>
      <c r="F27" s="106"/>
    </row>
    <row r="28" spans="1:6" x14ac:dyDescent="0.25">
      <c r="A28" s="4" t="s">
        <v>11</v>
      </c>
      <c r="B28" s="10" t="s">
        <v>7</v>
      </c>
      <c r="C28" s="10" t="s">
        <v>12</v>
      </c>
      <c r="D28" s="76" t="s">
        <v>24</v>
      </c>
      <c r="E28" s="107"/>
      <c r="F28" s="108"/>
    </row>
    <row r="29" spans="1:6" x14ac:dyDescent="0.25">
      <c r="A29" s="5" t="s">
        <v>5</v>
      </c>
      <c r="B29" s="1">
        <v>64000</v>
      </c>
      <c r="C29" s="72">
        <f>C16*0.6</f>
        <v>97.767430502143498</v>
      </c>
      <c r="D29" s="77">
        <f t="shared" ref="D29:D36" si="3">C29*$I$2*12</f>
        <v>87990.687451929145</v>
      </c>
      <c r="E29" s="79">
        <f t="shared" ref="E29:E36" si="4">D29/D3</f>
        <v>0.406497484668702</v>
      </c>
      <c r="F29" s="100">
        <f>AVERAGE(E29:E36)</f>
        <v>0.38890260742569366</v>
      </c>
    </row>
    <row r="30" spans="1:6" x14ac:dyDescent="0.25">
      <c r="A30" s="5" t="s">
        <v>22</v>
      </c>
      <c r="B30" s="1">
        <v>77000</v>
      </c>
      <c r="C30" s="72">
        <f t="shared" ref="C30:C36" si="5">C17*0.6</f>
        <v>114.55937257338161</v>
      </c>
      <c r="D30" s="77">
        <f t="shared" si="3"/>
        <v>103103.43531604344</v>
      </c>
      <c r="E30" s="79">
        <f t="shared" si="4"/>
        <v>0.42343109413247321</v>
      </c>
      <c r="F30" s="100"/>
    </row>
    <row r="31" spans="1:6" x14ac:dyDescent="0.25">
      <c r="A31" s="5" t="s">
        <v>49</v>
      </c>
      <c r="B31" s="1">
        <v>68000</v>
      </c>
      <c r="C31" s="72">
        <f t="shared" si="5"/>
        <v>124.47832540729082</v>
      </c>
      <c r="D31" s="77">
        <f t="shared" si="3"/>
        <v>112030.49286656175</v>
      </c>
      <c r="E31" s="79">
        <f t="shared" si="4"/>
        <v>0.4571186266490474</v>
      </c>
      <c r="F31" s="100"/>
    </row>
    <row r="32" spans="1:6" x14ac:dyDescent="0.25">
      <c r="A32" s="5" t="s">
        <v>25</v>
      </c>
      <c r="B32" s="1">
        <v>32999</v>
      </c>
      <c r="C32" s="72">
        <f t="shared" si="5"/>
        <v>35.416262312338127</v>
      </c>
      <c r="D32" s="77">
        <f t="shared" si="3"/>
        <v>31874.636081104312</v>
      </c>
      <c r="E32" s="79">
        <f t="shared" si="4"/>
        <v>0.35818964502784406</v>
      </c>
      <c r="F32" s="100"/>
    </row>
    <row r="33" spans="1:6" x14ac:dyDescent="0.25">
      <c r="A33" s="5" t="s">
        <v>31</v>
      </c>
      <c r="B33" s="1">
        <v>24041</v>
      </c>
      <c r="C33" s="72">
        <f t="shared" si="5"/>
        <v>42.00891073561251</v>
      </c>
      <c r="D33" s="77">
        <f t="shared" si="3"/>
        <v>37808.019662051258</v>
      </c>
      <c r="E33" s="79">
        <f t="shared" si="4"/>
        <v>0.4083160854618284</v>
      </c>
      <c r="F33" s="100"/>
    </row>
    <row r="34" spans="1:6" x14ac:dyDescent="0.25">
      <c r="A34" s="5" t="s">
        <v>41</v>
      </c>
      <c r="B34" s="1">
        <v>47790</v>
      </c>
      <c r="C34" s="72">
        <f t="shared" si="5"/>
        <v>84.286406373234044</v>
      </c>
      <c r="D34" s="77">
        <f t="shared" si="3"/>
        <v>75857.765735910638</v>
      </c>
      <c r="E34" s="79">
        <f t="shared" si="4"/>
        <v>0.40617333093961805</v>
      </c>
      <c r="F34" s="100"/>
    </row>
    <row r="35" spans="1:6" x14ac:dyDescent="0.25">
      <c r="A35" s="5" t="s">
        <v>42</v>
      </c>
      <c r="B35" s="1">
        <v>37500</v>
      </c>
      <c r="C35" s="72">
        <f t="shared" si="5"/>
        <v>34.264531002153639</v>
      </c>
      <c r="D35" s="77">
        <f t="shared" si="3"/>
        <v>30838.077901938275</v>
      </c>
      <c r="E35" s="79">
        <f t="shared" si="4"/>
        <v>0.33343881684378329</v>
      </c>
      <c r="F35" s="100"/>
    </row>
    <row r="36" spans="1:6" ht="15.75" thickBot="1" x14ac:dyDescent="0.3">
      <c r="A36" s="6" t="s">
        <v>40</v>
      </c>
      <c r="B36" s="43">
        <v>22000</v>
      </c>
      <c r="C36" s="74">
        <f t="shared" si="5"/>
        <v>28.900702490658563</v>
      </c>
      <c r="D36" s="78">
        <f t="shared" si="3"/>
        <v>26010.632241592706</v>
      </c>
      <c r="E36" s="80">
        <f t="shared" si="4"/>
        <v>0.31805577568225279</v>
      </c>
      <c r="F36" s="101"/>
    </row>
    <row r="37" spans="1:6" x14ac:dyDescent="0.25">
      <c r="C37" s="86" t="s">
        <v>56</v>
      </c>
      <c r="D37" s="88">
        <f>INTERCEPT(D29:D36,B29:B36)</f>
        <v>-11532.85519507587</v>
      </c>
    </row>
    <row r="38" spans="1:6" ht="15.75" thickBot="1" x14ac:dyDescent="0.3">
      <c r="C38" s="87" t="s">
        <v>55</v>
      </c>
      <c r="D38" s="89">
        <f>SLOPE(D29:D36,B29:B36)</f>
        <v>1.6012015879188344</v>
      </c>
    </row>
  </sheetData>
  <mergeCells count="7">
    <mergeCell ref="F29:F36"/>
    <mergeCell ref="A1:D1"/>
    <mergeCell ref="A14:D14"/>
    <mergeCell ref="F16:F23"/>
    <mergeCell ref="E14:F15"/>
    <mergeCell ref="A27:D27"/>
    <mergeCell ref="E27:F28"/>
  </mergeCells>
  <hyperlinks>
    <hyperlink ref="H8" r:id="rId1" display="https://www.airlinepilotcentral.com" xr:uid="{8FC83D5C-59EB-4594-A42A-C14987457B1B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E1A9-E876-4668-9AB6-9CEF7386FFD2}">
  <dimension ref="A1:P9"/>
  <sheetViews>
    <sheetView workbookViewId="0">
      <selection activeCell="O9" sqref="O9"/>
    </sheetView>
  </sheetViews>
  <sheetFormatPr defaultRowHeight="15" x14ac:dyDescent="0.25"/>
  <cols>
    <col min="1" max="1" width="31.7109375" customWidth="1"/>
    <col min="2" max="12" width="4" bestFit="1" customWidth="1"/>
    <col min="13" max="13" width="4.7109375" customWidth="1"/>
    <col min="14" max="14" width="10.85546875" customWidth="1"/>
    <col min="15" max="15" width="9.5703125" bestFit="1" customWidth="1"/>
  </cols>
  <sheetData>
    <row r="1" spans="1:16" ht="15.75" thickBot="1" x14ac:dyDescent="0.3">
      <c r="A1" s="32" t="s">
        <v>6</v>
      </c>
      <c r="B1" s="17">
        <v>12</v>
      </c>
      <c r="C1" s="18">
        <v>11</v>
      </c>
      <c r="D1" s="18">
        <v>10</v>
      </c>
      <c r="E1" s="18">
        <v>9</v>
      </c>
      <c r="F1" s="18">
        <v>8</v>
      </c>
      <c r="G1" s="18">
        <v>7</v>
      </c>
      <c r="H1" s="18">
        <v>6</v>
      </c>
      <c r="I1" s="18">
        <v>5</v>
      </c>
      <c r="J1" s="18">
        <v>4</v>
      </c>
      <c r="K1" s="18">
        <v>3</v>
      </c>
      <c r="L1" s="18">
        <v>2</v>
      </c>
      <c r="M1" s="25">
        <v>1</v>
      </c>
      <c r="N1" s="109" t="s">
        <v>10</v>
      </c>
      <c r="O1" s="110"/>
    </row>
    <row r="2" spans="1:16" x14ac:dyDescent="0.25">
      <c r="A2" s="20" t="s">
        <v>2</v>
      </c>
      <c r="B2" s="15">
        <v>228</v>
      </c>
      <c r="C2" s="16">
        <v>226</v>
      </c>
      <c r="D2" s="16">
        <v>224</v>
      </c>
      <c r="E2" s="16">
        <v>222</v>
      </c>
      <c r="F2" s="16">
        <v>221</v>
      </c>
      <c r="G2" s="16">
        <v>219</v>
      </c>
      <c r="H2" s="16">
        <v>217</v>
      </c>
      <c r="I2" s="16">
        <v>215</v>
      </c>
      <c r="J2" s="16">
        <v>214</v>
      </c>
      <c r="K2" s="16">
        <v>212</v>
      </c>
      <c r="L2" s="16">
        <v>210</v>
      </c>
      <c r="M2" s="26">
        <v>208</v>
      </c>
      <c r="N2" s="29" t="s">
        <v>3</v>
      </c>
      <c r="O2" s="30">
        <f>AVERAGE(B2:M4)</f>
        <v>186.5</v>
      </c>
    </row>
    <row r="3" spans="1:16" x14ac:dyDescent="0.25">
      <c r="A3" s="21" t="s">
        <v>0</v>
      </c>
      <c r="B3" s="12">
        <v>225</v>
      </c>
      <c r="C3" s="2">
        <v>219</v>
      </c>
      <c r="D3" s="2">
        <v>215</v>
      </c>
      <c r="E3" s="2">
        <v>210</v>
      </c>
      <c r="F3" s="2">
        <v>204</v>
      </c>
      <c r="G3" s="2">
        <v>198</v>
      </c>
      <c r="H3" s="2">
        <v>193</v>
      </c>
      <c r="I3" s="2">
        <v>187</v>
      </c>
      <c r="J3" s="2">
        <v>180</v>
      </c>
      <c r="K3" s="2">
        <v>173</v>
      </c>
      <c r="L3" s="2">
        <v>166</v>
      </c>
      <c r="M3" s="3">
        <v>158</v>
      </c>
      <c r="N3" s="5" t="s">
        <v>4</v>
      </c>
      <c r="O3" s="23">
        <f>_xlfn.STDEV.S(B2:M4)</f>
        <v>32.83682601679314</v>
      </c>
    </row>
    <row r="4" spans="1:16" ht="15.75" thickBot="1" x14ac:dyDescent="0.3">
      <c r="A4" s="22" t="s">
        <v>1</v>
      </c>
      <c r="B4" s="13">
        <v>164</v>
      </c>
      <c r="C4" s="14">
        <v>161</v>
      </c>
      <c r="D4" s="14">
        <v>158</v>
      </c>
      <c r="E4" s="14">
        <v>155</v>
      </c>
      <c r="F4" s="14">
        <v>152</v>
      </c>
      <c r="G4" s="14">
        <v>149</v>
      </c>
      <c r="H4" s="14">
        <v>146</v>
      </c>
      <c r="I4" s="14">
        <v>143</v>
      </c>
      <c r="J4" s="14">
        <v>140</v>
      </c>
      <c r="K4" s="14">
        <v>137</v>
      </c>
      <c r="L4" s="14">
        <v>134</v>
      </c>
      <c r="M4" s="27">
        <v>131</v>
      </c>
      <c r="N4" s="7">
        <v>0.95</v>
      </c>
      <c r="O4" s="24">
        <f>_xlfn.NORM.INV(N4,O2,O3)</f>
        <v>240.51177237129664</v>
      </c>
    </row>
    <row r="5" spans="1:16" ht="15.75" thickBot="1" x14ac:dyDescent="0.3"/>
    <row r="6" spans="1:16" ht="15.75" thickBot="1" x14ac:dyDescent="0.3">
      <c r="A6" s="32" t="s">
        <v>8</v>
      </c>
      <c r="B6" s="17">
        <v>12</v>
      </c>
      <c r="C6" s="18">
        <v>11</v>
      </c>
      <c r="D6" s="18">
        <v>10</v>
      </c>
      <c r="E6" s="18">
        <v>9</v>
      </c>
      <c r="F6" s="18">
        <v>8</v>
      </c>
      <c r="G6" s="18">
        <v>7</v>
      </c>
      <c r="H6" s="18">
        <v>6</v>
      </c>
      <c r="I6" s="18">
        <v>5</v>
      </c>
      <c r="J6" s="18">
        <v>4</v>
      </c>
      <c r="K6" s="18">
        <v>3</v>
      </c>
      <c r="L6" s="18">
        <v>2</v>
      </c>
      <c r="M6" s="25">
        <v>1</v>
      </c>
      <c r="N6" s="109" t="s">
        <v>10</v>
      </c>
      <c r="O6" s="110"/>
    </row>
    <row r="7" spans="1:16" x14ac:dyDescent="0.25">
      <c r="A7" s="20" t="s">
        <v>2</v>
      </c>
      <c r="B7" s="15">
        <v>156</v>
      </c>
      <c r="C7" s="16">
        <v>154</v>
      </c>
      <c r="D7" s="16">
        <v>153</v>
      </c>
      <c r="E7" s="16">
        <v>150</v>
      </c>
      <c r="F7" s="16">
        <v>149</v>
      </c>
      <c r="G7" s="16">
        <v>145</v>
      </c>
      <c r="H7" s="16">
        <v>142</v>
      </c>
      <c r="I7" s="16">
        <v>138</v>
      </c>
      <c r="J7" s="16">
        <v>135</v>
      </c>
      <c r="K7" s="16">
        <v>132</v>
      </c>
      <c r="L7" s="16">
        <v>112</v>
      </c>
      <c r="M7" s="26">
        <v>75</v>
      </c>
      <c r="N7" s="29" t="s">
        <v>3</v>
      </c>
      <c r="O7" s="31">
        <f>AVERAGE(B7:M9)</f>
        <v>120.52941176470588</v>
      </c>
      <c r="P7" s="111">
        <f>O7/O2</f>
        <v>0.64627030436839616</v>
      </c>
    </row>
    <row r="8" spans="1:16" x14ac:dyDescent="0.25">
      <c r="A8" s="21" t="s">
        <v>0</v>
      </c>
      <c r="B8" s="12">
        <v>151</v>
      </c>
      <c r="C8" s="2">
        <v>147</v>
      </c>
      <c r="D8" s="2">
        <v>144</v>
      </c>
      <c r="E8" s="2">
        <v>141</v>
      </c>
      <c r="F8" s="2">
        <v>135</v>
      </c>
      <c r="G8" s="2">
        <v>131</v>
      </c>
      <c r="H8" s="2">
        <v>125</v>
      </c>
      <c r="I8" s="2">
        <v>120</v>
      </c>
      <c r="J8" s="2">
        <v>114</v>
      </c>
      <c r="K8" s="2">
        <v>107</v>
      </c>
      <c r="L8" s="2">
        <v>100</v>
      </c>
      <c r="M8" s="3">
        <v>56</v>
      </c>
      <c r="N8" s="5" t="s">
        <v>4</v>
      </c>
      <c r="O8" s="23">
        <f>_xlfn.STDEV.S(B7:M9)</f>
        <v>25.787282858402349</v>
      </c>
      <c r="P8" s="111"/>
    </row>
    <row r="9" spans="1:16" ht="15.75" thickBot="1" x14ac:dyDescent="0.3">
      <c r="A9" s="22" t="s">
        <v>1</v>
      </c>
      <c r="B9" s="13"/>
      <c r="C9" s="14"/>
      <c r="D9" s="14">
        <v>107</v>
      </c>
      <c r="E9" s="14">
        <v>105</v>
      </c>
      <c r="F9" s="14">
        <v>109</v>
      </c>
      <c r="G9" s="14">
        <v>101</v>
      </c>
      <c r="H9" s="14">
        <v>99</v>
      </c>
      <c r="I9" s="14">
        <v>97</v>
      </c>
      <c r="J9" s="14">
        <v>95</v>
      </c>
      <c r="K9" s="14">
        <v>93</v>
      </c>
      <c r="L9" s="14">
        <v>91</v>
      </c>
      <c r="M9" s="27">
        <v>89</v>
      </c>
      <c r="N9" s="7">
        <v>0.95</v>
      </c>
      <c r="O9" s="24">
        <f>_xlfn.NORM.INV(N9,O7,O8)</f>
        <v>162.9457175035725</v>
      </c>
      <c r="P9" s="111"/>
    </row>
  </sheetData>
  <mergeCells count="3">
    <mergeCell ref="N1:O1"/>
    <mergeCell ref="N6:O6"/>
    <mergeCell ref="P7:P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3C4B-5E1F-4F53-A250-8B7CF1570973}">
  <dimension ref="A1:P19"/>
  <sheetViews>
    <sheetView topLeftCell="A2" workbookViewId="0">
      <selection activeCell="B3" sqref="B3:M4"/>
    </sheetView>
  </sheetViews>
  <sheetFormatPr defaultRowHeight="15" x14ac:dyDescent="0.25"/>
  <cols>
    <col min="1" max="1" width="31.7109375" customWidth="1"/>
    <col min="2" max="12" width="4" bestFit="1" customWidth="1"/>
    <col min="13" max="13" width="4.7109375" customWidth="1"/>
    <col min="14" max="14" width="10.85546875" customWidth="1"/>
    <col min="15" max="15" width="9.5703125" bestFit="1" customWidth="1"/>
  </cols>
  <sheetData>
    <row r="1" spans="1:15" ht="15.75" thickBot="1" x14ac:dyDescent="0.3">
      <c r="A1" s="38" t="s">
        <v>6</v>
      </c>
      <c r="B1" s="39">
        <v>12</v>
      </c>
      <c r="C1" s="40">
        <v>11</v>
      </c>
      <c r="D1" s="40">
        <v>10</v>
      </c>
      <c r="E1" s="40">
        <v>9</v>
      </c>
      <c r="F1" s="40">
        <v>8</v>
      </c>
      <c r="G1" s="40">
        <v>7</v>
      </c>
      <c r="H1" s="40">
        <v>6</v>
      </c>
      <c r="I1" s="40">
        <v>5</v>
      </c>
      <c r="J1" s="40">
        <v>4</v>
      </c>
      <c r="K1" s="40">
        <v>3</v>
      </c>
      <c r="L1" s="40">
        <v>2</v>
      </c>
      <c r="M1" s="47">
        <v>1</v>
      </c>
      <c r="N1" s="112"/>
      <c r="O1" s="112"/>
    </row>
    <row r="2" spans="1:15" x14ac:dyDescent="0.25">
      <c r="A2" s="51" t="s">
        <v>20</v>
      </c>
      <c r="B2" s="48">
        <v>272</v>
      </c>
      <c r="C2" s="41">
        <v>270</v>
      </c>
      <c r="D2" s="41">
        <v>268</v>
      </c>
      <c r="E2" s="41">
        <v>266</v>
      </c>
      <c r="F2" s="41">
        <v>264</v>
      </c>
      <c r="G2" s="41">
        <v>262</v>
      </c>
      <c r="H2" s="41">
        <v>260</v>
      </c>
      <c r="I2" s="41">
        <v>258</v>
      </c>
      <c r="J2" s="41">
        <v>256</v>
      </c>
      <c r="K2" s="41">
        <v>254</v>
      </c>
      <c r="L2" s="41">
        <v>252</v>
      </c>
      <c r="M2" s="42">
        <v>250</v>
      </c>
      <c r="N2" s="37"/>
      <c r="O2" s="37"/>
    </row>
    <row r="3" spans="1:15" x14ac:dyDescent="0.25">
      <c r="A3" s="52" t="s">
        <v>14</v>
      </c>
      <c r="B3" s="5">
        <v>270</v>
      </c>
      <c r="C3" s="1">
        <v>268</v>
      </c>
      <c r="D3" s="1">
        <v>266</v>
      </c>
      <c r="E3" s="1">
        <v>264</v>
      </c>
      <c r="F3" s="1">
        <v>262</v>
      </c>
      <c r="G3" s="1">
        <v>260</v>
      </c>
      <c r="H3" s="1">
        <v>258</v>
      </c>
      <c r="I3" s="1">
        <v>256</v>
      </c>
      <c r="J3" s="1">
        <v>254</v>
      </c>
      <c r="K3" s="1">
        <v>252</v>
      </c>
      <c r="L3" s="1">
        <v>250</v>
      </c>
      <c r="M3" s="28">
        <v>248</v>
      </c>
      <c r="N3" s="37"/>
      <c r="O3" s="37"/>
    </row>
    <row r="4" spans="1:15" x14ac:dyDescent="0.25">
      <c r="A4" s="52" t="s">
        <v>15</v>
      </c>
      <c r="B4" s="5">
        <v>259</v>
      </c>
      <c r="C4" s="1">
        <v>255</v>
      </c>
      <c r="D4" s="1">
        <v>252</v>
      </c>
      <c r="E4" s="1">
        <v>249</v>
      </c>
      <c r="F4" s="1">
        <v>246</v>
      </c>
      <c r="G4" s="1">
        <v>243</v>
      </c>
      <c r="H4" s="1">
        <v>240</v>
      </c>
      <c r="I4" s="1">
        <v>237</v>
      </c>
      <c r="J4" s="1">
        <v>234</v>
      </c>
      <c r="K4" s="1">
        <v>232</v>
      </c>
      <c r="L4" s="1">
        <v>228</v>
      </c>
      <c r="M4" s="28">
        <v>225</v>
      </c>
      <c r="N4" s="37"/>
      <c r="O4" s="37"/>
    </row>
    <row r="5" spans="1:15" ht="15.75" thickBot="1" x14ac:dyDescent="0.3">
      <c r="A5" s="52" t="s">
        <v>16</v>
      </c>
      <c r="B5" s="5">
        <v>251</v>
      </c>
      <c r="C5" s="1">
        <v>245</v>
      </c>
      <c r="D5" s="1">
        <v>242</v>
      </c>
      <c r="E5" s="1">
        <v>235</v>
      </c>
      <c r="F5" s="1">
        <v>230</v>
      </c>
      <c r="G5" s="1">
        <v>225</v>
      </c>
      <c r="H5" s="1">
        <v>222</v>
      </c>
      <c r="I5" s="1">
        <v>220</v>
      </c>
      <c r="J5" s="1">
        <v>218</v>
      </c>
      <c r="K5" s="1">
        <v>216</v>
      </c>
      <c r="L5" s="1">
        <v>214</v>
      </c>
      <c r="M5" s="28">
        <v>212</v>
      </c>
      <c r="N5" s="37"/>
      <c r="O5" s="37"/>
    </row>
    <row r="6" spans="1:15" ht="15.75" thickBot="1" x14ac:dyDescent="0.3">
      <c r="A6" s="52" t="s">
        <v>17</v>
      </c>
      <c r="B6" s="5">
        <v>238</v>
      </c>
      <c r="C6" s="1">
        <v>229</v>
      </c>
      <c r="D6" s="1">
        <v>224</v>
      </c>
      <c r="E6" s="1">
        <v>219</v>
      </c>
      <c r="F6" s="1">
        <v>213</v>
      </c>
      <c r="G6" s="1">
        <v>207</v>
      </c>
      <c r="H6" s="1">
        <v>204</v>
      </c>
      <c r="I6" s="1">
        <v>202</v>
      </c>
      <c r="J6" s="1">
        <v>200</v>
      </c>
      <c r="K6" s="1">
        <v>196</v>
      </c>
      <c r="L6" s="1">
        <v>193</v>
      </c>
      <c r="M6" s="28">
        <v>178</v>
      </c>
      <c r="N6" s="109" t="s">
        <v>10</v>
      </c>
      <c r="O6" s="110"/>
    </row>
    <row r="7" spans="1:15" x14ac:dyDescent="0.25">
      <c r="A7" s="52" t="s">
        <v>18</v>
      </c>
      <c r="B7" s="5">
        <v>228</v>
      </c>
      <c r="C7" s="1">
        <v>226</v>
      </c>
      <c r="D7" s="1">
        <v>224</v>
      </c>
      <c r="E7" s="1">
        <v>222</v>
      </c>
      <c r="F7" s="1">
        <v>221</v>
      </c>
      <c r="G7" s="1">
        <v>219</v>
      </c>
      <c r="H7" s="1">
        <v>217</v>
      </c>
      <c r="I7" s="1">
        <v>215</v>
      </c>
      <c r="J7" s="1">
        <v>214</v>
      </c>
      <c r="K7" s="1">
        <v>212</v>
      </c>
      <c r="L7" s="1">
        <v>210</v>
      </c>
      <c r="M7" s="28">
        <v>208</v>
      </c>
      <c r="N7" s="29" t="s">
        <v>3</v>
      </c>
      <c r="O7" s="31">
        <f>AVERAGE(B2:M9)</f>
        <v>226.27083333333334</v>
      </c>
    </row>
    <row r="8" spans="1:15" x14ac:dyDescent="0.25">
      <c r="A8" s="52" t="s">
        <v>0</v>
      </c>
      <c r="B8" s="5">
        <v>225</v>
      </c>
      <c r="C8" s="1">
        <v>219</v>
      </c>
      <c r="D8" s="1">
        <v>215</v>
      </c>
      <c r="E8" s="1">
        <v>210</v>
      </c>
      <c r="F8" s="1">
        <v>204</v>
      </c>
      <c r="G8" s="1">
        <v>198</v>
      </c>
      <c r="H8" s="1">
        <v>193</v>
      </c>
      <c r="I8" s="1">
        <v>187</v>
      </c>
      <c r="J8" s="1">
        <v>180</v>
      </c>
      <c r="K8" s="1">
        <v>173</v>
      </c>
      <c r="L8" s="1">
        <v>166</v>
      </c>
      <c r="M8" s="28">
        <v>158</v>
      </c>
      <c r="N8" s="5" t="s">
        <v>4</v>
      </c>
      <c r="O8" s="23">
        <f>_xlfn.STDEV.S(B2:M9)</f>
        <v>26.919951187359558</v>
      </c>
    </row>
    <row r="9" spans="1:15" ht="15.75" thickBot="1" x14ac:dyDescent="0.3">
      <c r="A9" s="53" t="s">
        <v>19</v>
      </c>
      <c r="B9" s="6">
        <v>211</v>
      </c>
      <c r="C9" s="43">
        <v>209</v>
      </c>
      <c r="D9" s="43">
        <v>207</v>
      </c>
      <c r="E9" s="43">
        <v>205</v>
      </c>
      <c r="F9" s="43">
        <v>203</v>
      </c>
      <c r="G9" s="43">
        <v>201</v>
      </c>
      <c r="H9" s="43">
        <v>199</v>
      </c>
      <c r="I9" s="43">
        <v>198</v>
      </c>
      <c r="J9" s="43">
        <v>196</v>
      </c>
      <c r="K9" s="43">
        <v>194</v>
      </c>
      <c r="L9" s="43">
        <v>192</v>
      </c>
      <c r="M9" s="44">
        <v>190</v>
      </c>
      <c r="N9" s="7">
        <v>0.95</v>
      </c>
      <c r="O9" s="24">
        <f>_xlfn.NORM.INV(N9,O7,O8)</f>
        <v>270.55021268121828</v>
      </c>
    </row>
    <row r="10" spans="1:15" ht="17.25" customHeight="1" thickBot="1" x14ac:dyDescent="0.3">
      <c r="A10" s="8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  <c r="O10" s="36"/>
    </row>
    <row r="11" spans="1:15" ht="15.75" thickBot="1" x14ac:dyDescent="0.3">
      <c r="A11" s="38" t="s">
        <v>21</v>
      </c>
      <c r="B11" s="39">
        <v>12</v>
      </c>
      <c r="C11" s="40">
        <v>11</v>
      </c>
      <c r="D11" s="40">
        <v>10</v>
      </c>
      <c r="E11" s="40">
        <v>9</v>
      </c>
      <c r="F11" s="40">
        <v>8</v>
      </c>
      <c r="G11" s="40">
        <v>7</v>
      </c>
      <c r="H11" s="40">
        <v>6</v>
      </c>
      <c r="I11" s="40">
        <v>5</v>
      </c>
      <c r="J11" s="40">
        <v>4</v>
      </c>
      <c r="K11" s="40">
        <v>3</v>
      </c>
      <c r="L11" s="40">
        <v>2</v>
      </c>
      <c r="M11" s="47">
        <v>1</v>
      </c>
      <c r="N11" s="112"/>
      <c r="O11" s="112"/>
    </row>
    <row r="12" spans="1:15" x14ac:dyDescent="0.25">
      <c r="A12" s="51" t="s">
        <v>20</v>
      </c>
      <c r="B12" s="48">
        <v>186</v>
      </c>
      <c r="C12" s="41">
        <v>184</v>
      </c>
      <c r="D12" s="41">
        <v>183</v>
      </c>
      <c r="E12" s="41">
        <v>180</v>
      </c>
      <c r="F12" s="41">
        <v>178</v>
      </c>
      <c r="G12" s="41">
        <v>174</v>
      </c>
      <c r="H12" s="41">
        <v>170</v>
      </c>
      <c r="I12" s="41">
        <v>165</v>
      </c>
      <c r="J12" s="41">
        <v>162</v>
      </c>
      <c r="K12" s="41">
        <v>158</v>
      </c>
      <c r="L12" s="41">
        <v>135</v>
      </c>
      <c r="M12" s="42">
        <v>88</v>
      </c>
      <c r="N12" s="37"/>
      <c r="O12" s="37"/>
    </row>
    <row r="13" spans="1:15" x14ac:dyDescent="0.25">
      <c r="A13" s="52" t="s">
        <v>14</v>
      </c>
      <c r="B13" s="5">
        <v>184</v>
      </c>
      <c r="C13" s="1">
        <v>183</v>
      </c>
      <c r="D13" s="1">
        <v>181</v>
      </c>
      <c r="E13" s="1">
        <v>179</v>
      </c>
      <c r="F13" s="1">
        <v>177</v>
      </c>
      <c r="G13" s="1">
        <v>173</v>
      </c>
      <c r="H13" s="1">
        <v>168</v>
      </c>
      <c r="I13" s="1">
        <v>164</v>
      </c>
      <c r="J13" s="1">
        <v>160</v>
      </c>
      <c r="K13" s="1">
        <v>156</v>
      </c>
      <c r="L13" s="1">
        <v>133</v>
      </c>
      <c r="M13" s="28">
        <v>88</v>
      </c>
      <c r="N13" s="37"/>
      <c r="O13" s="37"/>
    </row>
    <row r="14" spans="1:15" x14ac:dyDescent="0.25">
      <c r="A14" s="52" t="s">
        <v>15</v>
      </c>
      <c r="B14" s="5">
        <v>173</v>
      </c>
      <c r="C14" s="1">
        <v>169</v>
      </c>
      <c r="D14" s="1">
        <v>167</v>
      </c>
      <c r="E14" s="1">
        <v>162</v>
      </c>
      <c r="F14" s="1">
        <v>159</v>
      </c>
      <c r="G14" s="1">
        <v>156</v>
      </c>
      <c r="H14" s="1">
        <v>153</v>
      </c>
      <c r="I14" s="1">
        <v>152</v>
      </c>
      <c r="J14" s="1">
        <v>148</v>
      </c>
      <c r="K14" s="1">
        <v>137</v>
      </c>
      <c r="L14" s="1">
        <v>117</v>
      </c>
      <c r="M14" s="28">
        <v>86</v>
      </c>
      <c r="N14" s="37"/>
      <c r="O14" s="37"/>
    </row>
    <row r="15" spans="1:15" ht="15.75" thickBot="1" x14ac:dyDescent="0.3">
      <c r="A15" s="52" t="s">
        <v>16</v>
      </c>
      <c r="B15" s="5">
        <v>168</v>
      </c>
      <c r="C15" s="1">
        <v>164</v>
      </c>
      <c r="D15" s="1">
        <v>162</v>
      </c>
      <c r="E15" s="1">
        <v>158</v>
      </c>
      <c r="F15" s="1">
        <v>154</v>
      </c>
      <c r="G15" s="1">
        <v>151</v>
      </c>
      <c r="H15" s="1">
        <v>149</v>
      </c>
      <c r="I15" s="1">
        <v>147</v>
      </c>
      <c r="J15" s="1">
        <v>144</v>
      </c>
      <c r="K15" s="1">
        <v>134</v>
      </c>
      <c r="L15" s="1">
        <v>122</v>
      </c>
      <c r="M15" s="28">
        <v>87</v>
      </c>
      <c r="N15" s="37"/>
      <c r="O15" s="37"/>
    </row>
    <row r="16" spans="1:15" ht="15.75" thickBot="1" x14ac:dyDescent="0.3">
      <c r="A16" s="52" t="s">
        <v>17</v>
      </c>
      <c r="B16" s="5">
        <v>158</v>
      </c>
      <c r="C16" s="1">
        <v>154</v>
      </c>
      <c r="D16" s="1">
        <v>150</v>
      </c>
      <c r="E16" s="1">
        <v>147</v>
      </c>
      <c r="F16" s="1">
        <v>141</v>
      </c>
      <c r="G16" s="1">
        <v>137</v>
      </c>
      <c r="H16" s="1">
        <v>131</v>
      </c>
      <c r="I16" s="1">
        <v>126</v>
      </c>
      <c r="J16" s="1">
        <v>119</v>
      </c>
      <c r="K16" s="1">
        <v>112</v>
      </c>
      <c r="L16" s="1">
        <v>104</v>
      </c>
      <c r="M16" s="28">
        <v>56</v>
      </c>
      <c r="N16" s="109" t="s">
        <v>10</v>
      </c>
      <c r="O16" s="110"/>
    </row>
    <row r="17" spans="1:16" x14ac:dyDescent="0.25">
      <c r="A17" s="52" t="s">
        <v>18</v>
      </c>
      <c r="B17" s="5">
        <v>156</v>
      </c>
      <c r="C17" s="1">
        <v>154</v>
      </c>
      <c r="D17" s="1">
        <v>153</v>
      </c>
      <c r="E17" s="1">
        <v>150</v>
      </c>
      <c r="F17" s="1">
        <v>149</v>
      </c>
      <c r="G17" s="1">
        <v>145</v>
      </c>
      <c r="H17" s="1">
        <v>142</v>
      </c>
      <c r="I17" s="1">
        <v>138</v>
      </c>
      <c r="J17" s="1">
        <v>135</v>
      </c>
      <c r="K17" s="1">
        <v>132</v>
      </c>
      <c r="L17" s="1">
        <v>112</v>
      </c>
      <c r="M17" s="28">
        <v>75</v>
      </c>
      <c r="N17" s="29" t="s">
        <v>3</v>
      </c>
      <c r="O17" s="31">
        <f>AVERAGE(B12:M19)</f>
        <v>138.94791666666666</v>
      </c>
      <c r="P17" s="111">
        <f>O17/O7</f>
        <v>0.61407789337998331</v>
      </c>
    </row>
    <row r="18" spans="1:16" x14ac:dyDescent="0.25">
      <c r="A18" s="52" t="s">
        <v>0</v>
      </c>
      <c r="B18" s="5">
        <v>151</v>
      </c>
      <c r="C18" s="1">
        <v>147</v>
      </c>
      <c r="D18" s="1">
        <v>144</v>
      </c>
      <c r="E18" s="1">
        <v>141</v>
      </c>
      <c r="F18" s="1">
        <v>135</v>
      </c>
      <c r="G18" s="1">
        <v>131</v>
      </c>
      <c r="H18" s="1">
        <v>125</v>
      </c>
      <c r="I18" s="1">
        <v>120</v>
      </c>
      <c r="J18" s="1">
        <v>114</v>
      </c>
      <c r="K18" s="1">
        <v>107</v>
      </c>
      <c r="L18" s="1">
        <v>100</v>
      </c>
      <c r="M18" s="28">
        <v>56</v>
      </c>
      <c r="N18" s="5" t="s">
        <v>4</v>
      </c>
      <c r="O18" s="23">
        <f>_xlfn.STDEV.S(B12:M19)</f>
        <v>31.604253475114668</v>
      </c>
      <c r="P18" s="111"/>
    </row>
    <row r="19" spans="1:16" ht="15.75" thickBot="1" x14ac:dyDescent="0.3">
      <c r="A19" s="53" t="s">
        <v>19</v>
      </c>
      <c r="B19" s="6">
        <v>140</v>
      </c>
      <c r="C19" s="43">
        <v>136</v>
      </c>
      <c r="D19" s="43">
        <v>131</v>
      </c>
      <c r="E19" s="43">
        <v>127</v>
      </c>
      <c r="F19" s="43">
        <v>122</v>
      </c>
      <c r="G19" s="43">
        <v>118</v>
      </c>
      <c r="H19" s="43">
        <v>113</v>
      </c>
      <c r="I19" s="43">
        <v>109</v>
      </c>
      <c r="J19" s="43">
        <v>80</v>
      </c>
      <c r="K19" s="43">
        <v>71</v>
      </c>
      <c r="L19" s="43">
        <v>61</v>
      </c>
      <c r="M19" s="44">
        <v>56</v>
      </c>
      <c r="N19" s="7">
        <v>0.95</v>
      </c>
      <c r="O19" s="24">
        <f>_xlfn.NORM.INV(N19,O17,O18)</f>
        <v>190.93228762230268</v>
      </c>
      <c r="P19" s="111"/>
    </row>
  </sheetData>
  <mergeCells count="5">
    <mergeCell ref="P17:P19"/>
    <mergeCell ref="N1:O1"/>
    <mergeCell ref="N6:O6"/>
    <mergeCell ref="N11:O11"/>
    <mergeCell ref="N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BF32-F6A3-4178-9853-453B1A8E6DC3}">
  <dimension ref="A1:P19"/>
  <sheetViews>
    <sheetView workbookViewId="0">
      <selection activeCell="A5" sqref="A5"/>
    </sheetView>
  </sheetViews>
  <sheetFormatPr defaultRowHeight="15" x14ac:dyDescent="0.25"/>
  <cols>
    <col min="1" max="1" width="31.7109375" customWidth="1"/>
    <col min="2" max="12" width="4" bestFit="1" customWidth="1"/>
    <col min="13" max="13" width="4.7109375" customWidth="1"/>
    <col min="14" max="14" width="10.85546875" customWidth="1"/>
    <col min="15" max="15" width="9.5703125" bestFit="1" customWidth="1"/>
  </cols>
  <sheetData>
    <row r="1" spans="1:15" ht="15.75" thickBot="1" x14ac:dyDescent="0.3">
      <c r="A1" s="38" t="s">
        <v>6</v>
      </c>
      <c r="B1" s="39">
        <v>12</v>
      </c>
      <c r="C1" s="40">
        <v>11</v>
      </c>
      <c r="D1" s="40">
        <v>10</v>
      </c>
      <c r="E1" s="40">
        <v>9</v>
      </c>
      <c r="F1" s="40">
        <v>8</v>
      </c>
      <c r="G1" s="40">
        <v>7</v>
      </c>
      <c r="H1" s="40">
        <v>6</v>
      </c>
      <c r="I1" s="40">
        <v>5</v>
      </c>
      <c r="J1" s="40">
        <v>4</v>
      </c>
      <c r="K1" s="40">
        <v>3</v>
      </c>
      <c r="L1" s="40">
        <v>2</v>
      </c>
      <c r="M1" s="47">
        <v>1</v>
      </c>
      <c r="N1" s="112"/>
      <c r="O1" s="112"/>
    </row>
    <row r="2" spans="1:15" x14ac:dyDescent="0.25">
      <c r="A2" s="65" t="s">
        <v>50</v>
      </c>
      <c r="B2" s="4">
        <v>266</v>
      </c>
      <c r="C2" s="10">
        <v>263</v>
      </c>
      <c r="D2" s="10">
        <v>260</v>
      </c>
      <c r="E2" s="10">
        <v>257</v>
      </c>
      <c r="F2" s="10">
        <v>254</v>
      </c>
      <c r="G2" s="10">
        <v>251</v>
      </c>
      <c r="H2" s="10">
        <v>248</v>
      </c>
      <c r="I2" s="10">
        <v>245</v>
      </c>
      <c r="J2" s="10">
        <v>243</v>
      </c>
      <c r="K2" s="10">
        <v>240</v>
      </c>
      <c r="L2" s="10">
        <v>237</v>
      </c>
      <c r="M2" s="11">
        <v>234</v>
      </c>
      <c r="N2" s="37"/>
      <c r="O2" s="37"/>
    </row>
    <row r="3" spans="1:15" x14ac:dyDescent="0.25">
      <c r="A3" s="66" t="s">
        <v>48</v>
      </c>
      <c r="B3" s="5">
        <v>272</v>
      </c>
      <c r="C3" s="1">
        <v>270</v>
      </c>
      <c r="D3" s="1">
        <v>268</v>
      </c>
      <c r="E3" s="1">
        <v>266</v>
      </c>
      <c r="F3" s="1">
        <v>264</v>
      </c>
      <c r="G3" s="1">
        <v>262</v>
      </c>
      <c r="H3" s="1">
        <v>260</v>
      </c>
      <c r="I3" s="1">
        <v>258</v>
      </c>
      <c r="J3" s="1">
        <v>256</v>
      </c>
      <c r="K3" s="1">
        <v>254</v>
      </c>
      <c r="L3" s="1">
        <v>252</v>
      </c>
      <c r="M3" s="28">
        <v>250</v>
      </c>
      <c r="N3" s="37"/>
      <c r="O3" s="37"/>
    </row>
    <row r="4" spans="1:15" x14ac:dyDescent="0.25">
      <c r="A4" s="66" t="s">
        <v>51</v>
      </c>
      <c r="B4" s="5">
        <v>270</v>
      </c>
      <c r="C4" s="1">
        <v>268</v>
      </c>
      <c r="D4" s="1">
        <v>266</v>
      </c>
      <c r="E4" s="1">
        <v>264</v>
      </c>
      <c r="F4" s="1">
        <v>262</v>
      </c>
      <c r="G4" s="1">
        <v>260</v>
      </c>
      <c r="H4" s="1">
        <v>258</v>
      </c>
      <c r="I4" s="1">
        <v>256</v>
      </c>
      <c r="J4" s="1">
        <v>254</v>
      </c>
      <c r="K4" s="1">
        <v>252</v>
      </c>
      <c r="L4" s="1">
        <v>250</v>
      </c>
      <c r="M4" s="28">
        <v>248</v>
      </c>
      <c r="N4" s="37"/>
      <c r="O4" s="37"/>
    </row>
    <row r="5" spans="1:15" ht="15.75" thickBot="1" x14ac:dyDescent="0.3">
      <c r="A5" s="66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37"/>
      <c r="O5" s="37"/>
    </row>
    <row r="6" spans="1:15" ht="15.75" thickBot="1" x14ac:dyDescent="0.3">
      <c r="A6" s="66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28"/>
      <c r="N6" s="113" t="s">
        <v>10</v>
      </c>
      <c r="O6" s="110"/>
    </row>
    <row r="7" spans="1:15" x14ac:dyDescent="0.25">
      <c r="A7" s="66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28"/>
      <c r="N7" s="45" t="s">
        <v>3</v>
      </c>
      <c r="O7" s="31">
        <f>AVERAGE(B2:M9)</f>
        <v>256.61111111111109</v>
      </c>
    </row>
    <row r="8" spans="1:15" x14ac:dyDescent="0.25">
      <c r="A8" s="66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28"/>
      <c r="N8" s="9" t="s">
        <v>4</v>
      </c>
      <c r="O8" s="23">
        <f>_xlfn.STDEV.S(B2:M9)</f>
        <v>9.544715150363956</v>
      </c>
    </row>
    <row r="9" spans="1:15" ht="15.75" thickBot="1" x14ac:dyDescent="0.3">
      <c r="A9" s="67"/>
      <c r="B9" s="6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  <c r="N9" s="46">
        <v>0.95</v>
      </c>
      <c r="O9" s="24">
        <f>_xlfn.NORM.INV(N9,O7,O8)</f>
        <v>272.31077044440588</v>
      </c>
    </row>
    <row r="10" spans="1:15" ht="17.25" customHeight="1" thickBot="1" x14ac:dyDescent="0.3">
      <c r="A10" s="8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  <c r="O10" s="36"/>
    </row>
    <row r="11" spans="1:15" ht="15.75" thickBot="1" x14ac:dyDescent="0.3">
      <c r="A11" s="38" t="s">
        <v>21</v>
      </c>
      <c r="B11" s="17">
        <v>12</v>
      </c>
      <c r="C11" s="18">
        <v>11</v>
      </c>
      <c r="D11" s="18">
        <v>10</v>
      </c>
      <c r="E11" s="18">
        <v>9</v>
      </c>
      <c r="F11" s="18">
        <v>8</v>
      </c>
      <c r="G11" s="18">
        <v>7</v>
      </c>
      <c r="H11" s="18">
        <v>6</v>
      </c>
      <c r="I11" s="18">
        <v>5</v>
      </c>
      <c r="J11" s="18">
        <v>4</v>
      </c>
      <c r="K11" s="18">
        <v>3</v>
      </c>
      <c r="L11" s="18">
        <v>2</v>
      </c>
      <c r="M11" s="19">
        <v>1</v>
      </c>
      <c r="N11" s="112"/>
      <c r="O11" s="112"/>
    </row>
    <row r="12" spans="1:15" x14ac:dyDescent="0.25">
      <c r="A12" s="51" t="s">
        <v>50</v>
      </c>
      <c r="B12" s="5">
        <v>186</v>
      </c>
      <c r="C12" s="1">
        <v>184</v>
      </c>
      <c r="D12" s="1">
        <v>182</v>
      </c>
      <c r="E12" s="1">
        <v>177</v>
      </c>
      <c r="F12" s="1">
        <v>175</v>
      </c>
      <c r="G12" s="1">
        <v>171</v>
      </c>
      <c r="H12" s="1">
        <v>166</v>
      </c>
      <c r="I12" s="1">
        <v>159</v>
      </c>
      <c r="J12" s="1">
        <v>145</v>
      </c>
      <c r="K12" s="1">
        <v>132</v>
      </c>
      <c r="L12" s="1">
        <v>118</v>
      </c>
      <c r="M12" s="28">
        <v>82</v>
      </c>
      <c r="N12" s="37"/>
      <c r="O12" s="37"/>
    </row>
    <row r="13" spans="1:15" x14ac:dyDescent="0.25">
      <c r="A13" s="52" t="s">
        <v>48</v>
      </c>
      <c r="B13" s="5">
        <v>186</v>
      </c>
      <c r="C13" s="1">
        <v>184</v>
      </c>
      <c r="D13" s="1">
        <v>183</v>
      </c>
      <c r="E13" s="1">
        <v>180</v>
      </c>
      <c r="F13" s="1">
        <v>178</v>
      </c>
      <c r="G13" s="1">
        <v>174</v>
      </c>
      <c r="H13" s="1">
        <v>170</v>
      </c>
      <c r="I13" s="1">
        <v>165</v>
      </c>
      <c r="J13" s="1">
        <v>162</v>
      </c>
      <c r="K13" s="1">
        <v>158</v>
      </c>
      <c r="L13" s="1">
        <v>135</v>
      </c>
      <c r="M13" s="28">
        <v>88</v>
      </c>
      <c r="N13" s="37"/>
      <c r="O13" s="37"/>
    </row>
    <row r="14" spans="1:15" x14ac:dyDescent="0.25">
      <c r="A14" s="52" t="s">
        <v>51</v>
      </c>
      <c r="B14" s="5">
        <v>184</v>
      </c>
      <c r="C14" s="1">
        <v>183</v>
      </c>
      <c r="D14" s="1">
        <v>181</v>
      </c>
      <c r="E14" s="1">
        <v>179</v>
      </c>
      <c r="F14" s="1">
        <v>177</v>
      </c>
      <c r="G14" s="1">
        <v>173</v>
      </c>
      <c r="H14" s="1">
        <v>168</v>
      </c>
      <c r="I14" s="1">
        <v>164</v>
      </c>
      <c r="J14" s="1">
        <v>160</v>
      </c>
      <c r="K14" s="1">
        <v>156</v>
      </c>
      <c r="L14" s="1">
        <v>133</v>
      </c>
      <c r="M14" s="28">
        <v>88</v>
      </c>
      <c r="N14" s="37"/>
      <c r="O14" s="37"/>
    </row>
    <row r="15" spans="1:15" ht="15.75" thickBot="1" x14ac:dyDescent="0.3">
      <c r="A15" s="52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28"/>
      <c r="N15" s="37"/>
      <c r="O15" s="37"/>
    </row>
    <row r="16" spans="1:15" ht="15.75" thickBot="1" x14ac:dyDescent="0.3">
      <c r="A16" s="52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28"/>
      <c r="N16" s="109" t="s">
        <v>10</v>
      </c>
      <c r="O16" s="110"/>
    </row>
    <row r="17" spans="1:16" x14ac:dyDescent="0.25">
      <c r="A17" s="52"/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28"/>
      <c r="N17" s="29" t="s">
        <v>3</v>
      </c>
      <c r="O17" s="31">
        <f>AVERAGE(B12:M19)</f>
        <v>160.72222222222223</v>
      </c>
      <c r="P17" s="111">
        <f>O17/O7</f>
        <v>0.62632604459839802</v>
      </c>
    </row>
    <row r="18" spans="1:16" x14ac:dyDescent="0.25">
      <c r="A18" s="52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28"/>
      <c r="N18" s="5" t="s">
        <v>4</v>
      </c>
      <c r="O18" s="23">
        <f>_xlfn.STDEV.S(B12:M19)</f>
        <v>28.416907553789798</v>
      </c>
      <c r="P18" s="111"/>
    </row>
    <row r="19" spans="1:16" ht="15.75" thickBot="1" x14ac:dyDescent="0.3">
      <c r="A19" s="53"/>
      <c r="B19" s="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4"/>
      <c r="N19" s="7">
        <v>0.95</v>
      </c>
      <c r="O19" s="24">
        <f>_xlfn.NORM.INV(N19,O17,O18)</f>
        <v>207.46387567881806</v>
      </c>
      <c r="P19" s="111"/>
    </row>
  </sheetData>
  <mergeCells count="5">
    <mergeCell ref="N1:O1"/>
    <mergeCell ref="N6:O6"/>
    <mergeCell ref="N11:O11"/>
    <mergeCell ref="N16:O16"/>
    <mergeCell ref="P17:P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20E8-797D-4326-A67F-2B17E55A47A9}">
  <dimension ref="A1:P11"/>
  <sheetViews>
    <sheetView workbookViewId="0">
      <selection activeCell="O11" sqref="O11"/>
    </sheetView>
  </sheetViews>
  <sheetFormatPr defaultRowHeight="15" x14ac:dyDescent="0.25"/>
  <cols>
    <col min="1" max="1" width="31.7109375" customWidth="1"/>
    <col min="2" max="12" width="4" bestFit="1" customWidth="1"/>
    <col min="13" max="13" width="4.7109375" customWidth="1"/>
    <col min="14" max="14" width="10.85546875" customWidth="1"/>
    <col min="15" max="15" width="9.5703125" bestFit="1" customWidth="1"/>
  </cols>
  <sheetData>
    <row r="1" spans="1:16" ht="15.75" thickBot="1" x14ac:dyDescent="0.3">
      <c r="A1" s="38" t="s">
        <v>6</v>
      </c>
      <c r="B1" s="39">
        <v>12</v>
      </c>
      <c r="C1" s="40">
        <v>11</v>
      </c>
      <c r="D1" s="40">
        <v>10</v>
      </c>
      <c r="E1" s="40">
        <v>9</v>
      </c>
      <c r="F1" s="40">
        <v>8</v>
      </c>
      <c r="G1" s="40">
        <v>7</v>
      </c>
      <c r="H1" s="40">
        <v>6</v>
      </c>
      <c r="I1" s="40">
        <v>5</v>
      </c>
      <c r="J1" s="40">
        <v>4</v>
      </c>
      <c r="K1" s="40">
        <v>3</v>
      </c>
      <c r="L1" s="40">
        <v>2</v>
      </c>
      <c r="M1" s="47">
        <v>1</v>
      </c>
      <c r="N1" s="112"/>
      <c r="O1" s="112"/>
    </row>
    <row r="2" spans="1:16" ht="15.75" thickBot="1" x14ac:dyDescent="0.3">
      <c r="A2" s="51" t="s">
        <v>30</v>
      </c>
      <c r="B2" s="54">
        <v>107</v>
      </c>
      <c r="C2" s="55">
        <v>103</v>
      </c>
      <c r="D2" s="55">
        <v>100</v>
      </c>
      <c r="E2" s="55">
        <v>97</v>
      </c>
      <c r="F2" s="55">
        <v>94</v>
      </c>
      <c r="G2" s="55">
        <v>92</v>
      </c>
      <c r="H2" s="55">
        <v>89</v>
      </c>
      <c r="I2" s="55">
        <v>86</v>
      </c>
      <c r="J2" s="55">
        <v>84</v>
      </c>
      <c r="K2" s="55">
        <v>82</v>
      </c>
      <c r="L2" s="55">
        <v>80</v>
      </c>
      <c r="M2" s="56">
        <v>78</v>
      </c>
      <c r="N2" s="37"/>
      <c r="O2" s="37"/>
    </row>
    <row r="3" spans="1:16" ht="15.75" thickBot="1" x14ac:dyDescent="0.3">
      <c r="A3" s="52" t="s">
        <v>26</v>
      </c>
      <c r="B3" s="5">
        <v>98</v>
      </c>
      <c r="C3" s="1">
        <v>95</v>
      </c>
      <c r="D3" s="1">
        <v>92</v>
      </c>
      <c r="E3" s="1">
        <v>90</v>
      </c>
      <c r="F3" s="1">
        <v>87</v>
      </c>
      <c r="G3" s="1">
        <v>85</v>
      </c>
      <c r="H3" s="1">
        <v>83</v>
      </c>
      <c r="I3" s="1">
        <v>81</v>
      </c>
      <c r="J3" s="1">
        <v>78</v>
      </c>
      <c r="K3" s="1">
        <v>76</v>
      </c>
      <c r="L3" s="1">
        <v>74</v>
      </c>
      <c r="M3" s="28">
        <v>72</v>
      </c>
      <c r="N3" s="49" t="s">
        <v>10</v>
      </c>
      <c r="O3" s="50"/>
    </row>
    <row r="4" spans="1:16" x14ac:dyDescent="0.25">
      <c r="A4" s="52" t="s">
        <v>27</v>
      </c>
      <c r="B4" s="5">
        <v>97</v>
      </c>
      <c r="C4" s="1">
        <v>94</v>
      </c>
      <c r="D4" s="1">
        <v>91</v>
      </c>
      <c r="E4" s="1">
        <v>88</v>
      </c>
      <c r="F4" s="1">
        <v>85</v>
      </c>
      <c r="G4" s="1">
        <v>83</v>
      </c>
      <c r="H4" s="1">
        <v>80</v>
      </c>
      <c r="I4" s="1">
        <v>78</v>
      </c>
      <c r="J4" s="1">
        <v>76</v>
      </c>
      <c r="K4" s="1">
        <v>73</v>
      </c>
      <c r="L4" s="1">
        <v>71</v>
      </c>
      <c r="M4" s="28">
        <v>69</v>
      </c>
      <c r="N4" s="29" t="s">
        <v>3</v>
      </c>
      <c r="O4" s="31">
        <f>AVERAGE(B2:M6)</f>
        <v>82.033333333333331</v>
      </c>
    </row>
    <row r="5" spans="1:16" x14ac:dyDescent="0.25">
      <c r="A5" s="52" t="s">
        <v>28</v>
      </c>
      <c r="B5" s="5">
        <v>94</v>
      </c>
      <c r="C5" s="1">
        <v>91</v>
      </c>
      <c r="D5" s="1">
        <v>88</v>
      </c>
      <c r="E5" s="1">
        <v>86</v>
      </c>
      <c r="F5" s="1">
        <v>83</v>
      </c>
      <c r="G5" s="1">
        <v>81</v>
      </c>
      <c r="H5" s="1">
        <v>79</v>
      </c>
      <c r="I5" s="1">
        <v>77</v>
      </c>
      <c r="J5" s="1">
        <v>75</v>
      </c>
      <c r="K5" s="1">
        <v>73</v>
      </c>
      <c r="L5" s="1">
        <v>70</v>
      </c>
      <c r="M5" s="28">
        <v>68</v>
      </c>
      <c r="N5" s="5" t="s">
        <v>4</v>
      </c>
      <c r="O5" s="23">
        <f>_xlfn.STDEV.S(B2:M6)</f>
        <v>10.239449579133446</v>
      </c>
    </row>
    <row r="6" spans="1:16" ht="15.75" thickBot="1" x14ac:dyDescent="0.3">
      <c r="A6" s="53" t="s">
        <v>29</v>
      </c>
      <c r="B6" s="6">
        <v>84</v>
      </c>
      <c r="C6" s="43">
        <v>82</v>
      </c>
      <c r="D6" s="43">
        <v>80</v>
      </c>
      <c r="E6" s="43">
        <v>77</v>
      </c>
      <c r="F6" s="43">
        <v>75</v>
      </c>
      <c r="G6" s="43">
        <v>73</v>
      </c>
      <c r="H6" s="43">
        <v>71</v>
      </c>
      <c r="I6" s="43">
        <v>69</v>
      </c>
      <c r="J6" s="43">
        <v>67</v>
      </c>
      <c r="K6" s="43">
        <v>65</v>
      </c>
      <c r="L6" s="43">
        <v>64</v>
      </c>
      <c r="M6" s="44">
        <v>62</v>
      </c>
      <c r="N6" s="7">
        <v>0.95</v>
      </c>
      <c r="O6" s="24">
        <f>_xlfn.NORM.INV(N6,O4,O5)</f>
        <v>98.875729111557703</v>
      </c>
    </row>
    <row r="7" spans="1:16" ht="17.25" customHeight="1" thickBot="1" x14ac:dyDescent="0.3">
      <c r="A7" s="8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6"/>
    </row>
    <row r="8" spans="1:16" ht="15.75" thickBot="1" x14ac:dyDescent="0.3">
      <c r="A8" s="57" t="s">
        <v>21</v>
      </c>
      <c r="B8" s="39">
        <v>12</v>
      </c>
      <c r="C8" s="40">
        <v>11</v>
      </c>
      <c r="D8" s="40">
        <v>10</v>
      </c>
      <c r="E8" s="40">
        <v>9</v>
      </c>
      <c r="F8" s="40">
        <v>8</v>
      </c>
      <c r="G8" s="40">
        <v>7</v>
      </c>
      <c r="H8" s="40">
        <v>6</v>
      </c>
      <c r="I8" s="40">
        <v>5</v>
      </c>
      <c r="J8" s="40">
        <v>4</v>
      </c>
      <c r="K8" s="40">
        <v>3</v>
      </c>
      <c r="L8" s="40">
        <v>2</v>
      </c>
      <c r="M8" s="47">
        <v>1</v>
      </c>
      <c r="N8" s="109" t="s">
        <v>10</v>
      </c>
      <c r="O8" s="110"/>
    </row>
    <row r="9" spans="1:16" x14ac:dyDescent="0.25">
      <c r="A9" s="58" t="s">
        <v>30</v>
      </c>
      <c r="B9" s="54" t="s">
        <v>9</v>
      </c>
      <c r="C9" s="55" t="s">
        <v>9</v>
      </c>
      <c r="D9" s="55" t="s">
        <v>9</v>
      </c>
      <c r="E9" s="55" t="s">
        <v>9</v>
      </c>
      <c r="F9" s="55">
        <v>60</v>
      </c>
      <c r="G9" s="55">
        <v>59</v>
      </c>
      <c r="H9" s="55">
        <v>58</v>
      </c>
      <c r="I9" s="55">
        <v>57</v>
      </c>
      <c r="J9" s="55">
        <v>56</v>
      </c>
      <c r="K9" s="55">
        <v>55</v>
      </c>
      <c r="L9" s="55">
        <v>50</v>
      </c>
      <c r="M9" s="56">
        <v>45</v>
      </c>
      <c r="N9" s="29" t="s">
        <v>3</v>
      </c>
      <c r="O9" s="31">
        <f>AVERAGE(B9:M11)</f>
        <v>47.636363636363633</v>
      </c>
      <c r="P9" s="111">
        <f>O9/O4</f>
        <v>0.5806952088951276</v>
      </c>
    </row>
    <row r="10" spans="1:16" x14ac:dyDescent="0.25">
      <c r="A10" s="59" t="s">
        <v>26</v>
      </c>
      <c r="B10" s="5" t="s">
        <v>9</v>
      </c>
      <c r="C10" s="1" t="s">
        <v>9</v>
      </c>
      <c r="D10" s="1" t="s">
        <v>9</v>
      </c>
      <c r="E10" s="1" t="s">
        <v>9</v>
      </c>
      <c r="F10" s="1">
        <v>48</v>
      </c>
      <c r="G10" s="1">
        <v>47</v>
      </c>
      <c r="H10" s="1">
        <v>47</v>
      </c>
      <c r="I10" s="1">
        <v>46</v>
      </c>
      <c r="J10" s="1">
        <v>46</v>
      </c>
      <c r="K10" s="1">
        <v>44</v>
      </c>
      <c r="L10" s="1">
        <v>42</v>
      </c>
      <c r="M10" s="28">
        <v>40</v>
      </c>
      <c r="N10" s="5" t="s">
        <v>4</v>
      </c>
      <c r="O10" s="23">
        <f>_xlfn.STDEV.S(B9:M11)</f>
        <v>6.9250783357814871</v>
      </c>
      <c r="P10" s="111"/>
    </row>
    <row r="11" spans="1:16" ht="15.75" thickBot="1" x14ac:dyDescent="0.3">
      <c r="A11" s="60" t="s">
        <v>27</v>
      </c>
      <c r="B11" s="6" t="s">
        <v>9</v>
      </c>
      <c r="C11" s="43" t="s">
        <v>9</v>
      </c>
      <c r="D11" s="43" t="s">
        <v>9</v>
      </c>
      <c r="E11" s="43" t="s">
        <v>9</v>
      </c>
      <c r="F11" s="43" t="s">
        <v>9</v>
      </c>
      <c r="G11" s="43" t="s">
        <v>9</v>
      </c>
      <c r="H11" s="43">
        <v>45</v>
      </c>
      <c r="I11" s="43">
        <v>44</v>
      </c>
      <c r="J11" s="43">
        <v>42</v>
      </c>
      <c r="K11" s="43">
        <v>41</v>
      </c>
      <c r="L11" s="43">
        <v>39</v>
      </c>
      <c r="M11" s="44">
        <v>37</v>
      </c>
      <c r="N11" s="7">
        <v>0.95</v>
      </c>
      <c r="O11" s="24">
        <f>_xlfn.NORM.INV(N11,O9,O10)</f>
        <v>59.027103853896875</v>
      </c>
      <c r="P11" s="111"/>
    </row>
  </sheetData>
  <mergeCells count="3">
    <mergeCell ref="N1:O1"/>
    <mergeCell ref="N8:O8"/>
    <mergeCell ref="P9:P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EB90-B906-4C86-BEA8-D0C3FFCEFA5C}">
  <dimension ref="A1:P15"/>
  <sheetViews>
    <sheetView workbookViewId="0">
      <selection activeCell="B2" sqref="B2:M4"/>
    </sheetView>
  </sheetViews>
  <sheetFormatPr defaultRowHeight="15" x14ac:dyDescent="0.25"/>
  <cols>
    <col min="1" max="1" width="31.7109375" customWidth="1"/>
    <col min="2" max="12" width="4" bestFit="1" customWidth="1"/>
    <col min="13" max="13" width="4.7109375" customWidth="1"/>
    <col min="14" max="14" width="10.85546875" customWidth="1"/>
    <col min="15" max="15" width="9.5703125" bestFit="1" customWidth="1"/>
  </cols>
  <sheetData>
    <row r="1" spans="1:16" ht="15.75" thickBot="1" x14ac:dyDescent="0.3">
      <c r="A1" s="38" t="s">
        <v>6</v>
      </c>
      <c r="B1" s="39">
        <v>12</v>
      </c>
      <c r="C1" s="40">
        <v>11</v>
      </c>
      <c r="D1" s="40">
        <v>10</v>
      </c>
      <c r="E1" s="40">
        <v>9</v>
      </c>
      <c r="F1" s="40">
        <v>8</v>
      </c>
      <c r="G1" s="40">
        <v>7</v>
      </c>
      <c r="H1" s="40">
        <v>6</v>
      </c>
      <c r="I1" s="40">
        <v>5</v>
      </c>
      <c r="J1" s="40">
        <v>4</v>
      </c>
      <c r="K1" s="40">
        <v>3</v>
      </c>
      <c r="L1" s="40">
        <v>2</v>
      </c>
      <c r="M1" s="47">
        <v>1</v>
      </c>
      <c r="N1" s="112"/>
      <c r="O1" s="112"/>
    </row>
    <row r="2" spans="1:16" x14ac:dyDescent="0.25">
      <c r="A2" s="51" t="s">
        <v>32</v>
      </c>
      <c r="B2" s="54">
        <v>107</v>
      </c>
      <c r="C2" s="55">
        <v>105</v>
      </c>
      <c r="D2" s="55">
        <v>103</v>
      </c>
      <c r="E2" s="55">
        <v>100</v>
      </c>
      <c r="F2" s="55">
        <v>98</v>
      </c>
      <c r="G2" s="55">
        <v>96</v>
      </c>
      <c r="H2" s="55">
        <v>94</v>
      </c>
      <c r="I2" s="55">
        <v>92</v>
      </c>
      <c r="J2" s="55">
        <v>90</v>
      </c>
      <c r="K2" s="55">
        <v>88</v>
      </c>
      <c r="L2" s="55">
        <v>86</v>
      </c>
      <c r="M2" s="56">
        <v>84</v>
      </c>
      <c r="N2" s="37"/>
      <c r="O2" s="37"/>
    </row>
    <row r="3" spans="1:16" ht="15.75" thickBot="1" x14ac:dyDescent="0.3">
      <c r="A3" s="52" t="s">
        <v>33</v>
      </c>
      <c r="B3" s="5">
        <v>106</v>
      </c>
      <c r="C3" s="1">
        <v>104</v>
      </c>
      <c r="D3" s="1">
        <v>101</v>
      </c>
      <c r="E3" s="1">
        <v>99</v>
      </c>
      <c r="F3" s="1">
        <v>96</v>
      </c>
      <c r="G3" s="1">
        <v>94</v>
      </c>
      <c r="H3" s="1">
        <v>92</v>
      </c>
      <c r="I3" s="1">
        <v>89</v>
      </c>
      <c r="J3" s="1">
        <v>87</v>
      </c>
      <c r="K3" s="1">
        <v>85</v>
      </c>
      <c r="L3" s="1">
        <v>83</v>
      </c>
      <c r="M3" s="28">
        <v>81</v>
      </c>
      <c r="N3" s="37"/>
      <c r="O3" s="37"/>
    </row>
    <row r="4" spans="1:16" ht="15.75" thickBot="1" x14ac:dyDescent="0.3">
      <c r="A4" s="52" t="s">
        <v>34</v>
      </c>
      <c r="B4" s="5">
        <v>101</v>
      </c>
      <c r="C4" s="1">
        <v>97</v>
      </c>
      <c r="D4" s="1">
        <v>95</v>
      </c>
      <c r="E4" s="1">
        <v>92</v>
      </c>
      <c r="F4" s="1">
        <v>89</v>
      </c>
      <c r="G4" s="1">
        <v>87</v>
      </c>
      <c r="H4" s="1">
        <v>84</v>
      </c>
      <c r="I4" s="1">
        <v>82</v>
      </c>
      <c r="J4" s="1">
        <v>79</v>
      </c>
      <c r="K4" s="1">
        <v>77</v>
      </c>
      <c r="L4" s="1">
        <v>75</v>
      </c>
      <c r="M4" s="28">
        <v>73</v>
      </c>
      <c r="N4" s="109" t="s">
        <v>10</v>
      </c>
      <c r="O4" s="110"/>
    </row>
    <row r="5" spans="1:16" x14ac:dyDescent="0.25">
      <c r="A5" s="52" t="s">
        <v>35</v>
      </c>
      <c r="B5" s="5">
        <v>97</v>
      </c>
      <c r="C5" s="1">
        <v>94</v>
      </c>
      <c r="D5" s="1">
        <v>91</v>
      </c>
      <c r="E5" s="1">
        <v>89</v>
      </c>
      <c r="F5" s="1">
        <v>86</v>
      </c>
      <c r="G5" s="1">
        <v>83</v>
      </c>
      <c r="H5" s="1">
        <v>81</v>
      </c>
      <c r="I5" s="1">
        <v>79</v>
      </c>
      <c r="J5" s="1">
        <v>76</v>
      </c>
      <c r="K5" s="1">
        <v>74</v>
      </c>
      <c r="L5" s="1">
        <v>71</v>
      </c>
      <c r="M5" s="28">
        <v>68</v>
      </c>
      <c r="N5" s="29" t="s">
        <v>3</v>
      </c>
      <c r="O5" s="31">
        <f>AVERAGE(B2:M7)</f>
        <v>85.763888888888886</v>
      </c>
    </row>
    <row r="6" spans="1:16" x14ac:dyDescent="0.25">
      <c r="A6" s="52" t="s">
        <v>26</v>
      </c>
      <c r="B6" s="5">
        <v>93</v>
      </c>
      <c r="C6" s="1">
        <v>90</v>
      </c>
      <c r="D6" s="1">
        <v>88</v>
      </c>
      <c r="E6" s="1">
        <v>85</v>
      </c>
      <c r="F6" s="1">
        <v>83</v>
      </c>
      <c r="G6" s="1">
        <v>80</v>
      </c>
      <c r="H6" s="1">
        <v>79</v>
      </c>
      <c r="I6" s="1">
        <v>77</v>
      </c>
      <c r="J6" s="1">
        <v>74</v>
      </c>
      <c r="K6" s="1">
        <v>72</v>
      </c>
      <c r="L6" s="1">
        <v>70</v>
      </c>
      <c r="M6" s="28">
        <v>68</v>
      </c>
      <c r="N6" s="5" t="s">
        <v>4</v>
      </c>
      <c r="O6" s="23">
        <f>_xlfn.STDEV.S(B2:M7)</f>
        <v>10.40786952473073</v>
      </c>
    </row>
    <row r="7" spans="1:16" ht="15.75" thickBot="1" x14ac:dyDescent="0.3">
      <c r="A7" s="53" t="s">
        <v>36</v>
      </c>
      <c r="B7" s="6">
        <v>91</v>
      </c>
      <c r="C7" s="43">
        <v>88</v>
      </c>
      <c r="D7" s="43">
        <v>86</v>
      </c>
      <c r="E7" s="43">
        <v>83</v>
      </c>
      <c r="F7" s="43">
        <v>81</v>
      </c>
      <c r="G7" s="43">
        <v>79</v>
      </c>
      <c r="H7" s="43">
        <v>77</v>
      </c>
      <c r="I7" s="43">
        <v>75</v>
      </c>
      <c r="J7" s="43">
        <v>73</v>
      </c>
      <c r="K7" s="43">
        <v>70</v>
      </c>
      <c r="L7" s="43">
        <v>68</v>
      </c>
      <c r="M7" s="44">
        <v>65</v>
      </c>
      <c r="N7" s="7">
        <v>0.95</v>
      </c>
      <c r="O7" s="24">
        <f>_xlfn.NORM.INV(N7,O5,O6)</f>
        <v>102.88331082547991</v>
      </c>
    </row>
    <row r="8" spans="1:16" ht="17.25" customHeight="1" thickBot="1" x14ac:dyDescent="0.3">
      <c r="A8" s="8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6"/>
    </row>
    <row r="9" spans="1:16" ht="15.75" thickBot="1" x14ac:dyDescent="0.3">
      <c r="A9" s="38" t="s">
        <v>21</v>
      </c>
      <c r="B9" s="39">
        <v>12</v>
      </c>
      <c r="C9" s="40">
        <v>11</v>
      </c>
      <c r="D9" s="40">
        <v>10</v>
      </c>
      <c r="E9" s="40">
        <v>9</v>
      </c>
      <c r="F9" s="40">
        <v>8</v>
      </c>
      <c r="G9" s="40">
        <v>7</v>
      </c>
      <c r="H9" s="40">
        <v>6</v>
      </c>
      <c r="I9" s="40">
        <v>5</v>
      </c>
      <c r="J9" s="40">
        <v>4</v>
      </c>
      <c r="K9" s="40">
        <v>3</v>
      </c>
      <c r="L9" s="40">
        <v>2</v>
      </c>
      <c r="M9" s="47">
        <v>1</v>
      </c>
      <c r="N9" s="112"/>
      <c r="O9" s="112"/>
    </row>
    <row r="10" spans="1:16" x14ac:dyDescent="0.25">
      <c r="A10" s="51" t="s">
        <v>33</v>
      </c>
      <c r="B10" s="48">
        <v>75</v>
      </c>
      <c r="C10" s="41">
        <v>73</v>
      </c>
      <c r="D10" s="41">
        <v>71</v>
      </c>
      <c r="E10" s="41">
        <v>70</v>
      </c>
      <c r="F10" s="41">
        <v>68</v>
      </c>
      <c r="G10" s="41">
        <v>66</v>
      </c>
      <c r="H10" s="41">
        <v>64</v>
      </c>
      <c r="I10" s="41">
        <v>61</v>
      </c>
      <c r="J10" s="41">
        <v>59</v>
      </c>
      <c r="K10" s="41">
        <v>57</v>
      </c>
      <c r="L10" s="41">
        <v>49</v>
      </c>
      <c r="M10" s="42">
        <v>43</v>
      </c>
      <c r="N10" s="37"/>
      <c r="O10" s="37"/>
    </row>
    <row r="11" spans="1:16" ht="15.75" thickBot="1" x14ac:dyDescent="0.3">
      <c r="A11" s="52" t="s">
        <v>34</v>
      </c>
      <c r="B11" s="5" t="s">
        <v>9</v>
      </c>
      <c r="C11" s="1" t="s">
        <v>9</v>
      </c>
      <c r="D11" s="1" t="s">
        <v>9</v>
      </c>
      <c r="E11" s="1" t="s">
        <v>9</v>
      </c>
      <c r="F11" s="1">
        <v>60</v>
      </c>
      <c r="G11" s="1">
        <v>59</v>
      </c>
      <c r="H11" s="1">
        <v>58</v>
      </c>
      <c r="I11" s="1">
        <v>57</v>
      </c>
      <c r="J11" s="1">
        <v>56</v>
      </c>
      <c r="K11" s="1">
        <v>55</v>
      </c>
      <c r="L11" s="1">
        <v>50</v>
      </c>
      <c r="M11" s="28">
        <v>45</v>
      </c>
    </row>
    <row r="12" spans="1:16" ht="15.75" thickBot="1" x14ac:dyDescent="0.3">
      <c r="A12" s="52" t="s">
        <v>35</v>
      </c>
      <c r="B12" s="5" t="s">
        <v>9</v>
      </c>
      <c r="C12" s="1" t="s">
        <v>9</v>
      </c>
      <c r="D12" s="1" t="s">
        <v>9</v>
      </c>
      <c r="E12" s="1" t="s">
        <v>9</v>
      </c>
      <c r="F12" s="1">
        <v>52</v>
      </c>
      <c r="G12" s="1">
        <v>50</v>
      </c>
      <c r="H12" s="1">
        <v>49</v>
      </c>
      <c r="I12" s="1">
        <v>47</v>
      </c>
      <c r="J12" s="1">
        <v>46</v>
      </c>
      <c r="K12" s="1">
        <v>44</v>
      </c>
      <c r="L12" s="1">
        <v>43</v>
      </c>
      <c r="M12" s="28">
        <v>36</v>
      </c>
      <c r="N12" s="49" t="s">
        <v>10</v>
      </c>
      <c r="O12" s="50"/>
    </row>
    <row r="13" spans="1:16" x14ac:dyDescent="0.25">
      <c r="A13" s="52" t="s">
        <v>26</v>
      </c>
      <c r="B13" s="5" t="s">
        <v>9</v>
      </c>
      <c r="C13" s="1" t="s">
        <v>9</v>
      </c>
      <c r="D13" s="1" t="s">
        <v>9</v>
      </c>
      <c r="E13" s="1" t="s">
        <v>9</v>
      </c>
      <c r="F13" s="1">
        <v>48</v>
      </c>
      <c r="G13" s="1">
        <v>47</v>
      </c>
      <c r="H13" s="1">
        <v>47</v>
      </c>
      <c r="I13" s="1">
        <v>46</v>
      </c>
      <c r="J13" s="1">
        <v>46</v>
      </c>
      <c r="K13" s="1">
        <v>44</v>
      </c>
      <c r="L13" s="1">
        <v>42</v>
      </c>
      <c r="M13" s="28">
        <v>40</v>
      </c>
      <c r="N13" s="29" t="s">
        <v>3</v>
      </c>
      <c r="O13" s="31">
        <f>AVERAGE(B10:M15)</f>
        <v>53.212765957446805</v>
      </c>
      <c r="P13" s="111">
        <f>O13/O5</f>
        <v>0.62045654233784131</v>
      </c>
    </row>
    <row r="14" spans="1:16" x14ac:dyDescent="0.25">
      <c r="A14" s="52" t="s">
        <v>32</v>
      </c>
      <c r="B14" s="5" t="s">
        <v>9</v>
      </c>
      <c r="C14" s="1" t="s">
        <v>9</v>
      </c>
      <c r="D14" s="1" t="s">
        <v>9</v>
      </c>
      <c r="E14" s="1" t="s">
        <v>9</v>
      </c>
      <c r="F14" s="1" t="s">
        <v>9</v>
      </c>
      <c r="G14" s="1">
        <v>65</v>
      </c>
      <c r="H14" s="1">
        <v>64</v>
      </c>
      <c r="I14" s="1">
        <v>63</v>
      </c>
      <c r="J14" s="1">
        <v>61</v>
      </c>
      <c r="K14" s="1">
        <v>60</v>
      </c>
      <c r="L14" s="1">
        <v>56</v>
      </c>
      <c r="M14" s="28">
        <v>50</v>
      </c>
      <c r="N14" s="5" t="s">
        <v>4</v>
      </c>
      <c r="O14" s="23">
        <f>_xlfn.STDEV.S(B10:M15)</f>
        <v>10.214942529393685</v>
      </c>
      <c r="P14" s="111"/>
    </row>
    <row r="15" spans="1:16" ht="15.75" thickBot="1" x14ac:dyDescent="0.3">
      <c r="A15" s="53" t="s">
        <v>36</v>
      </c>
      <c r="B15" s="6" t="s">
        <v>9</v>
      </c>
      <c r="C15" s="43" t="s">
        <v>9</v>
      </c>
      <c r="D15" s="43" t="s">
        <v>9</v>
      </c>
      <c r="E15" s="43" t="s">
        <v>9</v>
      </c>
      <c r="F15" s="43" t="s">
        <v>9</v>
      </c>
      <c r="G15" s="43" t="s">
        <v>9</v>
      </c>
      <c r="H15" s="43" t="s">
        <v>9</v>
      </c>
      <c r="I15" s="43" t="s">
        <v>9</v>
      </c>
      <c r="J15" s="43">
        <v>40</v>
      </c>
      <c r="K15" s="43">
        <v>40</v>
      </c>
      <c r="L15" s="43">
        <v>40</v>
      </c>
      <c r="M15" s="44">
        <v>39</v>
      </c>
      <c r="N15" s="7">
        <v>0.95</v>
      </c>
      <c r="O15" s="24">
        <f>_xlfn.NORM.INV(N15,O13,O14)</f>
        <v>70.014851226020852</v>
      </c>
      <c r="P15" s="111"/>
    </row>
  </sheetData>
  <mergeCells count="4">
    <mergeCell ref="P13:P15"/>
    <mergeCell ref="N1:O1"/>
    <mergeCell ref="N9:O9"/>
    <mergeCell ref="N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851B-D57B-43F4-81AD-412D90F165AD}">
  <dimension ref="A1:P15"/>
  <sheetViews>
    <sheetView workbookViewId="0">
      <selection activeCell="O7" sqref="O7"/>
    </sheetView>
  </sheetViews>
  <sheetFormatPr defaultRowHeight="15" x14ac:dyDescent="0.25"/>
  <cols>
    <col min="1" max="1" width="31.7109375" customWidth="1"/>
    <col min="2" max="12" width="4" bestFit="1" customWidth="1"/>
    <col min="13" max="13" width="4.7109375" customWidth="1"/>
    <col min="14" max="14" width="10.85546875" customWidth="1"/>
    <col min="15" max="15" width="9.5703125" bestFit="1" customWidth="1"/>
  </cols>
  <sheetData>
    <row r="1" spans="1:16" ht="15.75" thickBot="1" x14ac:dyDescent="0.3">
      <c r="A1" s="38" t="s">
        <v>6</v>
      </c>
      <c r="B1" s="39">
        <v>12</v>
      </c>
      <c r="C1" s="40">
        <v>11</v>
      </c>
      <c r="D1" s="40">
        <v>10</v>
      </c>
      <c r="E1" s="40">
        <v>9</v>
      </c>
      <c r="F1" s="40">
        <v>8</v>
      </c>
      <c r="G1" s="40">
        <v>7</v>
      </c>
      <c r="H1" s="40">
        <v>6</v>
      </c>
      <c r="I1" s="40">
        <v>5</v>
      </c>
      <c r="J1" s="40">
        <v>4</v>
      </c>
      <c r="K1" s="40">
        <v>3</v>
      </c>
      <c r="L1" s="40">
        <v>2</v>
      </c>
      <c r="M1" s="47">
        <v>1</v>
      </c>
      <c r="N1" s="112"/>
      <c r="O1" s="112"/>
    </row>
    <row r="2" spans="1:16" x14ac:dyDescent="0.25">
      <c r="A2" s="65" t="s">
        <v>38</v>
      </c>
      <c r="B2" s="54">
        <v>84</v>
      </c>
      <c r="C2" s="55">
        <v>82</v>
      </c>
      <c r="D2" s="55">
        <v>80</v>
      </c>
      <c r="E2" s="55">
        <v>78</v>
      </c>
      <c r="F2" s="55">
        <v>76</v>
      </c>
      <c r="G2" s="55">
        <v>74</v>
      </c>
      <c r="H2" s="55">
        <v>72</v>
      </c>
      <c r="I2" s="55">
        <v>71</v>
      </c>
      <c r="J2" s="55">
        <v>69</v>
      </c>
      <c r="K2" s="55">
        <v>67</v>
      </c>
      <c r="L2" s="55">
        <v>66</v>
      </c>
      <c r="M2" s="56">
        <v>64</v>
      </c>
      <c r="N2" s="37"/>
      <c r="O2" s="37"/>
    </row>
    <row r="3" spans="1:16" ht="15.75" thickBot="1" x14ac:dyDescent="0.3">
      <c r="A3" s="66" t="s">
        <v>53</v>
      </c>
      <c r="B3" s="5">
        <v>93</v>
      </c>
      <c r="C3" s="1">
        <v>90</v>
      </c>
      <c r="D3" s="1">
        <v>87</v>
      </c>
      <c r="E3" s="1">
        <v>85</v>
      </c>
      <c r="F3" s="1">
        <v>82</v>
      </c>
      <c r="G3" s="1">
        <v>80</v>
      </c>
      <c r="H3" s="1">
        <v>77</v>
      </c>
      <c r="I3" s="1">
        <v>75</v>
      </c>
      <c r="J3" s="1">
        <v>74</v>
      </c>
      <c r="K3" s="1">
        <v>71</v>
      </c>
      <c r="L3" s="1">
        <v>68</v>
      </c>
      <c r="M3" s="28">
        <v>65</v>
      </c>
      <c r="N3" s="37"/>
      <c r="O3" s="37"/>
    </row>
    <row r="4" spans="1:16" ht="15.75" thickBot="1" x14ac:dyDescent="0.3">
      <c r="A4" s="66" t="s">
        <v>26</v>
      </c>
      <c r="B4" s="5">
        <v>93</v>
      </c>
      <c r="C4" s="1">
        <v>90</v>
      </c>
      <c r="D4" s="1">
        <v>88</v>
      </c>
      <c r="E4" s="1">
        <v>85</v>
      </c>
      <c r="F4" s="1">
        <v>83</v>
      </c>
      <c r="G4" s="1">
        <v>80</v>
      </c>
      <c r="H4" s="1">
        <v>79</v>
      </c>
      <c r="I4" s="1">
        <v>77</v>
      </c>
      <c r="J4" s="1">
        <v>74</v>
      </c>
      <c r="K4" s="1">
        <v>72</v>
      </c>
      <c r="L4" s="1">
        <v>70</v>
      </c>
      <c r="M4" s="28">
        <v>68</v>
      </c>
      <c r="N4" s="113" t="s">
        <v>10</v>
      </c>
      <c r="O4" s="110"/>
    </row>
    <row r="5" spans="1:16" x14ac:dyDescent="0.25">
      <c r="A5" s="66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5" t="s">
        <v>3</v>
      </c>
      <c r="O5" s="31">
        <f>AVERAGE(B2:M7)</f>
        <v>77.472222222222229</v>
      </c>
    </row>
    <row r="6" spans="1:16" x14ac:dyDescent="0.25">
      <c r="A6" s="66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28"/>
      <c r="N6" s="9" t="s">
        <v>4</v>
      </c>
      <c r="O6" s="23">
        <f>_xlfn.STDEV.S(B2:M7)</f>
        <v>8.1433096504733253</v>
      </c>
    </row>
    <row r="7" spans="1:16" ht="15.75" thickBot="1" x14ac:dyDescent="0.3">
      <c r="A7" s="67"/>
      <c r="B7" s="6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  <c r="N7" s="46">
        <v>0.95</v>
      </c>
      <c r="O7" s="24">
        <f>_xlfn.NORM.INV(N7,O5,O6)</f>
        <v>90.86677463619219</v>
      </c>
    </row>
    <row r="8" spans="1:16" ht="17.25" customHeight="1" thickBot="1" x14ac:dyDescent="0.3">
      <c r="A8" s="8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6"/>
    </row>
    <row r="9" spans="1:16" ht="15.75" thickBot="1" x14ac:dyDescent="0.3">
      <c r="A9" s="32" t="s">
        <v>21</v>
      </c>
      <c r="B9" s="62">
        <v>12</v>
      </c>
      <c r="C9" s="63">
        <v>11</v>
      </c>
      <c r="D9" s="63">
        <v>10</v>
      </c>
      <c r="E9" s="63">
        <v>9</v>
      </c>
      <c r="F9" s="63">
        <v>8</v>
      </c>
      <c r="G9" s="63">
        <v>7</v>
      </c>
      <c r="H9" s="63">
        <v>6</v>
      </c>
      <c r="I9" s="63">
        <v>5</v>
      </c>
      <c r="J9" s="63">
        <v>4</v>
      </c>
      <c r="K9" s="63">
        <v>3</v>
      </c>
      <c r="L9" s="63">
        <v>2</v>
      </c>
      <c r="M9" s="64">
        <v>1</v>
      </c>
      <c r="N9" s="112"/>
      <c r="O9" s="112"/>
    </row>
    <row r="10" spans="1:16" x14ac:dyDescent="0.25">
      <c r="A10" s="61" t="s">
        <v>38</v>
      </c>
      <c r="B10" s="54"/>
      <c r="C10" s="55"/>
      <c r="D10" s="55"/>
      <c r="E10" s="55"/>
      <c r="F10" s="55"/>
      <c r="G10" s="55"/>
      <c r="H10" s="55">
        <v>44</v>
      </c>
      <c r="I10" s="55">
        <v>43</v>
      </c>
      <c r="J10" s="55">
        <v>41</v>
      </c>
      <c r="K10" s="55">
        <v>40</v>
      </c>
      <c r="L10" s="55">
        <v>39</v>
      </c>
      <c r="M10" s="56">
        <v>37</v>
      </c>
      <c r="N10" s="37"/>
      <c r="O10" s="37"/>
    </row>
    <row r="11" spans="1:16" ht="15.75" thickBot="1" x14ac:dyDescent="0.3">
      <c r="A11" s="52" t="s">
        <v>53</v>
      </c>
      <c r="B11" s="5"/>
      <c r="C11" s="1"/>
      <c r="D11" s="1"/>
      <c r="E11" s="1"/>
      <c r="F11" s="1">
        <v>46</v>
      </c>
      <c r="G11" s="1">
        <v>46</v>
      </c>
      <c r="H11" s="1">
        <v>46</v>
      </c>
      <c r="I11" s="1">
        <v>44</v>
      </c>
      <c r="J11" s="1">
        <v>43</v>
      </c>
      <c r="K11" s="1">
        <v>42</v>
      </c>
      <c r="L11" s="1">
        <v>40</v>
      </c>
      <c r="M11" s="28">
        <v>37</v>
      </c>
    </row>
    <row r="12" spans="1:16" ht="15.75" thickBot="1" x14ac:dyDescent="0.3">
      <c r="A12" s="52" t="s">
        <v>26</v>
      </c>
      <c r="B12" s="5"/>
      <c r="C12" s="1"/>
      <c r="D12" s="1"/>
      <c r="E12" s="1"/>
      <c r="F12" s="1">
        <v>48</v>
      </c>
      <c r="G12" s="1">
        <v>44</v>
      </c>
      <c r="H12" s="1">
        <v>47</v>
      </c>
      <c r="I12" s="1">
        <v>46</v>
      </c>
      <c r="J12" s="1">
        <v>46</v>
      </c>
      <c r="K12" s="1">
        <v>44</v>
      </c>
      <c r="L12" s="1">
        <v>42</v>
      </c>
      <c r="M12" s="28">
        <v>40</v>
      </c>
      <c r="N12" s="49" t="s">
        <v>10</v>
      </c>
      <c r="O12" s="50"/>
    </row>
    <row r="13" spans="1:16" x14ac:dyDescent="0.25">
      <c r="A13" s="52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28"/>
      <c r="N13" s="29" t="s">
        <v>3</v>
      </c>
      <c r="O13" s="31">
        <f>AVERAGE(B10:M15)</f>
        <v>42.954545454545453</v>
      </c>
      <c r="P13" s="111">
        <f>O13/O5</f>
        <v>0.55445092734443746</v>
      </c>
    </row>
    <row r="14" spans="1:16" x14ac:dyDescent="0.25">
      <c r="A14" s="52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28"/>
      <c r="N14" s="5" t="s">
        <v>4</v>
      </c>
      <c r="O14" s="23">
        <f>_xlfn.STDEV.S(B10:M15)</f>
        <v>3.1694565063200582</v>
      </c>
      <c r="P14" s="111"/>
    </row>
    <row r="15" spans="1:16" ht="15.75" thickBot="1" x14ac:dyDescent="0.3">
      <c r="A15" s="53"/>
      <c r="B15" s="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4"/>
      <c r="N15" s="7">
        <v>0.95</v>
      </c>
      <c r="O15" s="24">
        <f>_xlfn.NORM.INV(N15,O13,O14)</f>
        <v>48.16783748443094</v>
      </c>
      <c r="P15" s="111"/>
    </row>
  </sheetData>
  <mergeCells count="4">
    <mergeCell ref="N1:O1"/>
    <mergeCell ref="N4:O4"/>
    <mergeCell ref="N9:O9"/>
    <mergeCell ref="P13:P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297C-A269-4D69-A4DD-0202C60163C6}">
  <dimension ref="A1:P15"/>
  <sheetViews>
    <sheetView workbookViewId="0">
      <selection activeCell="R1" sqref="R1:T1048576"/>
    </sheetView>
  </sheetViews>
  <sheetFormatPr defaultRowHeight="15" x14ac:dyDescent="0.25"/>
  <cols>
    <col min="1" max="1" width="31.7109375" customWidth="1"/>
    <col min="2" max="12" width="4" bestFit="1" customWidth="1"/>
    <col min="13" max="13" width="4.7109375" customWidth="1"/>
    <col min="14" max="14" width="10.85546875" customWidth="1"/>
    <col min="15" max="15" width="9.5703125" bestFit="1" customWidth="1"/>
  </cols>
  <sheetData>
    <row r="1" spans="1:16" ht="15.75" thickBot="1" x14ac:dyDescent="0.3">
      <c r="A1" s="38" t="s">
        <v>6</v>
      </c>
      <c r="B1" s="39">
        <v>12</v>
      </c>
      <c r="C1" s="40">
        <v>11</v>
      </c>
      <c r="D1" s="40">
        <v>10</v>
      </c>
      <c r="E1" s="40">
        <v>9</v>
      </c>
      <c r="F1" s="40">
        <v>8</v>
      </c>
      <c r="G1" s="40">
        <v>7</v>
      </c>
      <c r="H1" s="40">
        <v>6</v>
      </c>
      <c r="I1" s="40">
        <v>5</v>
      </c>
      <c r="J1" s="40">
        <v>4</v>
      </c>
      <c r="K1" s="40">
        <v>3</v>
      </c>
      <c r="L1" s="40">
        <v>2</v>
      </c>
      <c r="M1" s="47">
        <v>1</v>
      </c>
      <c r="N1" s="112"/>
      <c r="O1" s="112"/>
    </row>
    <row r="2" spans="1:16" x14ac:dyDescent="0.25">
      <c r="A2" s="51" t="s">
        <v>39</v>
      </c>
      <c r="B2" s="4">
        <v>104</v>
      </c>
      <c r="C2" s="10">
        <v>101</v>
      </c>
      <c r="D2" s="10">
        <v>98</v>
      </c>
      <c r="E2" s="10">
        <v>96</v>
      </c>
      <c r="F2" s="10">
        <v>93</v>
      </c>
      <c r="G2" s="10">
        <v>91</v>
      </c>
      <c r="H2" s="10">
        <v>88</v>
      </c>
      <c r="I2" s="10">
        <v>86</v>
      </c>
      <c r="J2" s="10">
        <v>84</v>
      </c>
      <c r="K2" s="10">
        <v>81</v>
      </c>
      <c r="L2" s="10">
        <v>79</v>
      </c>
      <c r="M2" s="11">
        <v>77</v>
      </c>
      <c r="N2" s="37"/>
      <c r="O2" s="37"/>
    </row>
    <row r="3" spans="1:16" ht="15.75" thickBot="1" x14ac:dyDescent="0.3">
      <c r="A3" s="52" t="s">
        <v>52</v>
      </c>
      <c r="B3" s="5">
        <v>100</v>
      </c>
      <c r="C3" s="1">
        <v>97</v>
      </c>
      <c r="D3" s="1">
        <v>94</v>
      </c>
      <c r="E3" s="1">
        <v>90</v>
      </c>
      <c r="F3" s="1">
        <v>87</v>
      </c>
      <c r="G3" s="1">
        <v>84</v>
      </c>
      <c r="H3" s="1">
        <v>81</v>
      </c>
      <c r="I3" s="1">
        <v>79</v>
      </c>
      <c r="J3" s="1">
        <v>77</v>
      </c>
      <c r="K3" s="1">
        <v>74</v>
      </c>
      <c r="L3" s="1">
        <v>72</v>
      </c>
      <c r="M3" s="28">
        <v>70</v>
      </c>
      <c r="N3" s="37"/>
      <c r="O3" s="37"/>
    </row>
    <row r="4" spans="1:16" ht="15.75" thickBot="1" x14ac:dyDescent="0.3">
      <c r="A4" s="52"/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28"/>
      <c r="N4" s="109" t="s">
        <v>10</v>
      </c>
      <c r="O4" s="110"/>
    </row>
    <row r="5" spans="1:16" x14ac:dyDescent="0.25">
      <c r="A5" s="52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29" t="s">
        <v>3</v>
      </c>
      <c r="O5" s="31">
        <f>AVERAGE(B2:M7)</f>
        <v>86.791666666666671</v>
      </c>
    </row>
    <row r="6" spans="1:16" x14ac:dyDescent="0.25">
      <c r="A6" s="52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28"/>
      <c r="N6" s="5" t="s">
        <v>4</v>
      </c>
      <c r="O6" s="23">
        <f>_xlfn.STDEV.S(B2:M7)</f>
        <v>9.7087104175073069</v>
      </c>
    </row>
    <row r="7" spans="1:16" ht="15.75" thickBot="1" x14ac:dyDescent="0.3">
      <c r="A7" s="53"/>
      <c r="B7" s="6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  <c r="N7" s="7">
        <v>0.95</v>
      </c>
      <c r="O7" s="24">
        <f>_xlfn.NORM.INV(N7,O5,O6)</f>
        <v>102.7610742099251</v>
      </c>
    </row>
    <row r="8" spans="1:16" ht="17.25" customHeight="1" thickBot="1" x14ac:dyDescent="0.3">
      <c r="A8" s="8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6"/>
    </row>
    <row r="9" spans="1:16" ht="15.75" thickBot="1" x14ac:dyDescent="0.3">
      <c r="A9" s="32" t="s">
        <v>21</v>
      </c>
      <c r="B9" s="62">
        <v>12</v>
      </c>
      <c r="C9" s="63">
        <v>11</v>
      </c>
      <c r="D9" s="63">
        <v>10</v>
      </c>
      <c r="E9" s="63">
        <v>9</v>
      </c>
      <c r="F9" s="63">
        <v>8</v>
      </c>
      <c r="G9" s="63">
        <v>7</v>
      </c>
      <c r="H9" s="63">
        <v>6</v>
      </c>
      <c r="I9" s="63">
        <v>5</v>
      </c>
      <c r="J9" s="63">
        <v>4</v>
      </c>
      <c r="K9" s="63">
        <v>3</v>
      </c>
      <c r="L9" s="63">
        <v>2</v>
      </c>
      <c r="M9" s="64">
        <v>1</v>
      </c>
      <c r="N9" s="112"/>
      <c r="O9" s="112"/>
    </row>
    <row r="10" spans="1:16" x14ac:dyDescent="0.25">
      <c r="A10" s="61" t="s">
        <v>39</v>
      </c>
      <c r="B10" s="4"/>
      <c r="C10" s="10"/>
      <c r="D10" s="10"/>
      <c r="E10" s="10">
        <v>57</v>
      </c>
      <c r="F10" s="10">
        <v>56</v>
      </c>
      <c r="G10" s="10">
        <v>55</v>
      </c>
      <c r="H10" s="10">
        <v>54</v>
      </c>
      <c r="I10" s="10">
        <v>53</v>
      </c>
      <c r="J10" s="10">
        <v>52</v>
      </c>
      <c r="K10" s="10">
        <v>51</v>
      </c>
      <c r="L10" s="10">
        <v>50</v>
      </c>
      <c r="M10" s="11">
        <v>45</v>
      </c>
      <c r="N10" s="37"/>
      <c r="O10" s="37"/>
    </row>
    <row r="11" spans="1:16" ht="15.75" thickBot="1" x14ac:dyDescent="0.3">
      <c r="A11" s="52" t="s">
        <v>52</v>
      </c>
      <c r="B11" s="5">
        <v>52</v>
      </c>
      <c r="C11" s="1">
        <v>52</v>
      </c>
      <c r="D11" s="1">
        <v>52</v>
      </c>
      <c r="E11" s="1">
        <v>52</v>
      </c>
      <c r="F11" s="1">
        <v>52</v>
      </c>
      <c r="G11" s="1">
        <v>51</v>
      </c>
      <c r="H11" s="1">
        <v>50</v>
      </c>
      <c r="I11" s="1">
        <v>49</v>
      </c>
      <c r="J11" s="1">
        <v>48</v>
      </c>
      <c r="K11" s="1">
        <v>47</v>
      </c>
      <c r="L11" s="1">
        <v>46</v>
      </c>
      <c r="M11" s="28">
        <v>40</v>
      </c>
    </row>
    <row r="12" spans="1:16" ht="15.75" thickBot="1" x14ac:dyDescent="0.3">
      <c r="A12" s="52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28"/>
      <c r="N12" s="49" t="s">
        <v>10</v>
      </c>
      <c r="O12" s="50"/>
    </row>
    <row r="13" spans="1:16" x14ac:dyDescent="0.25">
      <c r="A13" s="52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28"/>
      <c r="N13" s="29" t="s">
        <v>3</v>
      </c>
      <c r="O13" s="31">
        <f>AVERAGE(B10:M15)</f>
        <v>50.666666666666664</v>
      </c>
      <c r="P13" s="111">
        <f>O13/O5</f>
        <v>0.58377340374459907</v>
      </c>
    </row>
    <row r="14" spans="1:16" x14ac:dyDescent="0.25">
      <c r="A14" s="52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28"/>
      <c r="N14" s="5" t="s">
        <v>4</v>
      </c>
      <c r="O14" s="23">
        <f>_xlfn.STDEV.S(B10:M15)</f>
        <v>3.9157800414902431</v>
      </c>
      <c r="P14" s="111"/>
    </row>
    <row r="15" spans="1:16" ht="15.75" thickBot="1" x14ac:dyDescent="0.3">
      <c r="A15" s="53"/>
      <c r="B15" s="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4"/>
      <c r="N15" s="7">
        <v>0.95</v>
      </c>
      <c r="O15" s="24">
        <f>_xlfn.NORM.INV(N15,O13,O14)</f>
        <v>57.107551670256072</v>
      </c>
      <c r="P15" s="111"/>
    </row>
  </sheetData>
  <mergeCells count="4">
    <mergeCell ref="N1:O1"/>
    <mergeCell ref="N4:O4"/>
    <mergeCell ref="N9:O9"/>
    <mergeCell ref="P13:P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06B5-E658-43AF-87D6-04CACBD16A55}">
  <dimension ref="A1:P15"/>
  <sheetViews>
    <sheetView topLeftCell="E1" workbookViewId="0">
      <selection activeCell="Q1" sqref="Q1:AA1048576"/>
    </sheetView>
  </sheetViews>
  <sheetFormatPr defaultRowHeight="15" x14ac:dyDescent="0.25"/>
  <cols>
    <col min="1" max="1" width="31.7109375" customWidth="1"/>
    <col min="2" max="12" width="4" bestFit="1" customWidth="1"/>
    <col min="13" max="13" width="4.7109375" customWidth="1"/>
    <col min="14" max="14" width="10.85546875" customWidth="1"/>
    <col min="15" max="15" width="9.5703125" bestFit="1" customWidth="1"/>
  </cols>
  <sheetData>
    <row r="1" spans="1:16" ht="15.75" thickBot="1" x14ac:dyDescent="0.3">
      <c r="A1" s="38" t="s">
        <v>6</v>
      </c>
      <c r="B1" s="39">
        <v>12</v>
      </c>
      <c r="C1" s="40">
        <v>11</v>
      </c>
      <c r="D1" s="40">
        <v>10</v>
      </c>
      <c r="E1" s="40">
        <v>9</v>
      </c>
      <c r="F1" s="40">
        <v>8</v>
      </c>
      <c r="G1" s="40">
        <v>7</v>
      </c>
      <c r="H1" s="40">
        <v>6</v>
      </c>
      <c r="I1" s="40">
        <v>5</v>
      </c>
      <c r="J1" s="40">
        <v>4</v>
      </c>
      <c r="K1" s="40">
        <v>3</v>
      </c>
      <c r="L1" s="40">
        <v>2</v>
      </c>
      <c r="M1" s="47">
        <v>1</v>
      </c>
      <c r="N1" s="112"/>
      <c r="O1" s="112"/>
    </row>
    <row r="2" spans="1:16" x14ac:dyDescent="0.25">
      <c r="A2" s="51" t="s">
        <v>37</v>
      </c>
      <c r="B2" s="4">
        <v>207</v>
      </c>
      <c r="C2" s="10">
        <v>205</v>
      </c>
      <c r="D2" s="10">
        <v>203</v>
      </c>
      <c r="E2" s="10">
        <v>201</v>
      </c>
      <c r="F2" s="10">
        <v>199</v>
      </c>
      <c r="G2" s="10">
        <v>197</v>
      </c>
      <c r="H2" s="10">
        <v>195</v>
      </c>
      <c r="I2" s="10">
        <v>193</v>
      </c>
      <c r="J2" s="10">
        <v>191</v>
      </c>
      <c r="K2" s="10">
        <v>189</v>
      </c>
      <c r="L2" s="10">
        <v>187</v>
      </c>
      <c r="M2" s="11">
        <v>185</v>
      </c>
      <c r="N2" s="37"/>
      <c r="O2" s="37"/>
    </row>
    <row r="3" spans="1:16" ht="15.75" thickBot="1" x14ac:dyDescent="0.3">
      <c r="A3" s="52" t="s">
        <v>51</v>
      </c>
      <c r="B3" s="5">
        <v>175</v>
      </c>
      <c r="C3" s="1">
        <v>174</v>
      </c>
      <c r="D3" s="1">
        <v>172</v>
      </c>
      <c r="E3" s="1">
        <v>171</v>
      </c>
      <c r="F3" s="1">
        <v>170</v>
      </c>
      <c r="G3" s="1">
        <v>168</v>
      </c>
      <c r="H3" s="1">
        <v>167</v>
      </c>
      <c r="I3" s="1">
        <v>166</v>
      </c>
      <c r="J3" s="1">
        <v>165</v>
      </c>
      <c r="K3" s="1">
        <v>163</v>
      </c>
      <c r="L3" s="1">
        <v>162</v>
      </c>
      <c r="M3" s="28">
        <v>161</v>
      </c>
      <c r="N3" s="37"/>
      <c r="O3" s="37"/>
    </row>
    <row r="4" spans="1:16" ht="15.75" thickBot="1" x14ac:dyDescent="0.3">
      <c r="A4" s="52"/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28"/>
      <c r="N4" s="109" t="s">
        <v>10</v>
      </c>
      <c r="O4" s="110"/>
    </row>
    <row r="5" spans="1:16" x14ac:dyDescent="0.25">
      <c r="A5" s="52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29" t="s">
        <v>3</v>
      </c>
      <c r="O5" s="31">
        <f>AVERAGE(B2:M7)</f>
        <v>181.91666666666666</v>
      </c>
    </row>
    <row r="6" spans="1:16" x14ac:dyDescent="0.25">
      <c r="A6" s="52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28"/>
      <c r="N6" s="5" t="s">
        <v>4</v>
      </c>
      <c r="O6" s="23">
        <f>_xlfn.STDEV.S(B2:M7)</f>
        <v>15.561705133649932</v>
      </c>
    </row>
    <row r="7" spans="1:16" ht="15.75" thickBot="1" x14ac:dyDescent="0.3">
      <c r="A7" s="53"/>
      <c r="B7" s="6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  <c r="N7" s="7">
        <v>0.95</v>
      </c>
      <c r="O7" s="24">
        <f>_xlfn.NORM.INV(N7,O5,O6)</f>
        <v>207.51339379730007</v>
      </c>
    </row>
    <row r="8" spans="1:16" ht="17.25" customHeight="1" thickBot="1" x14ac:dyDescent="0.3">
      <c r="A8" s="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35"/>
      <c r="O8" s="36"/>
    </row>
    <row r="9" spans="1:16" ht="15.75" thickBot="1" x14ac:dyDescent="0.3">
      <c r="A9" s="38" t="s">
        <v>21</v>
      </c>
      <c r="B9" s="69">
        <v>12</v>
      </c>
      <c r="C9" s="70">
        <v>11</v>
      </c>
      <c r="D9" s="70">
        <v>10</v>
      </c>
      <c r="E9" s="70">
        <v>9</v>
      </c>
      <c r="F9" s="70">
        <v>8</v>
      </c>
      <c r="G9" s="70">
        <v>7</v>
      </c>
      <c r="H9" s="70">
        <v>6</v>
      </c>
      <c r="I9" s="70">
        <v>5</v>
      </c>
      <c r="J9" s="70">
        <v>4</v>
      </c>
      <c r="K9" s="70">
        <v>3</v>
      </c>
      <c r="L9" s="70">
        <v>2</v>
      </c>
      <c r="M9" s="71">
        <v>1</v>
      </c>
      <c r="N9" s="112"/>
      <c r="O9" s="112"/>
    </row>
    <row r="10" spans="1:16" x14ac:dyDescent="0.25">
      <c r="A10" s="51" t="s">
        <v>37</v>
      </c>
      <c r="B10" s="4">
        <v>141</v>
      </c>
      <c r="C10" s="10">
        <v>139</v>
      </c>
      <c r="D10" s="10">
        <v>135</v>
      </c>
      <c r="E10" s="10">
        <v>134</v>
      </c>
      <c r="F10" s="10">
        <v>130</v>
      </c>
      <c r="G10" s="10">
        <v>128</v>
      </c>
      <c r="H10" s="10">
        <v>125</v>
      </c>
      <c r="I10" s="10">
        <v>119</v>
      </c>
      <c r="J10" s="10">
        <v>115</v>
      </c>
      <c r="K10" s="10">
        <v>112</v>
      </c>
      <c r="L10" s="10">
        <v>96</v>
      </c>
      <c r="M10" s="11">
        <v>86</v>
      </c>
      <c r="N10" s="37"/>
      <c r="O10" s="37"/>
    </row>
    <row r="11" spans="1:16" ht="15.75" thickBot="1" x14ac:dyDescent="0.3">
      <c r="A11" s="52" t="s">
        <v>51</v>
      </c>
      <c r="B11" s="5">
        <v>119</v>
      </c>
      <c r="C11" s="1">
        <v>118</v>
      </c>
      <c r="D11" s="1">
        <v>117</v>
      </c>
      <c r="E11" s="1">
        <v>116</v>
      </c>
      <c r="F11" s="1">
        <v>114</v>
      </c>
      <c r="G11" s="1">
        <v>112</v>
      </c>
      <c r="H11" s="1">
        <v>109</v>
      </c>
      <c r="I11" s="1">
        <v>106</v>
      </c>
      <c r="J11" s="1">
        <v>104</v>
      </c>
      <c r="K11" s="1">
        <v>101</v>
      </c>
      <c r="L11" s="1">
        <v>88</v>
      </c>
      <c r="M11" s="28">
        <v>88</v>
      </c>
    </row>
    <row r="12" spans="1:16" ht="15.75" thickBot="1" x14ac:dyDescent="0.3">
      <c r="A12" s="52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28"/>
      <c r="N12" s="49" t="s">
        <v>10</v>
      </c>
      <c r="O12" s="50"/>
    </row>
    <row r="13" spans="1:16" x14ac:dyDescent="0.25">
      <c r="A13" s="52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28"/>
      <c r="N13" s="29" t="s">
        <v>3</v>
      </c>
      <c r="O13" s="31">
        <f>AVERAGE(B10:M15)</f>
        <v>114.66666666666667</v>
      </c>
      <c r="P13" s="111">
        <f>O13/O5</f>
        <v>0.63032524049473204</v>
      </c>
    </row>
    <row r="14" spans="1:16" x14ac:dyDescent="0.25">
      <c r="A14" s="52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28"/>
      <c r="N14" s="5" t="s">
        <v>4</v>
      </c>
      <c r="O14" s="23">
        <f>_xlfn.STDEV.S(B10:M15)</f>
        <v>15.691777593949329</v>
      </c>
      <c r="P14" s="111"/>
    </row>
    <row r="15" spans="1:16" ht="15.75" thickBot="1" x14ac:dyDescent="0.3">
      <c r="A15" s="53"/>
      <c r="B15" s="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4"/>
      <c r="N15" s="7">
        <v>0.95</v>
      </c>
      <c r="O15" s="24">
        <f>_xlfn.NORM.INV(N15,O13,O14)</f>
        <v>140.47734395539007</v>
      </c>
      <c r="P15" s="111"/>
    </row>
  </sheetData>
  <mergeCells count="4">
    <mergeCell ref="N1:O1"/>
    <mergeCell ref="N4:O4"/>
    <mergeCell ref="N9:O9"/>
    <mergeCell ref="P13:P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MAIN</vt:lpstr>
      <vt:lpstr>MD81</vt:lpstr>
      <vt:lpstr>A320</vt:lpstr>
      <vt:lpstr>737-800</vt:lpstr>
      <vt:lpstr>CRJ700</vt:lpstr>
      <vt:lpstr>CRJ200</vt:lpstr>
      <vt:lpstr>ERJ145</vt:lpstr>
      <vt:lpstr>E175</vt:lpstr>
      <vt:lpstr>E190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Alexandre Fregnani</dc:creator>
  <cp:lastModifiedBy>Jose Alexandre Fregnani</cp:lastModifiedBy>
  <dcterms:created xsi:type="dcterms:W3CDTF">2018-12-23T12:59:23Z</dcterms:created>
  <dcterms:modified xsi:type="dcterms:W3CDTF">2018-12-23T21:36:41Z</dcterms:modified>
</cp:coreProperties>
</file>