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c8\Documents\Projects\network_optimization\Others\"/>
    </mc:Choice>
  </mc:AlternateContent>
  <xr:revisionPtr revIDLastSave="0" documentId="13_ncr:1_{0EB56D9D-865A-42DB-86E1-863FC35002B3}" xr6:coauthVersionLast="47" xr6:coauthVersionMax="47" xr10:uidLastSave="{00000000-0000-0000-0000-000000000000}"/>
  <bookViews>
    <workbookView xWindow="8715" yWindow="210" windowWidth="29010" windowHeight="14115" activeTab="2" xr2:uid="{87691352-CF56-41FA-8652-15B972E2A182}"/>
  </bookViews>
  <sheets>
    <sheet name="Answer Report 1" sheetId="16" r:id="rId1"/>
    <sheet name="Linearity Report 1" sheetId="18" r:id="rId2"/>
    <sheet name="Sheet1" sheetId="1" r:id="rId3"/>
  </sheets>
  <definedNames>
    <definedName name="solver_adj" localSheetId="2" hidden="1">Sheet1!$B$4:$B$23,Sheet1!$R$4:$R$23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Sheet1!$B$24</definedName>
    <definedName name="solver_lhs2" localSheetId="2" hidden="1">Sheet1!$B$4:$B$23</definedName>
    <definedName name="solver_lhs3" localSheetId="2" hidden="1">Sheet1!$B$4:$B$23</definedName>
    <definedName name="solver_lhs4" localSheetId="2" hidden="1">Sheet1!$R$4:$R$23</definedName>
    <definedName name="solver_lhs5" localSheetId="2" hidden="1">Sheet1!$R$4:$R$23</definedName>
    <definedName name="solver_lhs6" localSheetId="2" hidden="1">Sheet1!$R$4:$R$23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Sheet1!$AF$19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1</definedName>
    <definedName name="solver_rel3" localSheetId="2" hidden="1">4</definedName>
    <definedName name="solver_rel4" localSheetId="2" hidden="1">1</definedName>
    <definedName name="solver_rel5" localSheetId="2" hidden="1">4</definedName>
    <definedName name="solver_rel6" localSheetId="2" hidden="1">4</definedName>
    <definedName name="solver_rhs1" localSheetId="2" hidden="1">Sheet1!$E$24</definedName>
    <definedName name="solver_rhs2" localSheetId="2" hidden="1">Sheet1!$Q$4:$Q$23</definedName>
    <definedName name="solver_rhs3" localSheetId="2" hidden="1">"número inteiro"</definedName>
    <definedName name="solver_rhs4" localSheetId="2" hidden="1">Sheet1!$AB$4:$AB$23</definedName>
    <definedName name="solver_rhs5" localSheetId="2" hidden="1">"número inteiro"</definedName>
    <definedName name="solver_rhs6" localSheetId="2" hidden="1">"número inteiro"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24" i="1" l="1"/>
  <c r="E24" i="1"/>
  <c r="AF5" i="1"/>
  <c r="AF4" i="1"/>
  <c r="AF6" i="1"/>
  <c r="AG4" i="1" l="1"/>
  <c r="AH4" i="1" s="1"/>
  <c r="V4" i="1"/>
  <c r="AA4" i="1" s="1"/>
  <c r="AB4" i="1" s="1"/>
  <c r="AG5" i="1"/>
  <c r="AH5" i="1" s="1"/>
  <c r="X17" i="1"/>
  <c r="V27" i="1"/>
  <c r="X5" i="1"/>
  <c r="X6" i="1"/>
  <c r="X7" i="1"/>
  <c r="X8" i="1"/>
  <c r="X9" i="1"/>
  <c r="X10" i="1"/>
  <c r="X11" i="1"/>
  <c r="X12" i="1"/>
  <c r="X13" i="1"/>
  <c r="X14" i="1"/>
  <c r="X15" i="1"/>
  <c r="X16" i="1"/>
  <c r="X18" i="1"/>
  <c r="X19" i="1"/>
  <c r="X20" i="1"/>
  <c r="X21" i="1"/>
  <c r="X22" i="1"/>
  <c r="X23" i="1"/>
  <c r="X4" i="1"/>
  <c r="Q15" i="1"/>
  <c r="Q6" i="1"/>
  <c r="Q5" i="1"/>
  <c r="Q16" i="1"/>
  <c r="V15" i="1"/>
  <c r="AA15" i="1" s="1"/>
  <c r="AB15" i="1" s="1"/>
  <c r="H5" i="1"/>
  <c r="V14" i="1"/>
  <c r="AA14" i="1" s="1"/>
  <c r="AB14" i="1" s="1"/>
  <c r="AG13" i="1"/>
  <c r="AG12" i="1"/>
  <c r="AG11" i="1"/>
  <c r="AG10" i="1"/>
  <c r="AG9" i="1"/>
  <c r="AF13" i="1"/>
  <c r="AF12" i="1"/>
  <c r="AF11" i="1"/>
  <c r="AF9" i="1"/>
  <c r="AF10" i="1"/>
  <c r="AF8" i="1"/>
  <c r="V16" i="1"/>
  <c r="AA16" i="1" s="1"/>
  <c r="AB16" i="1" s="1"/>
  <c r="V17" i="1"/>
  <c r="W17" i="1" s="1"/>
  <c r="V18" i="1"/>
  <c r="W18" i="1" s="1"/>
  <c r="V19" i="1"/>
  <c r="W19" i="1" s="1"/>
  <c r="V20" i="1"/>
  <c r="AA20" i="1" s="1"/>
  <c r="AB20" i="1" s="1"/>
  <c r="V21" i="1"/>
  <c r="W21" i="1" s="1"/>
  <c r="V22" i="1"/>
  <c r="W22" i="1" s="1"/>
  <c r="V23" i="1"/>
  <c r="W23" i="1" s="1"/>
  <c r="V13" i="1"/>
  <c r="W13" i="1" s="1"/>
  <c r="Q14" i="1"/>
  <c r="Q17" i="1"/>
  <c r="Q18" i="1"/>
  <c r="Q19" i="1"/>
  <c r="Q20" i="1"/>
  <c r="Q21" i="1"/>
  <c r="Q22" i="1"/>
  <c r="Q23" i="1"/>
  <c r="Q13" i="1"/>
  <c r="P13" i="1"/>
  <c r="N13" i="1" s="1"/>
  <c r="P4" i="1"/>
  <c r="P14" i="1"/>
  <c r="N14" i="1" s="1"/>
  <c r="P15" i="1"/>
  <c r="N15" i="1" s="1"/>
  <c r="P16" i="1"/>
  <c r="N16" i="1" s="1"/>
  <c r="P17" i="1"/>
  <c r="N17" i="1" s="1"/>
  <c r="P18" i="1"/>
  <c r="N18" i="1" s="1"/>
  <c r="P19" i="1"/>
  <c r="N19" i="1" s="1"/>
  <c r="P20" i="1"/>
  <c r="N20" i="1" s="1"/>
  <c r="P21" i="1"/>
  <c r="N21" i="1" s="1"/>
  <c r="P22" i="1"/>
  <c r="N22" i="1" s="1"/>
  <c r="P23" i="1"/>
  <c r="N23" i="1" s="1"/>
  <c r="I14" i="1"/>
  <c r="I15" i="1"/>
  <c r="I16" i="1"/>
  <c r="I17" i="1"/>
  <c r="I18" i="1"/>
  <c r="I19" i="1"/>
  <c r="I20" i="1"/>
  <c r="I21" i="1"/>
  <c r="I22" i="1"/>
  <c r="I23" i="1"/>
  <c r="I13" i="1"/>
  <c r="H14" i="1"/>
  <c r="H15" i="1"/>
  <c r="H16" i="1"/>
  <c r="H17" i="1"/>
  <c r="H18" i="1"/>
  <c r="H19" i="1"/>
  <c r="H20" i="1"/>
  <c r="H21" i="1"/>
  <c r="H22" i="1"/>
  <c r="H23" i="1"/>
  <c r="H13" i="1"/>
  <c r="AG8" i="1"/>
  <c r="AG7" i="1"/>
  <c r="AG6" i="1"/>
  <c r="AH6" i="1" s="1"/>
  <c r="AF7" i="1"/>
  <c r="Q8" i="1"/>
  <c r="H6" i="1"/>
  <c r="H7" i="1"/>
  <c r="H8" i="1"/>
  <c r="H9" i="1"/>
  <c r="H10" i="1"/>
  <c r="H11" i="1"/>
  <c r="H12" i="1"/>
  <c r="H4" i="1"/>
  <c r="I5" i="1"/>
  <c r="I6" i="1"/>
  <c r="I7" i="1"/>
  <c r="I8" i="1"/>
  <c r="I9" i="1"/>
  <c r="I10" i="1"/>
  <c r="I11" i="1"/>
  <c r="I12" i="1"/>
  <c r="I4" i="1"/>
  <c r="P5" i="1"/>
  <c r="N5" i="1" s="1"/>
  <c r="P6" i="1"/>
  <c r="N6" i="1" s="1"/>
  <c r="P7" i="1"/>
  <c r="N7" i="1" s="1"/>
  <c r="P8" i="1"/>
  <c r="N8" i="1" s="1"/>
  <c r="P9" i="1"/>
  <c r="N9" i="1" s="1"/>
  <c r="P10" i="1"/>
  <c r="N10" i="1" s="1"/>
  <c r="P11" i="1"/>
  <c r="N11" i="1" s="1"/>
  <c r="P12" i="1"/>
  <c r="N12" i="1" s="1"/>
  <c r="N4" i="1"/>
  <c r="V12" i="1"/>
  <c r="AA12" i="1" s="1"/>
  <c r="AB12" i="1" s="1"/>
  <c r="V11" i="1"/>
  <c r="AA11" i="1" s="1"/>
  <c r="AB11" i="1" s="1"/>
  <c r="V10" i="1"/>
  <c r="W10" i="1" s="1"/>
  <c r="V9" i="1"/>
  <c r="AA9" i="1" s="1"/>
  <c r="AB9" i="1" s="1"/>
  <c r="V8" i="1"/>
  <c r="AA8" i="1" s="1"/>
  <c r="AB8" i="1" s="1"/>
  <c r="V7" i="1"/>
  <c r="AA7" i="1" s="1"/>
  <c r="AB7" i="1" s="1"/>
  <c r="V6" i="1"/>
  <c r="AA6" i="1" s="1"/>
  <c r="AB6" i="1" s="1"/>
  <c r="V5" i="1"/>
  <c r="AA5" i="1" s="1"/>
  <c r="AB5" i="1" s="1"/>
  <c r="AA17" i="1" l="1"/>
  <c r="AB17" i="1" s="1"/>
  <c r="AA10" i="1"/>
  <c r="AB10" i="1" s="1"/>
  <c r="AH8" i="1"/>
  <c r="AH7" i="1"/>
  <c r="AA22" i="1"/>
  <c r="AB22" i="1" s="1"/>
  <c r="AA19" i="1"/>
  <c r="AB19" i="1" s="1"/>
  <c r="AA18" i="1"/>
  <c r="AB18" i="1" s="1"/>
  <c r="AA21" i="1"/>
  <c r="AB21" i="1" s="1"/>
  <c r="AA23" i="1"/>
  <c r="AB23" i="1" s="1"/>
  <c r="AA13" i="1"/>
  <c r="AB13" i="1" s="1"/>
  <c r="W16" i="1"/>
  <c r="Z16" i="1" s="1"/>
  <c r="W15" i="1"/>
  <c r="Z15" i="1" s="1"/>
  <c r="W14" i="1"/>
  <c r="Z14" i="1" s="1"/>
  <c r="F24" i="1"/>
  <c r="AF19" i="1" s="1"/>
  <c r="W4" i="1"/>
  <c r="Z4" i="1" s="1"/>
  <c r="Z13" i="1"/>
  <c r="Z21" i="1"/>
  <c r="W20" i="1"/>
  <c r="Z20" i="1" s="1"/>
  <c r="AH9" i="1"/>
  <c r="Z23" i="1"/>
  <c r="Z17" i="1"/>
  <c r="Z19" i="1"/>
  <c r="J18" i="1"/>
  <c r="J19" i="1"/>
  <c r="Z18" i="1"/>
  <c r="K13" i="1"/>
  <c r="L13" i="1" s="1"/>
  <c r="J16" i="1"/>
  <c r="K20" i="1"/>
  <c r="L20" i="1" s="1"/>
  <c r="J23" i="1"/>
  <c r="J15" i="1"/>
  <c r="K19" i="1"/>
  <c r="L19" i="1" s="1"/>
  <c r="J21" i="1"/>
  <c r="J13" i="1"/>
  <c r="K16" i="1"/>
  <c r="L16" i="1" s="1"/>
  <c r="K23" i="1"/>
  <c r="L23" i="1" s="1"/>
  <c r="K15" i="1"/>
  <c r="L15" i="1" s="1"/>
  <c r="J20" i="1"/>
  <c r="J22" i="1"/>
  <c r="J14" i="1"/>
  <c r="Z22" i="1"/>
  <c r="K18" i="1"/>
  <c r="L18" i="1" s="1"/>
  <c r="K17" i="1"/>
  <c r="L17" i="1" s="1"/>
  <c r="K22" i="1"/>
  <c r="L22" i="1" s="1"/>
  <c r="J17" i="1"/>
  <c r="K14" i="1"/>
  <c r="L14" i="1" s="1"/>
  <c r="K21" i="1"/>
  <c r="L21" i="1" s="1"/>
  <c r="AH12" i="1"/>
  <c r="AH11" i="1"/>
  <c r="AH13" i="1"/>
  <c r="AH10" i="1"/>
  <c r="Q9" i="1"/>
  <c r="Q10" i="1"/>
  <c r="Q11" i="1"/>
  <c r="Q12" i="1"/>
  <c r="Q7" i="1"/>
  <c r="J8" i="1"/>
  <c r="J9" i="1"/>
  <c r="K8" i="1"/>
  <c r="L8" i="1" s="1"/>
  <c r="K4" i="1"/>
  <c r="L4" i="1" s="1"/>
  <c r="K6" i="1"/>
  <c r="L6" i="1" s="1"/>
  <c r="J11" i="1"/>
  <c r="K5" i="1"/>
  <c r="L5" i="1" s="1"/>
  <c r="K7" i="1"/>
  <c r="L7" i="1" s="1"/>
  <c r="K12" i="1"/>
  <c r="L12" i="1" s="1"/>
  <c r="K11" i="1"/>
  <c r="L11" i="1" s="1"/>
  <c r="J7" i="1"/>
  <c r="J10" i="1"/>
  <c r="K10" i="1"/>
  <c r="L10" i="1" s="1"/>
  <c r="K9" i="1"/>
  <c r="L9" i="1" s="1"/>
  <c r="J4" i="1"/>
  <c r="J6" i="1"/>
  <c r="J5" i="1"/>
  <c r="J12" i="1"/>
  <c r="W9" i="1"/>
  <c r="Z9" i="1" s="1"/>
  <c r="W7" i="1"/>
  <c r="Z7" i="1" s="1"/>
  <c r="W6" i="1"/>
  <c r="Z6" i="1" s="1"/>
  <c r="W12" i="1"/>
  <c r="Z12" i="1" s="1"/>
  <c r="W8" i="1"/>
  <c r="Z8" i="1" s="1"/>
  <c r="W11" i="1"/>
  <c r="Z11" i="1" s="1"/>
  <c r="W5" i="1"/>
  <c r="Z5" i="1" s="1"/>
  <c r="Z10" i="1"/>
  <c r="AH14" i="1" l="1"/>
  <c r="L24" i="1"/>
  <c r="AF18" i="1" s="1"/>
  <c r="AF22" i="1" l="1"/>
</calcChain>
</file>

<file path=xl/sharedStrings.xml><?xml version="1.0" encoding="utf-8"?>
<sst xmlns="http://schemas.openxmlformats.org/spreadsheetml/2006/main" count="382" uniqueCount="123">
  <si>
    <t>Flow</t>
  </si>
  <si>
    <t>From</t>
  </si>
  <si>
    <t>To</t>
  </si>
  <si>
    <t>Cost</t>
  </si>
  <si>
    <t>Nodes</t>
  </si>
  <si>
    <t>Inflow</t>
  </si>
  <si>
    <t>Outflow</t>
  </si>
  <si>
    <t>In-Out</t>
  </si>
  <si>
    <t>=</t>
  </si>
  <si>
    <t>Supply/Demand</t>
  </si>
  <si>
    <t xml:space="preserve">cost </t>
  </si>
  <si>
    <t>Capacity</t>
  </si>
  <si>
    <t>Number aircraft</t>
  </si>
  <si>
    <t>capacity</t>
  </si>
  <si>
    <t>Dem</t>
  </si>
  <si>
    <t>Revenue</t>
  </si>
  <si>
    <t>ticket</t>
  </si>
  <si>
    <t>profit</t>
  </si>
  <si>
    <t>margin</t>
  </si>
  <si>
    <t>Microsoft Excel 16.0 Linearity Report</t>
  </si>
  <si>
    <t>Objective Cell (Max)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</si>
  <si>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</si>
  <si>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</si>
  <si>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</si>
  <si>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</si>
  <si>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</si>
  <si>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</si>
  <si>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</si>
  <si>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</si>
  <si>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Cell Value</t>
  </si>
  <si>
    <t>Formula</t>
  </si>
  <si>
    <t>No</t>
  </si>
  <si>
    <t>Yes</t>
  </si>
  <si>
    <t>$B$4</t>
  </si>
  <si>
    <t>$B$5</t>
  </si>
  <si>
    <t>$B$6</t>
  </si>
  <si>
    <t>$B$7</t>
  </si>
  <si>
    <t>$B$8</t>
  </si>
  <si>
    <t>$B$9</t>
  </si>
  <si>
    <t>Distance</t>
  </si>
  <si>
    <t>V</t>
  </si>
  <si>
    <t>time</t>
  </si>
  <si>
    <t>time used</t>
  </si>
  <si>
    <t>time grn</t>
  </si>
  <si>
    <t>time allowed</t>
  </si>
  <si>
    <t>profit Inflow</t>
  </si>
  <si>
    <t>timegr</t>
  </si>
  <si>
    <t>allowed planes</t>
  </si>
  <si>
    <t>Status</t>
  </si>
  <si>
    <t>Slack</t>
  </si>
  <si>
    <t>Binding</t>
  </si>
  <si>
    <t>Microsoft Excel 16.0 Answer Report</t>
  </si>
  <si>
    <t>Solver Engine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</si>
  <si>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</si>
  <si>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</si>
  <si>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</si>
  <si>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</si>
  <si>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Integer</t>
  </si>
  <si>
    <t>cost  Inflow</t>
  </si>
  <si>
    <t>$B$10</t>
  </si>
  <si>
    <t>$B$11</t>
  </si>
  <si>
    <t>$B$12</t>
  </si>
  <si>
    <t>$B$13</t>
  </si>
  <si>
    <t>Not Binding</t>
  </si>
  <si>
    <t>Ticket</t>
  </si>
  <si>
    <t xml:space="preserve">RPM </t>
  </si>
  <si>
    <t>pax_rev</t>
  </si>
  <si>
    <t>yield</t>
  </si>
  <si>
    <t>Rev</t>
  </si>
  <si>
    <t>Worksheet: [teste_youtube_taylor_Profit_complete_BAOOOOOOOOOOOOOOOOOOOOOOOOOOOOOOOO.xlsx]Sheet1</t>
  </si>
  <si>
    <t>$R$4</t>
  </si>
  <si>
    <t>$R$5</t>
  </si>
  <si>
    <t>$R$6</t>
  </si>
  <si>
    <t>$R$7</t>
  </si>
  <si>
    <t>$R$8</t>
  </si>
  <si>
    <t>$R$9</t>
  </si>
  <si>
    <t>$R$10</t>
  </si>
  <si>
    <t>$R$11</t>
  </si>
  <si>
    <t>$R$12</t>
  </si>
  <si>
    <t>$R$13</t>
  </si>
  <si>
    <t>$AH$4</t>
  </si>
  <si>
    <t>$AH$4=$AJ$4</t>
  </si>
  <si>
    <t>$AH$5</t>
  </si>
  <si>
    <t>$AH$5=$AJ$5</t>
  </si>
  <si>
    <t>$AH$6</t>
  </si>
  <si>
    <t>$AH$6=$AJ$6</t>
  </si>
  <si>
    <t>$AH$7</t>
  </si>
  <si>
    <t>$AH$7=$AJ$7</t>
  </si>
  <si>
    <t>$AH$8</t>
  </si>
  <si>
    <t>$AH$8=$AJ$8</t>
  </si>
  <si>
    <t>$B$4&lt;=$Q$4</t>
  </si>
  <si>
    <t>$B$5&lt;=$Q$5</t>
  </si>
  <si>
    <t>$B$6&lt;=$Q$6</t>
  </si>
  <si>
    <t>$B$7&lt;=$Q$7</t>
  </si>
  <si>
    <t>$B$8&lt;=$Q$8</t>
  </si>
  <si>
    <t>$B$9&lt;=$Q$9</t>
  </si>
  <si>
    <t>$B$10&lt;=$Q$10</t>
  </si>
  <si>
    <t>$B$11&lt;=$Q$11</t>
  </si>
  <si>
    <t>$B$12&lt;=$Q$12</t>
  </si>
  <si>
    <t>$B$13&lt;=$Q$13</t>
  </si>
  <si>
    <t>Report Created: 5/6/2021 3:29:52 PM</t>
  </si>
  <si>
    <t>Result: Solver found an integer solution within tolerance.  All Constraints are satisfied.</t>
  </si>
  <si>
    <t>Engine: Simplex LP</t>
  </si>
  <si>
    <t>Solution Time: 0.078 Seconds.</t>
  </si>
  <si>
    <t>Iterations: 5 Subproblems: 48</t>
  </si>
  <si>
    <t>$AF$19</t>
  </si>
  <si>
    <t>$R$4&lt;=$AB$4</t>
  </si>
  <si>
    <t>$R$5&lt;=$AB$5</t>
  </si>
  <si>
    <t>$R$6&lt;=$AB$6</t>
  </si>
  <si>
    <t>$R$7&lt;=$AB$7</t>
  </si>
  <si>
    <t>$R$8&lt;=$AB$8</t>
  </si>
  <si>
    <t>$R$9&lt;=$AB$9</t>
  </si>
  <si>
    <t>$R$10&lt;=$AB$10</t>
  </si>
  <si>
    <t>$R$11&lt;=$AB$11</t>
  </si>
  <si>
    <t>$R$12&lt;=$AB$12</t>
  </si>
  <si>
    <t>$R$13&lt;=$AB$13</t>
  </si>
  <si>
    <t>$B$4:$B$13=Integer</t>
  </si>
  <si>
    <t>$R$4:$R$13=Integer</t>
  </si>
  <si>
    <t>DOC</t>
  </si>
  <si>
    <t>Worksheet: [teste_youtube_taylor_Profit_complete_BAOOOOOOOOOOOOOOOOOOOOOOOOOOOOOOOO_matrix_completa.xlsx]Sheet1</t>
  </si>
  <si>
    <t>$AF$18</t>
  </si>
  <si>
    <t>Report Created: 5/6/2021 4:11:04 PM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</si>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</sst>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7" xfId="0" applyBorder="1"/>
    <xf numFmtId="0" fontId="2" fillId="0" borderId="6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5" xfId="0" applyBorder="1"/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0" xfId="0" applyFill="1" applyBorder="1" applyAlignment="1">
      <alignment horizontal="center"/>
    </xf>
    <xf numFmtId="0" fontId="0" fillId="3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8AD4-B191-48A7-8349-8BE76EF38AAB}">
  <dimension ref="A1:G71"/>
  <sheetViews>
    <sheetView showGridLines="0" topLeftCell="A37" workbookViewId="0"/>
  </sheetViews>
  <sheetFormatPr defaultRowHeight="15" x14ac:dyDescent="0.25"/>
  <cols>
    <col min="1" max="1" width="2.28515625" customWidth="1"/>
    <col min="2" max="2" width="18.5703125" bestFit="1" customWidth="1"/>
    <col min="3" max="3" width="15.140625" bestFit="1" customWidth="1"/>
    <col min="4" max="4" width="13.7109375" bestFit="1" customWidth="1"/>
    <col min="5" max="5" width="14.7109375" bestFit="1" customWidth="1"/>
    <col min="6" max="6" width="11.42578125" bestFit="1" customWidth="1"/>
    <col min="7" max="7" width="5.42578125" bestFit="1" customWidth="1"/>
  </cols>
  <sheetData>
    <row r="1" spans="1:5" x14ac:dyDescent="0.25">
      <c r="A1" s="7" t="s">
        <v>51</v>
      </c>
    </row>
    <row r="2" spans="1:5" x14ac:dyDescent="0.25">
      <c r="A2" s="7" t="s">
        <v>69</v>
      </c>
    </row>
    <row r="3" spans="1:5" x14ac:dyDescent="0.25">
      <c r="A3" s="7" t="s">
        <v>100</v>
      </c>
    </row>
    <row r="4" spans="1:5" x14ac:dyDescent="0.25">
      <c r="A4" s="7" t="s">
        <v>101</v>
      </c>
    </row>
    <row r="5" spans="1:5" x14ac:dyDescent="0.25">
      <c r="A5" s="7" t="s">
        <v>52</v>
      </c>
    </row>
    <row r="6" spans="1:5" x14ac:dyDescent="0.25">
      <c r="A6" s="7"/>
      <c r="B6" t="s">
        <v>102</v>
      </c>
    </row>
    <row r="7" spans="1:5" x14ac:dyDescent="0.25">
      <c r="A7" s="7"/>
      <c r="B7" t="s">
        <v>103</v>
      </c>
    </row>
    <row r="8" spans="1:5" x14ac:dyDescent="0.25">
      <c r="A8" s="7"/>
      <c r="B8" t="s">
        <v>104</v>
      </c>
    </row>
    <row r="9" spans="1:5" x14ac:dyDescent="0.25">
      <c r="A9" s="7" t="s">
        <v>53</v>
      </c>
    </row>
    <row r="10" spans="1:5" x14ac:dyDescent="0.25">
      <c r="B10" t="s">
        <v>54</v>
      </c>
    </row>
    <row r="11" spans="1:5" x14ac:dyDescent="0.25">
      <c r="B11" t="s">
        <v>55</v>
      </c>
    </row>
    <row r="14" spans="1:5" ht="15.75" thickBot="1" x14ac:dyDescent="0.3">
      <c r="A14" t="s">
        <v>56</v>
      </c>
    </row>
    <row r="15" spans="1:5" ht="15.75" thickBot="1" x14ac:dyDescent="0.3">
      <c r="B15" s="9" t="s">
        <v>21</v>
      </c>
      <c r="C15" s="9" t="s">
        <v>22</v>
      </c>
      <c r="D15" s="9" t="s">
        <v>23</v>
      </c>
      <c r="E15" s="9" t="s">
        <v>24</v>
      </c>
    </row>
    <row r="16" spans="1:5" ht="15.75" thickBot="1" x14ac:dyDescent="0.3">
      <c r="B16" s="8" t="s">
        <v>105</v>
      </c>
      <c r="C16" s="8" t="s">
        <v>58</v>
      </c>
      <c r="D16" s="8">
        <v>209364</v>
      </c>
      <c r="E16" s="8">
        <v>209364</v>
      </c>
    </row>
    <row r="19" spans="1:6" ht="15.75" thickBot="1" x14ac:dyDescent="0.3">
      <c r="A19" t="s">
        <v>26</v>
      </c>
    </row>
    <row r="20" spans="1:6" ht="15.75" thickBot="1" x14ac:dyDescent="0.3">
      <c r="B20" s="9" t="s">
        <v>21</v>
      </c>
      <c r="C20" s="9" t="s">
        <v>22</v>
      </c>
      <c r="D20" s="9" t="s">
        <v>23</v>
      </c>
      <c r="E20" s="9" t="s">
        <v>24</v>
      </c>
      <c r="F20" s="9" t="s">
        <v>57</v>
      </c>
    </row>
    <row r="21" spans="1:6" x14ac:dyDescent="0.25">
      <c r="B21" s="10" t="s">
        <v>33</v>
      </c>
      <c r="C21" s="10" t="s">
        <v>0</v>
      </c>
      <c r="D21" s="10">
        <v>0</v>
      </c>
      <c r="E21" s="10">
        <v>0</v>
      </c>
      <c r="F21" s="10" t="s">
        <v>57</v>
      </c>
    </row>
    <row r="22" spans="1:6" x14ac:dyDescent="0.25">
      <c r="B22" s="10" t="s">
        <v>34</v>
      </c>
      <c r="C22" s="10" t="s">
        <v>0</v>
      </c>
      <c r="D22" s="10">
        <v>200</v>
      </c>
      <c r="E22" s="10">
        <v>200</v>
      </c>
      <c r="F22" s="10" t="s">
        <v>57</v>
      </c>
    </row>
    <row r="23" spans="1:6" x14ac:dyDescent="0.25">
      <c r="B23" s="10" t="s">
        <v>35</v>
      </c>
      <c r="C23" s="10" t="s">
        <v>0</v>
      </c>
      <c r="D23" s="10">
        <v>690</v>
      </c>
      <c r="E23" s="10">
        <v>690</v>
      </c>
      <c r="F23" s="10" t="s">
        <v>57</v>
      </c>
    </row>
    <row r="24" spans="1:6" x14ac:dyDescent="0.25">
      <c r="B24" s="10" t="s">
        <v>36</v>
      </c>
      <c r="C24" s="10" t="s">
        <v>0</v>
      </c>
      <c r="D24" s="10">
        <v>420</v>
      </c>
      <c r="E24" s="10">
        <v>420</v>
      </c>
      <c r="F24" s="10" t="s">
        <v>57</v>
      </c>
    </row>
    <row r="25" spans="1:6" x14ac:dyDescent="0.25">
      <c r="B25" s="10" t="s">
        <v>37</v>
      </c>
      <c r="C25" s="10" t="s">
        <v>0</v>
      </c>
      <c r="D25" s="10">
        <v>700</v>
      </c>
      <c r="E25" s="10">
        <v>700</v>
      </c>
      <c r="F25" s="10" t="s">
        <v>57</v>
      </c>
    </row>
    <row r="26" spans="1:6" x14ac:dyDescent="0.25">
      <c r="B26" s="10" t="s">
        <v>38</v>
      </c>
      <c r="C26" s="10" t="s">
        <v>0</v>
      </c>
      <c r="D26" s="10">
        <v>58</v>
      </c>
      <c r="E26" s="10">
        <v>58</v>
      </c>
      <c r="F26" s="10" t="s">
        <v>57</v>
      </c>
    </row>
    <row r="27" spans="1:6" x14ac:dyDescent="0.25">
      <c r="B27" s="10" t="s">
        <v>59</v>
      </c>
      <c r="C27" s="10" t="s">
        <v>0</v>
      </c>
      <c r="D27" s="10">
        <v>408</v>
      </c>
      <c r="E27" s="10">
        <v>408</v>
      </c>
      <c r="F27" s="10" t="s">
        <v>57</v>
      </c>
    </row>
    <row r="28" spans="1:6" x14ac:dyDescent="0.25">
      <c r="B28" s="10" t="s">
        <v>60</v>
      </c>
      <c r="C28" s="10" t="s">
        <v>0</v>
      </c>
      <c r="D28" s="10">
        <v>0</v>
      </c>
      <c r="E28" s="10">
        <v>0</v>
      </c>
      <c r="F28" s="10" t="s">
        <v>57</v>
      </c>
    </row>
    <row r="29" spans="1:6" x14ac:dyDescent="0.25">
      <c r="B29" s="10" t="s">
        <v>61</v>
      </c>
      <c r="C29" s="10" t="s">
        <v>0</v>
      </c>
      <c r="D29" s="10">
        <v>490</v>
      </c>
      <c r="E29" s="10">
        <v>490</v>
      </c>
      <c r="F29" s="10" t="s">
        <v>57</v>
      </c>
    </row>
    <row r="30" spans="1:6" x14ac:dyDescent="0.25">
      <c r="B30" s="10" t="s">
        <v>62</v>
      </c>
      <c r="C30" s="10" t="s">
        <v>0</v>
      </c>
      <c r="D30" s="10">
        <v>0</v>
      </c>
      <c r="E30" s="10">
        <v>0</v>
      </c>
      <c r="F30" s="10" t="s">
        <v>57</v>
      </c>
    </row>
    <row r="31" spans="1:6" x14ac:dyDescent="0.25">
      <c r="B31" s="10" t="s">
        <v>70</v>
      </c>
      <c r="C31" s="10" t="s">
        <v>12</v>
      </c>
      <c r="D31" s="10">
        <v>0</v>
      </c>
      <c r="E31" s="10">
        <v>0</v>
      </c>
      <c r="F31" s="10" t="s">
        <v>57</v>
      </c>
    </row>
    <row r="32" spans="1:6" x14ac:dyDescent="0.25">
      <c r="B32" s="10" t="s">
        <v>71</v>
      </c>
      <c r="C32" s="10" t="s">
        <v>12</v>
      </c>
      <c r="D32" s="10">
        <v>3</v>
      </c>
      <c r="E32" s="10">
        <v>3</v>
      </c>
      <c r="F32" s="10" t="s">
        <v>57</v>
      </c>
    </row>
    <row r="33" spans="1:7" x14ac:dyDescent="0.25">
      <c r="B33" s="10" t="s">
        <v>72</v>
      </c>
      <c r="C33" s="10" t="s">
        <v>12</v>
      </c>
      <c r="D33" s="10">
        <v>10</v>
      </c>
      <c r="E33" s="10">
        <v>10</v>
      </c>
      <c r="F33" s="10" t="s">
        <v>57</v>
      </c>
    </row>
    <row r="34" spans="1:7" x14ac:dyDescent="0.25">
      <c r="B34" s="10" t="s">
        <v>73</v>
      </c>
      <c r="C34" s="10" t="s">
        <v>12</v>
      </c>
      <c r="D34" s="10">
        <v>6</v>
      </c>
      <c r="E34" s="10">
        <v>6</v>
      </c>
      <c r="F34" s="10" t="s">
        <v>57</v>
      </c>
    </row>
    <row r="35" spans="1:7" x14ac:dyDescent="0.25">
      <c r="B35" s="10" t="s">
        <v>74</v>
      </c>
      <c r="C35" s="10" t="s">
        <v>12</v>
      </c>
      <c r="D35" s="10">
        <v>10</v>
      </c>
      <c r="E35" s="10">
        <v>10</v>
      </c>
      <c r="F35" s="10" t="s">
        <v>57</v>
      </c>
    </row>
    <row r="36" spans="1:7" x14ac:dyDescent="0.25">
      <c r="B36" s="10" t="s">
        <v>75</v>
      </c>
      <c r="C36" s="10" t="s">
        <v>12</v>
      </c>
      <c r="D36" s="10">
        <v>1</v>
      </c>
      <c r="E36" s="10">
        <v>1</v>
      </c>
      <c r="F36" s="10" t="s">
        <v>57</v>
      </c>
    </row>
    <row r="37" spans="1:7" x14ac:dyDescent="0.25">
      <c r="B37" s="10" t="s">
        <v>76</v>
      </c>
      <c r="C37" s="10" t="s">
        <v>12</v>
      </c>
      <c r="D37" s="10">
        <v>6</v>
      </c>
      <c r="E37" s="10">
        <v>6</v>
      </c>
      <c r="F37" s="10" t="s">
        <v>57</v>
      </c>
    </row>
    <row r="38" spans="1:7" x14ac:dyDescent="0.25">
      <c r="B38" s="10" t="s">
        <v>77</v>
      </c>
      <c r="C38" s="10" t="s">
        <v>12</v>
      </c>
      <c r="D38" s="10">
        <v>0</v>
      </c>
      <c r="E38" s="10">
        <v>0</v>
      </c>
      <c r="F38" s="10" t="s">
        <v>57</v>
      </c>
    </row>
    <row r="39" spans="1:7" x14ac:dyDescent="0.25">
      <c r="B39" s="10" t="s">
        <v>78</v>
      </c>
      <c r="C39" s="10" t="s">
        <v>12</v>
      </c>
      <c r="D39" s="10">
        <v>7</v>
      </c>
      <c r="E39" s="10">
        <v>7</v>
      </c>
      <c r="F39" s="10" t="s">
        <v>57</v>
      </c>
    </row>
    <row r="40" spans="1:7" ht="15.75" thickBot="1" x14ac:dyDescent="0.3">
      <c r="B40" s="8" t="s">
        <v>79</v>
      </c>
      <c r="C40" s="8" t="s">
        <v>12</v>
      </c>
      <c r="D40" s="8">
        <v>0</v>
      </c>
      <c r="E40" s="8">
        <v>0</v>
      </c>
      <c r="F40" s="8" t="s">
        <v>57</v>
      </c>
    </row>
    <row r="43" spans="1:7" ht="15.75" thickBot="1" x14ac:dyDescent="0.3">
      <c r="A43" t="s">
        <v>28</v>
      </c>
    </row>
    <row r="44" spans="1:7" ht="15.75" thickBot="1" x14ac:dyDescent="0.3">
      <c r="B44" s="9" t="s">
        <v>21</v>
      </c>
      <c r="C44" s="9" t="s">
        <v>22</v>
      </c>
      <c r="D44" s="9" t="s">
        <v>29</v>
      </c>
      <c r="E44" s="9" t="s">
        <v>30</v>
      </c>
      <c r="F44" s="9" t="s">
        <v>48</v>
      </c>
      <c r="G44" s="9" t="s">
        <v>49</v>
      </c>
    </row>
    <row r="45" spans="1:7" x14ac:dyDescent="0.25">
      <c r="B45" s="10" t="s">
        <v>80</v>
      </c>
      <c r="C45" s="10" t="s">
        <v>7</v>
      </c>
      <c r="D45" s="10">
        <v>-1310</v>
      </c>
      <c r="E45" s="10" t="s">
        <v>81</v>
      </c>
      <c r="F45" s="10" t="s">
        <v>50</v>
      </c>
      <c r="G45" s="10">
        <v>0</v>
      </c>
    </row>
    <row r="46" spans="1:7" x14ac:dyDescent="0.25">
      <c r="B46" s="10" t="s">
        <v>82</v>
      </c>
      <c r="C46" s="10" t="s">
        <v>7</v>
      </c>
      <c r="D46" s="10">
        <v>-758</v>
      </c>
      <c r="E46" s="10" t="s">
        <v>83</v>
      </c>
      <c r="F46" s="10" t="s">
        <v>50</v>
      </c>
      <c r="G46" s="10">
        <v>0</v>
      </c>
    </row>
    <row r="47" spans="1:7" x14ac:dyDescent="0.25">
      <c r="B47" s="10" t="s">
        <v>84</v>
      </c>
      <c r="C47" s="10" t="s">
        <v>7</v>
      </c>
      <c r="D47" s="10">
        <v>2</v>
      </c>
      <c r="E47" s="10" t="s">
        <v>85</v>
      </c>
      <c r="F47" s="10" t="s">
        <v>50</v>
      </c>
      <c r="G47" s="10">
        <v>0</v>
      </c>
    </row>
    <row r="48" spans="1:7" x14ac:dyDescent="0.25">
      <c r="B48" s="10" t="s">
        <v>86</v>
      </c>
      <c r="C48" s="10" t="s">
        <v>7</v>
      </c>
      <c r="D48" s="10">
        <v>748</v>
      </c>
      <c r="E48" s="10" t="s">
        <v>87</v>
      </c>
      <c r="F48" s="10" t="s">
        <v>50</v>
      </c>
      <c r="G48" s="10">
        <v>0</v>
      </c>
    </row>
    <row r="49" spans="2:7" x14ac:dyDescent="0.25">
      <c r="B49" s="10" t="s">
        <v>88</v>
      </c>
      <c r="C49" s="10" t="s">
        <v>7</v>
      </c>
      <c r="D49" s="10">
        <v>1318</v>
      </c>
      <c r="E49" s="10" t="s">
        <v>89</v>
      </c>
      <c r="F49" s="10" t="s">
        <v>50</v>
      </c>
      <c r="G49" s="10">
        <v>0</v>
      </c>
    </row>
    <row r="50" spans="2:7" x14ac:dyDescent="0.25">
      <c r="B50" s="10" t="s">
        <v>33</v>
      </c>
      <c r="C50" s="10" t="s">
        <v>0</v>
      </c>
      <c r="D50" s="10">
        <v>0</v>
      </c>
      <c r="E50" s="10" t="s">
        <v>90</v>
      </c>
      <c r="F50" s="10" t="s">
        <v>50</v>
      </c>
      <c r="G50" s="10">
        <v>0</v>
      </c>
    </row>
    <row r="51" spans="2:7" x14ac:dyDescent="0.25">
      <c r="B51" s="10" t="s">
        <v>34</v>
      </c>
      <c r="C51" s="10" t="s">
        <v>0</v>
      </c>
      <c r="D51" s="10">
        <v>200</v>
      </c>
      <c r="E51" s="10" t="s">
        <v>91</v>
      </c>
      <c r="F51" s="10" t="s">
        <v>63</v>
      </c>
      <c r="G51" s="10">
        <v>10</v>
      </c>
    </row>
    <row r="52" spans="2:7" x14ac:dyDescent="0.25">
      <c r="B52" s="10" t="s">
        <v>35</v>
      </c>
      <c r="C52" s="10" t="s">
        <v>0</v>
      </c>
      <c r="D52" s="10">
        <v>690</v>
      </c>
      <c r="E52" s="10" t="s">
        <v>92</v>
      </c>
      <c r="F52" s="10" t="s">
        <v>63</v>
      </c>
      <c r="G52" s="10">
        <v>10</v>
      </c>
    </row>
    <row r="53" spans="2:7" x14ac:dyDescent="0.25">
      <c r="B53" s="10" t="s">
        <v>36</v>
      </c>
      <c r="C53" s="10" t="s">
        <v>0</v>
      </c>
      <c r="D53" s="10">
        <v>420</v>
      </c>
      <c r="E53" s="10" t="s">
        <v>93</v>
      </c>
      <c r="F53" s="10" t="s">
        <v>50</v>
      </c>
      <c r="G53" s="10">
        <v>0</v>
      </c>
    </row>
    <row r="54" spans="2:7" x14ac:dyDescent="0.25">
      <c r="B54" s="10" t="s">
        <v>37</v>
      </c>
      <c r="C54" s="10" t="s">
        <v>0</v>
      </c>
      <c r="D54" s="10">
        <v>700</v>
      </c>
      <c r="E54" s="10" t="s">
        <v>94</v>
      </c>
      <c r="F54" s="10" t="s">
        <v>50</v>
      </c>
      <c r="G54" s="10">
        <v>0</v>
      </c>
    </row>
    <row r="55" spans="2:7" x14ac:dyDescent="0.25">
      <c r="B55" s="10" t="s">
        <v>38</v>
      </c>
      <c r="C55" s="10" t="s">
        <v>0</v>
      </c>
      <c r="D55" s="10">
        <v>58</v>
      </c>
      <c r="E55" s="10" t="s">
        <v>95</v>
      </c>
      <c r="F55" s="10" t="s">
        <v>63</v>
      </c>
      <c r="G55" s="10">
        <v>12</v>
      </c>
    </row>
    <row r="56" spans="2:7" x14ac:dyDescent="0.25">
      <c r="B56" s="10" t="s">
        <v>59</v>
      </c>
      <c r="C56" s="10" t="s">
        <v>0</v>
      </c>
      <c r="D56" s="10">
        <v>408</v>
      </c>
      <c r="E56" s="10" t="s">
        <v>96</v>
      </c>
      <c r="F56" s="10" t="s">
        <v>63</v>
      </c>
      <c r="G56" s="10">
        <v>12</v>
      </c>
    </row>
    <row r="57" spans="2:7" x14ac:dyDescent="0.25">
      <c r="B57" s="10" t="s">
        <v>60</v>
      </c>
      <c r="C57" s="10" t="s">
        <v>0</v>
      </c>
      <c r="D57" s="10">
        <v>0</v>
      </c>
      <c r="E57" s="10" t="s">
        <v>97</v>
      </c>
      <c r="F57" s="10" t="s">
        <v>50</v>
      </c>
      <c r="G57" s="10">
        <v>0</v>
      </c>
    </row>
    <row r="58" spans="2:7" x14ac:dyDescent="0.25">
      <c r="B58" s="10" t="s">
        <v>61</v>
      </c>
      <c r="C58" s="10" t="s">
        <v>0</v>
      </c>
      <c r="D58" s="10">
        <v>490</v>
      </c>
      <c r="E58" s="10" t="s">
        <v>98</v>
      </c>
      <c r="F58" s="10" t="s">
        <v>50</v>
      </c>
      <c r="G58" s="10">
        <v>0</v>
      </c>
    </row>
    <row r="59" spans="2:7" x14ac:dyDescent="0.25">
      <c r="B59" s="10" t="s">
        <v>62</v>
      </c>
      <c r="C59" s="10" t="s">
        <v>0</v>
      </c>
      <c r="D59" s="10">
        <v>0</v>
      </c>
      <c r="E59" s="10" t="s">
        <v>99</v>
      </c>
      <c r="F59" s="10" t="s">
        <v>50</v>
      </c>
      <c r="G59" s="10">
        <v>0</v>
      </c>
    </row>
    <row r="60" spans="2:7" x14ac:dyDescent="0.25">
      <c r="B60" s="10" t="s">
        <v>70</v>
      </c>
      <c r="C60" s="10" t="s">
        <v>12</v>
      </c>
      <c r="D60" s="10">
        <v>0</v>
      </c>
      <c r="E60" s="10" t="s">
        <v>106</v>
      </c>
      <c r="F60" s="10" t="s">
        <v>50</v>
      </c>
      <c r="G60" s="10">
        <v>0</v>
      </c>
    </row>
    <row r="61" spans="2:7" x14ac:dyDescent="0.25">
      <c r="B61" s="10" t="s">
        <v>71</v>
      </c>
      <c r="C61" s="10" t="s">
        <v>12</v>
      </c>
      <c r="D61" s="10">
        <v>3</v>
      </c>
      <c r="E61" s="10" t="s">
        <v>107</v>
      </c>
      <c r="F61" s="10" t="s">
        <v>63</v>
      </c>
      <c r="G61" s="10">
        <v>10</v>
      </c>
    </row>
    <row r="62" spans="2:7" x14ac:dyDescent="0.25">
      <c r="B62" s="10" t="s">
        <v>72</v>
      </c>
      <c r="C62" s="10" t="s">
        <v>12</v>
      </c>
      <c r="D62" s="10">
        <v>10</v>
      </c>
      <c r="E62" s="10" t="s">
        <v>108</v>
      </c>
      <c r="F62" s="10" t="s">
        <v>63</v>
      </c>
      <c r="G62" s="10">
        <v>4</v>
      </c>
    </row>
    <row r="63" spans="2:7" x14ac:dyDescent="0.25">
      <c r="B63" s="10" t="s">
        <v>73</v>
      </c>
      <c r="C63" s="10" t="s">
        <v>12</v>
      </c>
      <c r="D63" s="10">
        <v>6</v>
      </c>
      <c r="E63" s="10" t="s">
        <v>109</v>
      </c>
      <c r="F63" s="10" t="s">
        <v>50</v>
      </c>
      <c r="G63" s="10">
        <v>0</v>
      </c>
    </row>
    <row r="64" spans="2:7" x14ac:dyDescent="0.25">
      <c r="B64" s="10" t="s">
        <v>74</v>
      </c>
      <c r="C64" s="10" t="s">
        <v>12</v>
      </c>
      <c r="D64" s="10">
        <v>10</v>
      </c>
      <c r="E64" s="10" t="s">
        <v>110</v>
      </c>
      <c r="F64" s="10" t="s">
        <v>50</v>
      </c>
      <c r="G64" s="10">
        <v>0</v>
      </c>
    </row>
    <row r="65" spans="2:7" x14ac:dyDescent="0.25">
      <c r="B65" s="10" t="s">
        <v>75</v>
      </c>
      <c r="C65" s="10" t="s">
        <v>12</v>
      </c>
      <c r="D65" s="10">
        <v>1</v>
      </c>
      <c r="E65" s="10" t="s">
        <v>111</v>
      </c>
      <c r="F65" s="10" t="s">
        <v>63</v>
      </c>
      <c r="G65" s="10">
        <v>3</v>
      </c>
    </row>
    <row r="66" spans="2:7" x14ac:dyDescent="0.25">
      <c r="B66" s="10" t="s">
        <v>76</v>
      </c>
      <c r="C66" s="10" t="s">
        <v>12</v>
      </c>
      <c r="D66" s="10">
        <v>6</v>
      </c>
      <c r="E66" s="10" t="s">
        <v>112</v>
      </c>
      <c r="F66" s="10" t="s">
        <v>63</v>
      </c>
      <c r="G66" s="10">
        <v>1</v>
      </c>
    </row>
    <row r="67" spans="2:7" x14ac:dyDescent="0.25">
      <c r="B67" s="10" t="s">
        <v>77</v>
      </c>
      <c r="C67" s="10" t="s">
        <v>12</v>
      </c>
      <c r="D67" s="10">
        <v>0</v>
      </c>
      <c r="E67" s="10" t="s">
        <v>113</v>
      </c>
      <c r="F67" s="10" t="s">
        <v>63</v>
      </c>
      <c r="G67" s="10">
        <v>1</v>
      </c>
    </row>
    <row r="68" spans="2:7" x14ac:dyDescent="0.25">
      <c r="B68" s="10" t="s">
        <v>78</v>
      </c>
      <c r="C68" s="10" t="s">
        <v>12</v>
      </c>
      <c r="D68" s="10">
        <v>7</v>
      </c>
      <c r="E68" s="10" t="s">
        <v>114</v>
      </c>
      <c r="F68" s="10" t="s">
        <v>50</v>
      </c>
      <c r="G68" s="10">
        <v>0</v>
      </c>
    </row>
    <row r="69" spans="2:7" x14ac:dyDescent="0.25">
      <c r="B69" s="10" t="s">
        <v>79</v>
      </c>
      <c r="C69" s="10" t="s">
        <v>12</v>
      </c>
      <c r="D69" s="10">
        <v>0</v>
      </c>
      <c r="E69" s="10" t="s">
        <v>115</v>
      </c>
      <c r="F69" s="10" t="s">
        <v>63</v>
      </c>
      <c r="G69" s="10">
        <v>2</v>
      </c>
    </row>
    <row r="70" spans="2:7" x14ac:dyDescent="0.25">
      <c r="B70" s="10" t="s">
        <v>116</v>
      </c>
      <c r="C70" s="10"/>
      <c r="D70" s="10"/>
      <c r="E70" s="10"/>
      <c r="F70" s="10"/>
      <c r="G70" s="10"/>
    </row>
    <row r="71" spans="2:7" ht="15.75" thickBot="1" x14ac:dyDescent="0.3">
      <c r="B71" s="8" t="s">
        <v>117</v>
      </c>
      <c r="C71" s="8"/>
      <c r="D71" s="8"/>
      <c r="E71" s="8"/>
      <c r="F71" s="8"/>
      <c r="G7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D42E-71DE-4296-8C4B-55CE3A676CBB}">
  <dimension ref="A1:F51"/>
  <sheetViews>
    <sheetView showGridLines="0" workbookViewId="0"/>
  </sheetViews>
  <sheetFormatPr defaultRowHeight="15" x14ac:dyDescent="0.25"/>
  <cols>
    <col min="1" max="1" width="2.28515625" customWidth="1"/>
    <col min="2" max="2" width="7.28515625" bestFit="1" customWidth="1"/>
    <col min="3" max="3" width="15.140625" bestFit="1" customWidth="1"/>
    <col min="4" max="5" width="13.7109375" bestFit="1" customWidth="1"/>
    <col min="6" max="6" width="14.7109375" bestFit="1" customWidth="1"/>
  </cols>
  <sheetData>
    <row r="1" spans="1:6" x14ac:dyDescent="0.25">
      <c r="A1" s="7" t="s">
        <v>19</v>
      </c>
    </row>
    <row r="2" spans="1:6" x14ac:dyDescent="0.25">
      <c r="A2" s="7" t="s">
        <v>119</v>
      </c>
    </row>
    <row r="3" spans="1:6" x14ac:dyDescent="0.25">
      <c r="A3" s="7" t="s">
        <v>121</v>
      </c>
    </row>
    <row r="6" spans="1:6" ht="15.75" thickBot="1" x14ac:dyDescent="0.3">
      <c r="A6" t="s">
        <v>20</v>
      </c>
    </row>
    <row r="7" spans="1:6" ht="15.75" thickBot="1" x14ac:dyDescent="0.3">
      <c r="B7" s="9" t="s">
        <v>21</v>
      </c>
      <c r="C7" s="9" t="s">
        <v>22</v>
      </c>
      <c r="D7" s="9" t="s">
        <v>23</v>
      </c>
      <c r="E7" s="9" t="s">
        <v>24</v>
      </c>
      <c r="F7" s="9" t="s">
        <v>25</v>
      </c>
    </row>
    <row r="8" spans="1:6" ht="15.75" thickBot="1" x14ac:dyDescent="0.3">
      <c r="B8" s="8" t="s">
        <v>120</v>
      </c>
      <c r="C8" s="8" t="s">
        <v>45</v>
      </c>
      <c r="D8" s="8">
        <v>0</v>
      </c>
      <c r="E8" s="8">
        <v>0</v>
      </c>
      <c r="F8" s="11" t="s">
        <v>31</v>
      </c>
    </row>
    <row r="11" spans="1:6" ht="15.75" thickBot="1" x14ac:dyDescent="0.3">
      <c r="A11" t="s">
        <v>26</v>
      </c>
    </row>
    <row r="12" spans="1:6" ht="15.75" thickBot="1" x14ac:dyDescent="0.3">
      <c r="B12" s="9" t="s">
        <v>21</v>
      </c>
      <c r="C12" s="9" t="s">
        <v>22</v>
      </c>
      <c r="D12" s="9" t="s">
        <v>23</v>
      </c>
      <c r="E12" s="9" t="s">
        <v>24</v>
      </c>
      <c r="F12" s="9" t="s">
        <v>27</v>
      </c>
    </row>
    <row r="13" spans="1:6" x14ac:dyDescent="0.25">
      <c r="B13" s="10" t="s">
        <v>33</v>
      </c>
      <c r="C13" s="10" t="s">
        <v>0</v>
      </c>
      <c r="D13" s="10">
        <v>0</v>
      </c>
      <c r="E13" s="10">
        <v>0</v>
      </c>
      <c r="F13" s="12" t="s">
        <v>31</v>
      </c>
    </row>
    <row r="14" spans="1:6" x14ac:dyDescent="0.25">
      <c r="B14" s="10" t="s">
        <v>34</v>
      </c>
      <c r="C14" s="10" t="s">
        <v>0</v>
      </c>
      <c r="D14" s="10">
        <v>0</v>
      </c>
      <c r="E14" s="10">
        <v>0</v>
      </c>
      <c r="F14" s="12" t="s">
        <v>31</v>
      </c>
    </row>
    <row r="15" spans="1:6" x14ac:dyDescent="0.25">
      <c r="B15" s="10" t="s">
        <v>35</v>
      </c>
      <c r="C15" s="10" t="s">
        <v>0</v>
      </c>
      <c r="D15" s="10">
        <v>0</v>
      </c>
      <c r="E15" s="10">
        <v>0</v>
      </c>
      <c r="F15" s="12" t="s">
        <v>31</v>
      </c>
    </row>
    <row r="16" spans="1:6" x14ac:dyDescent="0.25">
      <c r="B16" s="10" t="s">
        <v>36</v>
      </c>
      <c r="C16" s="10" t="s">
        <v>0</v>
      </c>
      <c r="D16" s="10">
        <v>0</v>
      </c>
      <c r="E16" s="10">
        <v>0</v>
      </c>
      <c r="F16" s="12" t="s">
        <v>31</v>
      </c>
    </row>
    <row r="17" spans="2:6" x14ac:dyDescent="0.25">
      <c r="B17" s="10" t="s">
        <v>37</v>
      </c>
      <c r="C17" s="10" t="s">
        <v>0</v>
      </c>
      <c r="D17" s="10">
        <v>0</v>
      </c>
      <c r="E17" s="10">
        <v>0</v>
      </c>
      <c r="F17" s="12" t="s">
        <v>31</v>
      </c>
    </row>
    <row r="18" spans="2:6" x14ac:dyDescent="0.25">
      <c r="B18" s="10" t="s">
        <v>38</v>
      </c>
      <c r="C18" s="10" t="s">
        <v>0</v>
      </c>
      <c r="D18" s="10">
        <v>0</v>
      </c>
      <c r="E18" s="10">
        <v>0</v>
      </c>
      <c r="F18" s="12" t="s">
        <v>31</v>
      </c>
    </row>
    <row r="19" spans="2:6" x14ac:dyDescent="0.25">
      <c r="B19" s="10" t="s">
        <v>59</v>
      </c>
      <c r="C19" s="10" t="s">
        <v>0</v>
      </c>
      <c r="D19" s="10">
        <v>0</v>
      </c>
      <c r="E19" s="10">
        <v>0</v>
      </c>
      <c r="F19" s="12" t="s">
        <v>31</v>
      </c>
    </row>
    <row r="20" spans="2:6" x14ac:dyDescent="0.25">
      <c r="B20" s="10" t="s">
        <v>60</v>
      </c>
      <c r="C20" s="10" t="s">
        <v>0</v>
      </c>
      <c r="D20" s="10">
        <v>0</v>
      </c>
      <c r="E20" s="10">
        <v>0</v>
      </c>
      <c r="F20" s="12" t="s">
        <v>31</v>
      </c>
    </row>
    <row r="21" spans="2:6" x14ac:dyDescent="0.25">
      <c r="B21" s="10" t="s">
        <v>61</v>
      </c>
      <c r="C21" s="10" t="s">
        <v>0</v>
      </c>
      <c r="D21" s="10">
        <v>0</v>
      </c>
      <c r="E21" s="10">
        <v>0</v>
      </c>
      <c r="F21" s="12" t="s">
        <v>31</v>
      </c>
    </row>
    <row r="22" spans="2:6" x14ac:dyDescent="0.25">
      <c r="B22" s="10" t="s">
        <v>62</v>
      </c>
      <c r="C22" s="10" t="s">
        <v>0</v>
      </c>
      <c r="D22" s="10">
        <v>0</v>
      </c>
      <c r="E22" s="10">
        <v>0</v>
      </c>
      <c r="F22" s="12" t="s">
        <v>31</v>
      </c>
    </row>
    <row r="23" spans="2:6" x14ac:dyDescent="0.25">
      <c r="B23" s="10" t="s">
        <v>70</v>
      </c>
      <c r="C23" s="10" t="s">
        <v>12</v>
      </c>
      <c r="D23" s="10">
        <v>0</v>
      </c>
      <c r="E23" s="10">
        <v>0</v>
      </c>
      <c r="F23" s="10" t="s">
        <v>32</v>
      </c>
    </row>
    <row r="24" spans="2:6" x14ac:dyDescent="0.25">
      <c r="B24" s="10" t="s">
        <v>71</v>
      </c>
      <c r="C24" s="10" t="s">
        <v>12</v>
      </c>
      <c r="D24" s="10">
        <v>0</v>
      </c>
      <c r="E24" s="10">
        <v>0</v>
      </c>
      <c r="F24" s="10" t="s">
        <v>32</v>
      </c>
    </row>
    <row r="25" spans="2:6" x14ac:dyDescent="0.25">
      <c r="B25" s="10" t="s">
        <v>72</v>
      </c>
      <c r="C25" s="10" t="s">
        <v>12</v>
      </c>
      <c r="D25" s="10">
        <v>0</v>
      </c>
      <c r="E25" s="10">
        <v>0</v>
      </c>
      <c r="F25" s="10" t="s">
        <v>32</v>
      </c>
    </row>
    <row r="26" spans="2:6" x14ac:dyDescent="0.25">
      <c r="B26" s="10" t="s">
        <v>73</v>
      </c>
      <c r="C26" s="10" t="s">
        <v>12</v>
      </c>
      <c r="D26" s="10">
        <v>0</v>
      </c>
      <c r="E26" s="10">
        <v>0</v>
      </c>
      <c r="F26" s="10" t="s">
        <v>32</v>
      </c>
    </row>
    <row r="27" spans="2:6" x14ac:dyDescent="0.25">
      <c r="B27" s="10" t="s">
        <v>74</v>
      </c>
      <c r="C27" s="10" t="s">
        <v>12</v>
      </c>
      <c r="D27" s="10">
        <v>0</v>
      </c>
      <c r="E27" s="10">
        <v>0</v>
      </c>
      <c r="F27" s="10" t="s">
        <v>32</v>
      </c>
    </row>
    <row r="28" spans="2:6" x14ac:dyDescent="0.25">
      <c r="B28" s="10" t="s">
        <v>75</v>
      </c>
      <c r="C28" s="10" t="s">
        <v>12</v>
      </c>
      <c r="D28" s="10">
        <v>0</v>
      </c>
      <c r="E28" s="10">
        <v>0</v>
      </c>
      <c r="F28" s="10" t="s">
        <v>32</v>
      </c>
    </row>
    <row r="29" spans="2:6" x14ac:dyDescent="0.25">
      <c r="B29" s="10" t="s">
        <v>76</v>
      </c>
      <c r="C29" s="10" t="s">
        <v>12</v>
      </c>
      <c r="D29" s="10">
        <v>0</v>
      </c>
      <c r="E29" s="10">
        <v>0</v>
      </c>
      <c r="F29" s="10" t="s">
        <v>32</v>
      </c>
    </row>
    <row r="30" spans="2:6" x14ac:dyDescent="0.25">
      <c r="B30" s="10" t="s">
        <v>77</v>
      </c>
      <c r="C30" s="10" t="s">
        <v>12</v>
      </c>
      <c r="D30" s="10">
        <v>0</v>
      </c>
      <c r="E30" s="10">
        <v>0</v>
      </c>
      <c r="F30" s="10" t="s">
        <v>32</v>
      </c>
    </row>
    <row r="31" spans="2:6" x14ac:dyDescent="0.25">
      <c r="B31" s="10" t="s">
        <v>78</v>
      </c>
      <c r="C31" s="10" t="s">
        <v>12</v>
      </c>
      <c r="D31" s="10">
        <v>0</v>
      </c>
      <c r="E31" s="10">
        <v>0</v>
      </c>
      <c r="F31" s="10" t="s">
        <v>32</v>
      </c>
    </row>
    <row r="32" spans="2:6" ht="15.75" thickBot="1" x14ac:dyDescent="0.3">
      <c r="B32" s="8" t="s">
        <v>79</v>
      </c>
      <c r="C32" s="8" t="s">
        <v>12</v>
      </c>
      <c r="D32" s="8">
        <v>0</v>
      </c>
      <c r="E32" s="8">
        <v>0</v>
      </c>
      <c r="F32" s="8" t="s">
        <v>32</v>
      </c>
    </row>
    <row r="35" spans="1:6" ht="15.75" thickBot="1" x14ac:dyDescent="0.3">
      <c r="A35" t="s">
        <v>28</v>
      </c>
    </row>
    <row r="36" spans="1:6" ht="15.75" thickBot="1" x14ac:dyDescent="0.3">
      <c r="B36" s="9" t="s">
        <v>21</v>
      </c>
      <c r="C36" s="9" t="s">
        <v>22</v>
      </c>
      <c r="D36" s="9" t="s">
        <v>29</v>
      </c>
      <c r="E36" s="9" t="s">
        <v>30</v>
      </c>
      <c r="F36" s="9" t="s">
        <v>25</v>
      </c>
    </row>
    <row r="37" spans="1:6" x14ac:dyDescent="0.25">
      <c r="B37" s="10" t="s">
        <v>80</v>
      </c>
      <c r="C37" s="10" t="s">
        <v>7</v>
      </c>
      <c r="D37" s="10">
        <v>0</v>
      </c>
      <c r="E37" s="10" t="s">
        <v>81</v>
      </c>
      <c r="F37" s="10" t="s">
        <v>32</v>
      </c>
    </row>
    <row r="38" spans="1:6" x14ac:dyDescent="0.25">
      <c r="B38" s="10" t="s">
        <v>82</v>
      </c>
      <c r="C38" s="10" t="s">
        <v>7</v>
      </c>
      <c r="D38" s="10">
        <v>0</v>
      </c>
      <c r="E38" s="10" t="s">
        <v>83</v>
      </c>
      <c r="F38" s="10" t="s">
        <v>32</v>
      </c>
    </row>
    <row r="39" spans="1:6" x14ac:dyDescent="0.25">
      <c r="B39" s="10" t="s">
        <v>84</v>
      </c>
      <c r="C39" s="10" t="s">
        <v>7</v>
      </c>
      <c r="D39" s="10">
        <v>2</v>
      </c>
      <c r="E39" s="10" t="s">
        <v>85</v>
      </c>
      <c r="F39" s="10" t="s">
        <v>32</v>
      </c>
    </row>
    <row r="40" spans="1:6" x14ac:dyDescent="0.25">
      <c r="B40" s="10" t="s">
        <v>86</v>
      </c>
      <c r="C40" s="10" t="s">
        <v>7</v>
      </c>
      <c r="D40" s="10">
        <v>0</v>
      </c>
      <c r="E40" s="10" t="s">
        <v>87</v>
      </c>
      <c r="F40" s="10" t="s">
        <v>32</v>
      </c>
    </row>
    <row r="41" spans="1:6" x14ac:dyDescent="0.25">
      <c r="B41" s="10" t="s">
        <v>88</v>
      </c>
      <c r="C41" s="10" t="s">
        <v>7</v>
      </c>
      <c r="D41" s="10">
        <v>0</v>
      </c>
      <c r="E41" s="10" t="s">
        <v>89</v>
      </c>
      <c r="F41" s="10" t="s">
        <v>32</v>
      </c>
    </row>
    <row r="42" spans="1:6" x14ac:dyDescent="0.25">
      <c r="B42" s="10" t="s">
        <v>33</v>
      </c>
      <c r="C42" s="10" t="s">
        <v>0</v>
      </c>
      <c r="D42" s="10">
        <v>0</v>
      </c>
      <c r="E42" s="10" t="s">
        <v>90</v>
      </c>
      <c r="F42" s="10" t="s">
        <v>32</v>
      </c>
    </row>
    <row r="43" spans="1:6" x14ac:dyDescent="0.25">
      <c r="B43" s="10" t="s">
        <v>34</v>
      </c>
      <c r="C43" s="10" t="s">
        <v>0</v>
      </c>
      <c r="D43" s="10">
        <v>0</v>
      </c>
      <c r="E43" s="10" t="s">
        <v>91</v>
      </c>
      <c r="F43" s="10" t="s">
        <v>32</v>
      </c>
    </row>
    <row r="44" spans="1:6" x14ac:dyDescent="0.25">
      <c r="B44" s="10" t="s">
        <v>35</v>
      </c>
      <c r="C44" s="10" t="s">
        <v>0</v>
      </c>
      <c r="D44" s="10">
        <v>0</v>
      </c>
      <c r="E44" s="10" t="s">
        <v>92</v>
      </c>
      <c r="F44" s="10" t="s">
        <v>32</v>
      </c>
    </row>
    <row r="45" spans="1:6" x14ac:dyDescent="0.25">
      <c r="B45" s="10" t="s">
        <v>36</v>
      </c>
      <c r="C45" s="10" t="s">
        <v>0</v>
      </c>
      <c r="D45" s="10">
        <v>0</v>
      </c>
      <c r="E45" s="10" t="s">
        <v>93</v>
      </c>
      <c r="F45" s="10" t="s">
        <v>32</v>
      </c>
    </row>
    <row r="46" spans="1:6" x14ac:dyDescent="0.25">
      <c r="B46" s="10" t="s">
        <v>37</v>
      </c>
      <c r="C46" s="10" t="s">
        <v>0</v>
      </c>
      <c r="D46" s="10">
        <v>0</v>
      </c>
      <c r="E46" s="10" t="s">
        <v>94</v>
      </c>
      <c r="F46" s="10" t="s">
        <v>32</v>
      </c>
    </row>
    <row r="47" spans="1:6" x14ac:dyDescent="0.25">
      <c r="B47" s="10" t="s">
        <v>38</v>
      </c>
      <c r="C47" s="10" t="s">
        <v>0</v>
      </c>
      <c r="D47" s="10">
        <v>0</v>
      </c>
      <c r="E47" s="10" t="s">
        <v>95</v>
      </c>
      <c r="F47" s="10" t="s">
        <v>32</v>
      </c>
    </row>
    <row r="48" spans="1:6" x14ac:dyDescent="0.25">
      <c r="B48" s="10" t="s">
        <v>59</v>
      </c>
      <c r="C48" s="10" t="s">
        <v>0</v>
      </c>
      <c r="D48" s="10">
        <v>0</v>
      </c>
      <c r="E48" s="10" t="s">
        <v>96</v>
      </c>
      <c r="F48" s="10" t="s">
        <v>32</v>
      </c>
    </row>
    <row r="49" spans="2:6" x14ac:dyDescent="0.25">
      <c r="B49" s="10" t="s">
        <v>60</v>
      </c>
      <c r="C49" s="10" t="s">
        <v>0</v>
      </c>
      <c r="D49" s="10">
        <v>0</v>
      </c>
      <c r="E49" s="10" t="s">
        <v>97</v>
      </c>
      <c r="F49" s="10" t="s">
        <v>32</v>
      </c>
    </row>
    <row r="50" spans="2:6" x14ac:dyDescent="0.25">
      <c r="B50" s="10" t="s">
        <v>61</v>
      </c>
      <c r="C50" s="10" t="s">
        <v>0</v>
      </c>
      <c r="D50" s="10">
        <v>0</v>
      </c>
      <c r="E50" s="10" t="s">
        <v>98</v>
      </c>
      <c r="F50" s="10" t="s">
        <v>32</v>
      </c>
    </row>
    <row r="51" spans="2:6" ht="15.75" thickBot="1" x14ac:dyDescent="0.3">
      <c r="B51" s="8" t="s">
        <v>62</v>
      </c>
      <c r="C51" s="8" t="s">
        <v>0</v>
      </c>
      <c r="D51" s="8">
        <v>0</v>
      </c>
      <c r="E51" s="8" t="s">
        <v>99</v>
      </c>
      <c r="F51" s="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D5B2-561C-43D7-ACFE-0D619AA1933A}">
  <dimension ref="B3:AJ30"/>
  <sheetViews>
    <sheetView tabSelected="1" topLeftCell="T1" workbookViewId="0">
      <selection activeCell="AJ21" sqref="AJ21"/>
    </sheetView>
  </sheetViews>
  <sheetFormatPr defaultRowHeight="15" x14ac:dyDescent="0.25"/>
  <cols>
    <col min="8" max="13" width="9.28515625" customWidth="1"/>
    <col min="18" max="18" width="15.140625" bestFit="1" customWidth="1"/>
    <col min="25" max="25" width="12.7109375" bestFit="1" customWidth="1"/>
    <col min="26" max="26" width="6.28515625" customWidth="1"/>
    <col min="28" max="28" width="14.5703125" bestFit="1" customWidth="1"/>
    <col min="32" max="32" width="12" bestFit="1" customWidth="1"/>
    <col min="36" max="36" width="15.42578125" bestFit="1" customWidth="1"/>
    <col min="39" max="39" width="15.140625" bestFit="1" customWidth="1"/>
  </cols>
  <sheetData>
    <row r="3" spans="2:36" ht="15.75" thickBot="1" x14ac:dyDescent="0.3">
      <c r="B3" s="2" t="s">
        <v>0</v>
      </c>
      <c r="C3" s="2" t="s">
        <v>1</v>
      </c>
      <c r="D3" s="2" t="s">
        <v>2</v>
      </c>
      <c r="E3" s="2" t="s">
        <v>14</v>
      </c>
      <c r="F3" s="2" t="s">
        <v>3</v>
      </c>
      <c r="G3" s="2"/>
      <c r="H3" s="2" t="s">
        <v>65</v>
      </c>
      <c r="I3" s="2" t="s">
        <v>66</v>
      </c>
      <c r="J3" s="2" t="s">
        <v>67</v>
      </c>
      <c r="K3" s="2" t="s">
        <v>67</v>
      </c>
      <c r="L3" s="2" t="s">
        <v>68</v>
      </c>
      <c r="M3" s="2"/>
      <c r="N3" s="2" t="s">
        <v>15</v>
      </c>
      <c r="O3" s="2" t="s">
        <v>3</v>
      </c>
      <c r="P3" s="2" t="s">
        <v>64</v>
      </c>
      <c r="Q3" s="2" t="s">
        <v>11</v>
      </c>
      <c r="R3" s="2" t="s">
        <v>12</v>
      </c>
      <c r="S3" s="2" t="s">
        <v>39</v>
      </c>
      <c r="T3" s="2" t="s">
        <v>40</v>
      </c>
      <c r="U3" s="2" t="s">
        <v>46</v>
      </c>
      <c r="V3" s="2" t="s">
        <v>41</v>
      </c>
      <c r="W3" s="2" t="s">
        <v>42</v>
      </c>
      <c r="X3" s="2" t="s">
        <v>43</v>
      </c>
      <c r="Y3" s="2" t="s">
        <v>44</v>
      </c>
      <c r="AB3" s="2" t="s">
        <v>47</v>
      </c>
      <c r="AE3" s="2" t="s">
        <v>4</v>
      </c>
      <c r="AF3" s="2" t="s">
        <v>5</v>
      </c>
      <c r="AG3" s="2" t="s">
        <v>6</v>
      </c>
      <c r="AH3" s="2" t="s">
        <v>7</v>
      </c>
      <c r="AI3" s="2"/>
      <c r="AJ3" s="2" t="s">
        <v>9</v>
      </c>
    </row>
    <row r="4" spans="2:36" ht="15.75" thickBot="1" x14ac:dyDescent="0.3">
      <c r="B4" s="24">
        <v>0</v>
      </c>
      <c r="C4" s="25">
        <v>1</v>
      </c>
      <c r="D4" s="25">
        <v>2</v>
      </c>
      <c r="E4" s="25">
        <v>451</v>
      </c>
      <c r="F4" s="25">
        <f>R4*O4</f>
        <v>0</v>
      </c>
      <c r="G4" s="25"/>
      <c r="H4" s="25">
        <f>B4*S4</f>
        <v>0</v>
      </c>
      <c r="I4" s="25">
        <f>B4*$AF$21</f>
        <v>0</v>
      </c>
      <c r="J4" s="25" t="e">
        <f>I4/H4</f>
        <v>#DIV/0!</v>
      </c>
      <c r="K4" s="25">
        <f>IFERROR(I4/H4,0)</f>
        <v>0</v>
      </c>
      <c r="L4" s="25">
        <f>E4*S4*K4</f>
        <v>0</v>
      </c>
      <c r="M4" s="25"/>
      <c r="N4" s="25">
        <f>P4*$AF$21</f>
        <v>21240</v>
      </c>
      <c r="O4">
        <v>6360</v>
      </c>
      <c r="P4" s="25">
        <f>S4*0.5</f>
        <v>177</v>
      </c>
      <c r="Q4" s="25">
        <f>ROUND(R4*$AF$20,0)</f>
        <v>0</v>
      </c>
      <c r="R4" s="26">
        <v>0</v>
      </c>
      <c r="S4" s="14">
        <v>354</v>
      </c>
      <c r="T4" s="25">
        <v>450</v>
      </c>
      <c r="U4" s="25">
        <v>0.8</v>
      </c>
      <c r="V4" s="25">
        <f>S4/T4</f>
        <v>0.78666666666666663</v>
      </c>
      <c r="W4" s="25">
        <f>(R4*V4)</f>
        <v>0</v>
      </c>
      <c r="X4" s="25">
        <f>U4*R4</f>
        <v>0</v>
      </c>
      <c r="Y4" s="25">
        <v>13</v>
      </c>
      <c r="Z4" s="14">
        <f>ROUND(SUM(W4+X4),0)</f>
        <v>0</v>
      </c>
      <c r="AA4" s="14">
        <f>U4+V4</f>
        <v>1.5866666666666667</v>
      </c>
      <c r="AB4" s="27">
        <f>ROUND(Y4/AA4,0)</f>
        <v>8</v>
      </c>
      <c r="AE4" s="16">
        <v>1</v>
      </c>
      <c r="AF4" s="13">
        <f>SUMIF($D$4:$D$13,AE4,$B$4:$B$13)</f>
        <v>0</v>
      </c>
      <c r="AG4" s="13">
        <f>SUMIF($C$4:$C$13,AE4,$B$4:$B$13)</f>
        <v>890</v>
      </c>
      <c r="AH4" s="13">
        <f>AF4-AG4</f>
        <v>-890</v>
      </c>
      <c r="AI4" s="13" t="s">
        <v>8</v>
      </c>
      <c r="AJ4" s="17"/>
    </row>
    <row r="5" spans="2:36" ht="15.75" thickBot="1" x14ac:dyDescent="0.3">
      <c r="B5" s="28">
        <v>0</v>
      </c>
      <c r="C5" s="23">
        <v>1</v>
      </c>
      <c r="D5" s="23">
        <v>3</v>
      </c>
      <c r="E5" s="23">
        <v>294</v>
      </c>
      <c r="F5" s="25">
        <f t="shared" ref="F5:F23" si="0">R5*O5</f>
        <v>0</v>
      </c>
      <c r="G5" s="23"/>
      <c r="H5" s="23">
        <f>B5*S5</f>
        <v>0</v>
      </c>
      <c r="I5" s="23">
        <f t="shared" ref="I5:I12" si="1">B5*$AF$21</f>
        <v>0</v>
      </c>
      <c r="J5" s="23" t="e">
        <f t="shared" ref="J5:J12" si="2">I5/H5</f>
        <v>#DIV/0!</v>
      </c>
      <c r="K5" s="23">
        <f t="shared" ref="K5:K12" si="3">IFERROR(I5/H5,0)</f>
        <v>0</v>
      </c>
      <c r="L5" s="23">
        <f>E5*S5*K5</f>
        <v>0</v>
      </c>
      <c r="M5" s="23"/>
      <c r="N5" s="23">
        <f>P5*$AF$21</f>
        <v>14520</v>
      </c>
      <c r="O5">
        <v>5029</v>
      </c>
      <c r="P5" s="23">
        <f t="shared" ref="P5:P23" si="4">S5*0.5</f>
        <v>121</v>
      </c>
      <c r="Q5" s="23">
        <f t="shared" ref="Q5:Q13" si="5">ROUND(R5*$AF$20,0)</f>
        <v>0</v>
      </c>
      <c r="R5" s="22">
        <v>0</v>
      </c>
      <c r="S5" s="1">
        <v>242</v>
      </c>
      <c r="T5" s="25">
        <v>400</v>
      </c>
      <c r="U5" s="25">
        <v>0.8</v>
      </c>
      <c r="V5" s="23">
        <f t="shared" ref="V5:V15" si="6">S5/T5</f>
        <v>0.60499999999999998</v>
      </c>
      <c r="W5" s="23">
        <f t="shared" ref="W5:W12" si="7">(R5*V5)</f>
        <v>0</v>
      </c>
      <c r="X5" s="25">
        <f t="shared" ref="X5:X23" si="8">U5*R5</f>
        <v>0</v>
      </c>
      <c r="Y5" s="23">
        <v>13</v>
      </c>
      <c r="Z5" s="1">
        <f>ROUND(SUM(W5+X5),0)</f>
        <v>0</v>
      </c>
      <c r="AA5" s="1">
        <f t="shared" ref="AA5:AA23" si="9">U5+V5</f>
        <v>1.405</v>
      </c>
      <c r="AB5" s="27">
        <f t="shared" ref="AB5:AB23" si="10">ROUND(Y5/AA5,0)</f>
        <v>9</v>
      </c>
      <c r="AE5" s="18">
        <v>2</v>
      </c>
      <c r="AF5" s="2">
        <f>SUMIF($D$4:$D$13,AE5,$B$4:$B$13)</f>
        <v>0</v>
      </c>
      <c r="AG5" s="2">
        <f>SUMIF($C$4:$C$13,AE5,$B$4:$B$13)</f>
        <v>1800</v>
      </c>
      <c r="AH5" s="13">
        <f t="shared" ref="AH5:AH8" si="11">AF5-AG5</f>
        <v>-1800</v>
      </c>
      <c r="AI5" s="2" t="s">
        <v>8</v>
      </c>
      <c r="AJ5" s="19"/>
    </row>
    <row r="6" spans="2:36" ht="15.75" thickBot="1" x14ac:dyDescent="0.3">
      <c r="B6" s="28">
        <v>890</v>
      </c>
      <c r="C6" s="23">
        <v>1</v>
      </c>
      <c r="D6" s="23">
        <v>4</v>
      </c>
      <c r="E6" s="23">
        <v>252</v>
      </c>
      <c r="F6" s="25">
        <f t="shared" si="0"/>
        <v>44660</v>
      </c>
      <c r="G6" s="23"/>
      <c r="H6" s="23">
        <f t="shared" ref="H6:H12" si="12">B6*S6</f>
        <v>176220</v>
      </c>
      <c r="I6" s="23">
        <f t="shared" si="1"/>
        <v>106800</v>
      </c>
      <c r="J6" s="23">
        <f t="shared" si="2"/>
        <v>0.60606060606060608</v>
      </c>
      <c r="K6" s="23">
        <f t="shared" si="3"/>
        <v>0.60606060606060608</v>
      </c>
      <c r="L6" s="23">
        <f>E6*S6*K6</f>
        <v>30240</v>
      </c>
      <c r="M6" s="23"/>
      <c r="N6" s="23">
        <f>P6*$AF$21</f>
        <v>11880</v>
      </c>
      <c r="O6">
        <v>4466</v>
      </c>
      <c r="P6" s="23">
        <f t="shared" si="4"/>
        <v>99</v>
      </c>
      <c r="Q6" s="23">
        <f t="shared" si="5"/>
        <v>900</v>
      </c>
      <c r="R6" s="22">
        <v>10</v>
      </c>
      <c r="S6" s="1">
        <v>198</v>
      </c>
      <c r="T6" s="25">
        <v>400</v>
      </c>
      <c r="U6" s="25">
        <v>0.8</v>
      </c>
      <c r="V6" s="23">
        <f t="shared" si="6"/>
        <v>0.495</v>
      </c>
      <c r="W6" s="23">
        <f t="shared" si="7"/>
        <v>4.95</v>
      </c>
      <c r="X6" s="25">
        <f t="shared" si="8"/>
        <v>8</v>
      </c>
      <c r="Y6" s="23">
        <v>13</v>
      </c>
      <c r="Z6" s="1">
        <f t="shared" ref="Z6:Z23" si="13">ROUND(SUM(W6+X6),0)</f>
        <v>13</v>
      </c>
      <c r="AA6" s="1">
        <f t="shared" si="9"/>
        <v>1.2949999999999999</v>
      </c>
      <c r="AB6" s="27">
        <f t="shared" si="10"/>
        <v>10</v>
      </c>
      <c r="AE6" s="18">
        <v>3</v>
      </c>
      <c r="AF6" s="2">
        <f>SUMIF($D$4:$D$13,AE6,$B$4:$B$13)</f>
        <v>900</v>
      </c>
      <c r="AG6" s="2">
        <f>SUMIF($C$4:$C$13,AE6,$B$4:$B$13)</f>
        <v>630</v>
      </c>
      <c r="AH6" s="13">
        <f>AF6-AG6</f>
        <v>270</v>
      </c>
      <c r="AI6" s="2" t="s">
        <v>8</v>
      </c>
      <c r="AJ6" s="19"/>
    </row>
    <row r="7" spans="2:36" ht="15.75" thickBot="1" x14ac:dyDescent="0.3">
      <c r="B7" s="28">
        <v>0</v>
      </c>
      <c r="C7" s="23">
        <v>1</v>
      </c>
      <c r="D7" s="23">
        <v>5</v>
      </c>
      <c r="E7" s="23">
        <v>313</v>
      </c>
      <c r="F7" s="25">
        <f t="shared" si="0"/>
        <v>0</v>
      </c>
      <c r="G7" s="23"/>
      <c r="H7" s="23">
        <f t="shared" si="12"/>
        <v>0</v>
      </c>
      <c r="I7" s="23">
        <f t="shared" si="1"/>
        <v>0</v>
      </c>
      <c r="J7" s="23" t="e">
        <f t="shared" si="2"/>
        <v>#DIV/0!</v>
      </c>
      <c r="K7" s="23">
        <f t="shared" si="3"/>
        <v>0</v>
      </c>
      <c r="L7" s="23">
        <f t="shared" ref="L7:L12" si="14">E7*S7*K7</f>
        <v>0</v>
      </c>
      <c r="M7" s="23"/>
      <c r="N7" s="23">
        <f t="shared" ref="N7:N12" si="15">P7*$AF$21</f>
        <v>46080</v>
      </c>
      <c r="O7">
        <v>11562</v>
      </c>
      <c r="P7" s="23">
        <f t="shared" si="4"/>
        <v>384</v>
      </c>
      <c r="Q7" s="23">
        <f t="shared" si="5"/>
        <v>0</v>
      </c>
      <c r="R7" s="22">
        <v>0</v>
      </c>
      <c r="S7" s="1">
        <v>768</v>
      </c>
      <c r="T7" s="25">
        <v>400</v>
      </c>
      <c r="U7" s="25">
        <v>0.8</v>
      </c>
      <c r="V7" s="23">
        <f t="shared" si="6"/>
        <v>1.92</v>
      </c>
      <c r="W7" s="23">
        <f t="shared" si="7"/>
        <v>0</v>
      </c>
      <c r="X7" s="25">
        <f t="shared" si="8"/>
        <v>0</v>
      </c>
      <c r="Y7" s="23">
        <v>13</v>
      </c>
      <c r="Z7" s="1">
        <f>ROUND(SUM(W7+X7),0)</f>
        <v>0</v>
      </c>
      <c r="AA7" s="1">
        <f t="shared" si="9"/>
        <v>2.7199999999999998</v>
      </c>
      <c r="AB7" s="27">
        <f t="shared" si="10"/>
        <v>5</v>
      </c>
      <c r="AE7" s="18">
        <v>4</v>
      </c>
      <c r="AF7" s="2">
        <f>SUMIF($D$4:$D$13,AE7,$B$4:$B$13)</f>
        <v>2420</v>
      </c>
      <c r="AG7" s="2">
        <f>SUMIF($C$4:$C$13,AE7,$B$4:$B$13)</f>
        <v>0</v>
      </c>
      <c r="AH7" s="13">
        <f t="shared" si="11"/>
        <v>2420</v>
      </c>
      <c r="AI7" s="2" t="s">
        <v>8</v>
      </c>
      <c r="AJ7" s="19"/>
    </row>
    <row r="8" spans="2:36" ht="15.75" thickBot="1" x14ac:dyDescent="0.3">
      <c r="B8" s="28">
        <v>900</v>
      </c>
      <c r="C8" s="23">
        <v>2</v>
      </c>
      <c r="D8" s="23">
        <v>3</v>
      </c>
      <c r="E8" s="23">
        <v>342</v>
      </c>
      <c r="F8" s="25">
        <f t="shared" si="0"/>
        <v>43240</v>
      </c>
      <c r="G8" s="23"/>
      <c r="H8" s="23">
        <f t="shared" si="12"/>
        <v>168300</v>
      </c>
      <c r="I8" s="23">
        <f t="shared" si="1"/>
        <v>108000</v>
      </c>
      <c r="J8" s="23">
        <f t="shared" si="2"/>
        <v>0.64171122994652408</v>
      </c>
      <c r="K8" s="23">
        <f t="shared" si="3"/>
        <v>0.64171122994652408</v>
      </c>
      <c r="L8" s="23">
        <f t="shared" si="14"/>
        <v>41040</v>
      </c>
      <c r="M8" s="23"/>
      <c r="N8" s="23">
        <f t="shared" si="15"/>
        <v>11220</v>
      </c>
      <c r="O8">
        <v>4324</v>
      </c>
      <c r="P8" s="23">
        <f t="shared" si="4"/>
        <v>93.5</v>
      </c>
      <c r="Q8" s="23">
        <f t="shared" si="5"/>
        <v>900</v>
      </c>
      <c r="R8" s="22">
        <v>10</v>
      </c>
      <c r="S8" s="1">
        <v>187</v>
      </c>
      <c r="T8" s="25">
        <v>400</v>
      </c>
      <c r="U8" s="25">
        <v>0.8</v>
      </c>
      <c r="V8" s="23">
        <f t="shared" si="6"/>
        <v>0.46750000000000003</v>
      </c>
      <c r="W8" s="23">
        <f t="shared" si="7"/>
        <v>4.6750000000000007</v>
      </c>
      <c r="X8" s="25">
        <f t="shared" si="8"/>
        <v>8</v>
      </c>
      <c r="Y8" s="23">
        <v>13</v>
      </c>
      <c r="Z8" s="1">
        <f t="shared" si="13"/>
        <v>13</v>
      </c>
      <c r="AA8" s="1">
        <f t="shared" si="9"/>
        <v>1.2675000000000001</v>
      </c>
      <c r="AB8" s="27">
        <f t="shared" si="10"/>
        <v>10</v>
      </c>
      <c r="AE8" s="20">
        <v>5</v>
      </c>
      <c r="AF8" s="15">
        <f>SUMIF($D$4:$D$13,AE8,$B$4:$B$13)</f>
        <v>0</v>
      </c>
      <c r="AG8" s="15">
        <f>SUMIF($C$4:$C$13,AE8,$B$4:$B$13)</f>
        <v>0</v>
      </c>
      <c r="AH8" s="13">
        <f t="shared" si="11"/>
        <v>0</v>
      </c>
      <c r="AI8" s="15" t="s">
        <v>8</v>
      </c>
      <c r="AJ8" s="21"/>
    </row>
    <row r="9" spans="2:36" ht="15.75" thickBot="1" x14ac:dyDescent="0.3">
      <c r="B9" s="28">
        <v>900</v>
      </c>
      <c r="C9" s="23">
        <v>2</v>
      </c>
      <c r="D9" s="23">
        <v>4</v>
      </c>
      <c r="E9" s="23">
        <v>469</v>
      </c>
      <c r="F9" s="25">
        <f t="shared" si="0"/>
        <v>44910</v>
      </c>
      <c r="G9" s="23"/>
      <c r="H9" s="23">
        <f t="shared" si="12"/>
        <v>180000</v>
      </c>
      <c r="I9" s="23">
        <f t="shared" si="1"/>
        <v>108000</v>
      </c>
      <c r="J9" s="23">
        <f t="shared" si="2"/>
        <v>0.6</v>
      </c>
      <c r="K9" s="23">
        <f t="shared" si="3"/>
        <v>0.6</v>
      </c>
      <c r="L9" s="23">
        <f t="shared" si="14"/>
        <v>56280</v>
      </c>
      <c r="M9" s="23"/>
      <c r="N9" s="23">
        <f t="shared" si="15"/>
        <v>12000</v>
      </c>
      <c r="O9">
        <v>4491</v>
      </c>
      <c r="P9" s="23">
        <f t="shared" si="4"/>
        <v>100</v>
      </c>
      <c r="Q9" s="23">
        <f t="shared" si="5"/>
        <v>900</v>
      </c>
      <c r="R9" s="22">
        <v>10</v>
      </c>
      <c r="S9" s="1">
        <v>200</v>
      </c>
      <c r="T9" s="25">
        <v>400</v>
      </c>
      <c r="U9" s="25">
        <v>0.8</v>
      </c>
      <c r="V9" s="23">
        <f t="shared" si="6"/>
        <v>0.5</v>
      </c>
      <c r="W9" s="23">
        <f t="shared" si="7"/>
        <v>5</v>
      </c>
      <c r="X9" s="25">
        <f t="shared" si="8"/>
        <v>8</v>
      </c>
      <c r="Y9" s="23">
        <v>13</v>
      </c>
      <c r="Z9" s="1">
        <f t="shared" si="13"/>
        <v>13</v>
      </c>
      <c r="AA9" s="1">
        <f t="shared" si="9"/>
        <v>1.3</v>
      </c>
      <c r="AB9" s="27">
        <f t="shared" si="10"/>
        <v>10</v>
      </c>
      <c r="AE9" s="16">
        <v>11</v>
      </c>
      <c r="AF9" s="13">
        <f>SUMIF($D$14:$D$23,AE9,$B$14:$B$23)</f>
        <v>900</v>
      </c>
      <c r="AG9" s="13">
        <f>SUMIF($C$14:$C$23,AE9,$B$14:$B$23)</f>
        <v>0</v>
      </c>
      <c r="AH9" s="13">
        <f t="shared" ref="AH9:AH13" si="16">AF9-AG9</f>
        <v>900</v>
      </c>
      <c r="AI9" s="13" t="s">
        <v>8</v>
      </c>
      <c r="AJ9" s="17"/>
    </row>
    <row r="10" spans="2:36" ht="15.75" thickBot="1" x14ac:dyDescent="0.3">
      <c r="B10" s="28">
        <v>0</v>
      </c>
      <c r="C10" s="23">
        <v>2</v>
      </c>
      <c r="D10" s="23">
        <v>5</v>
      </c>
      <c r="E10" s="23">
        <v>398</v>
      </c>
      <c r="F10" s="25">
        <f t="shared" si="0"/>
        <v>0</v>
      </c>
      <c r="G10" s="23"/>
      <c r="H10" s="23">
        <f t="shared" si="12"/>
        <v>0</v>
      </c>
      <c r="I10" s="23">
        <f t="shared" si="1"/>
        <v>0</v>
      </c>
      <c r="J10" s="23" t="e">
        <f t="shared" si="2"/>
        <v>#DIV/0!</v>
      </c>
      <c r="K10" s="23">
        <f t="shared" si="3"/>
        <v>0</v>
      </c>
      <c r="L10" s="23">
        <f t="shared" si="14"/>
        <v>0</v>
      </c>
      <c r="M10" s="23"/>
      <c r="N10" s="23">
        <f t="shared" si="15"/>
        <v>40380</v>
      </c>
      <c r="O10">
        <v>10372</v>
      </c>
      <c r="P10" s="23">
        <f t="shared" si="4"/>
        <v>336.5</v>
      </c>
      <c r="Q10" s="23">
        <f t="shared" si="5"/>
        <v>0</v>
      </c>
      <c r="R10" s="22">
        <v>0</v>
      </c>
      <c r="S10" s="1">
        <v>673</v>
      </c>
      <c r="T10" s="25">
        <v>400</v>
      </c>
      <c r="U10" s="25">
        <v>0.8</v>
      </c>
      <c r="V10" s="23">
        <f t="shared" si="6"/>
        <v>1.6825000000000001</v>
      </c>
      <c r="W10" s="23">
        <f t="shared" si="7"/>
        <v>0</v>
      </c>
      <c r="X10" s="25">
        <f t="shared" si="8"/>
        <v>0</v>
      </c>
      <c r="Y10" s="23">
        <v>13</v>
      </c>
      <c r="Z10" s="1">
        <f t="shared" si="13"/>
        <v>0</v>
      </c>
      <c r="AA10" s="1">
        <f t="shared" si="9"/>
        <v>2.4824999999999999</v>
      </c>
      <c r="AB10" s="27">
        <f t="shared" si="10"/>
        <v>5</v>
      </c>
      <c r="AE10" s="18">
        <v>22</v>
      </c>
      <c r="AF10" s="13">
        <f>SUMIF($D$14:$D$23,AE10,$B$14:$B$23)</f>
        <v>1800</v>
      </c>
      <c r="AG10" s="13">
        <f>SUMIF($C$14:$C$23,AE10,$B$14:$B$23)</f>
        <v>0</v>
      </c>
      <c r="AH10" s="2">
        <f t="shared" si="16"/>
        <v>1800</v>
      </c>
      <c r="AI10" s="2" t="s">
        <v>8</v>
      </c>
      <c r="AJ10" s="19"/>
    </row>
    <row r="11" spans="2:36" ht="15.75" thickBot="1" x14ac:dyDescent="0.3">
      <c r="B11" s="28">
        <v>630</v>
      </c>
      <c r="C11" s="23">
        <v>3</v>
      </c>
      <c r="D11" s="23">
        <v>4</v>
      </c>
      <c r="E11" s="23">
        <v>334</v>
      </c>
      <c r="F11" s="25">
        <f t="shared" si="0"/>
        <v>32634</v>
      </c>
      <c r="G11" s="23"/>
      <c r="H11" s="23">
        <f t="shared" si="12"/>
        <v>135450</v>
      </c>
      <c r="I11" s="23">
        <f t="shared" si="1"/>
        <v>75600</v>
      </c>
      <c r="J11" s="23">
        <f t="shared" si="2"/>
        <v>0.55813953488372092</v>
      </c>
      <c r="K11" s="23">
        <f t="shared" si="3"/>
        <v>0.55813953488372092</v>
      </c>
      <c r="L11" s="23">
        <f t="shared" si="14"/>
        <v>40080</v>
      </c>
      <c r="M11" s="23"/>
      <c r="N11" s="23">
        <f t="shared" si="15"/>
        <v>12900</v>
      </c>
      <c r="O11">
        <v>4662</v>
      </c>
      <c r="P11" s="23">
        <f t="shared" si="4"/>
        <v>107.5</v>
      </c>
      <c r="Q11" s="23">
        <f t="shared" si="5"/>
        <v>630</v>
      </c>
      <c r="R11" s="22">
        <v>7</v>
      </c>
      <c r="S11" s="1">
        <v>215</v>
      </c>
      <c r="T11" s="25">
        <v>400</v>
      </c>
      <c r="U11" s="25">
        <v>0.8</v>
      </c>
      <c r="V11" s="23">
        <f t="shared" si="6"/>
        <v>0.53749999999999998</v>
      </c>
      <c r="W11" s="23">
        <f t="shared" si="7"/>
        <v>3.7624999999999997</v>
      </c>
      <c r="X11" s="25">
        <f t="shared" si="8"/>
        <v>5.6000000000000005</v>
      </c>
      <c r="Y11" s="23">
        <v>13</v>
      </c>
      <c r="Z11" s="1">
        <f t="shared" si="13"/>
        <v>9</v>
      </c>
      <c r="AA11" s="1">
        <f t="shared" si="9"/>
        <v>1.3374999999999999</v>
      </c>
      <c r="AB11" s="27">
        <f t="shared" si="10"/>
        <v>10</v>
      </c>
      <c r="AE11" s="18">
        <v>33</v>
      </c>
      <c r="AF11" s="13">
        <f>SUMIF($D$14:$D$23,AE11,$B$14:$B$23)</f>
        <v>900</v>
      </c>
      <c r="AG11" s="13">
        <f>SUMIF($C$14:$C$23,AE11,$B$14:$B$23)</f>
        <v>900</v>
      </c>
      <c r="AH11" s="2">
        <f t="shared" si="16"/>
        <v>0</v>
      </c>
      <c r="AI11" s="2" t="s">
        <v>8</v>
      </c>
      <c r="AJ11" s="19"/>
    </row>
    <row r="12" spans="2:36" ht="15.75" thickBot="1" x14ac:dyDescent="0.3">
      <c r="B12" s="28">
        <v>0</v>
      </c>
      <c r="C12" s="23">
        <v>3</v>
      </c>
      <c r="D12" s="23">
        <v>5</v>
      </c>
      <c r="E12" s="23">
        <v>300</v>
      </c>
      <c r="F12" s="25">
        <f t="shared" si="0"/>
        <v>0</v>
      </c>
      <c r="G12" s="23"/>
      <c r="H12" s="23">
        <f t="shared" si="12"/>
        <v>0</v>
      </c>
      <c r="I12" s="23">
        <f t="shared" si="1"/>
        <v>0</v>
      </c>
      <c r="J12" s="23" t="e">
        <f t="shared" si="2"/>
        <v>#DIV/0!</v>
      </c>
      <c r="K12" s="23">
        <f t="shared" si="3"/>
        <v>0</v>
      </c>
      <c r="L12" s="23">
        <f t="shared" si="14"/>
        <v>0</v>
      </c>
      <c r="M12" s="23"/>
      <c r="N12" s="23">
        <f t="shared" si="15"/>
        <v>34500</v>
      </c>
      <c r="O12">
        <v>9114</v>
      </c>
      <c r="P12" s="23">
        <f t="shared" si="4"/>
        <v>287.5</v>
      </c>
      <c r="Q12" s="23">
        <f t="shared" si="5"/>
        <v>0</v>
      </c>
      <c r="R12" s="22">
        <v>0</v>
      </c>
      <c r="S12" s="1">
        <v>575</v>
      </c>
      <c r="T12" s="25">
        <v>500</v>
      </c>
      <c r="U12" s="25">
        <v>0.8</v>
      </c>
      <c r="V12" s="23">
        <f t="shared" si="6"/>
        <v>1.1499999999999999</v>
      </c>
      <c r="W12" s="23">
        <f t="shared" si="7"/>
        <v>0</v>
      </c>
      <c r="X12" s="25">
        <f t="shared" si="8"/>
        <v>0</v>
      </c>
      <c r="Y12" s="23">
        <v>13</v>
      </c>
      <c r="Z12" s="1">
        <f t="shared" si="13"/>
        <v>0</v>
      </c>
      <c r="AA12" s="1">
        <f t="shared" si="9"/>
        <v>1.95</v>
      </c>
      <c r="AB12" s="27">
        <f t="shared" si="10"/>
        <v>7</v>
      </c>
      <c r="AE12" s="18">
        <v>44</v>
      </c>
      <c r="AF12" s="13">
        <f>SUMIF($D$14:$D$23,AE12,$B$14:$B$23)</f>
        <v>0</v>
      </c>
      <c r="AG12" s="13">
        <f>SUMIF($C$14:$C$23,AE12,$B$14:$B$23)</f>
        <v>2700</v>
      </c>
      <c r="AH12" s="2">
        <f t="shared" si="16"/>
        <v>-2700</v>
      </c>
      <c r="AI12" s="2" t="s">
        <v>8</v>
      </c>
      <c r="AJ12" s="19"/>
    </row>
    <row r="13" spans="2:36" ht="15.75" thickBot="1" x14ac:dyDescent="0.3">
      <c r="B13" s="29">
        <v>0</v>
      </c>
      <c r="C13" s="30">
        <v>4</v>
      </c>
      <c r="D13" s="30">
        <v>5</v>
      </c>
      <c r="E13" s="30">
        <v>307</v>
      </c>
      <c r="F13" s="25">
        <f t="shared" si="0"/>
        <v>0</v>
      </c>
      <c r="G13" s="30"/>
      <c r="H13" s="30">
        <f>B13*S13</f>
        <v>0</v>
      </c>
      <c r="I13" s="30">
        <f>B13*$AF$21</f>
        <v>0</v>
      </c>
      <c r="J13" s="30" t="e">
        <f>I13/H13</f>
        <v>#DIV/0!</v>
      </c>
      <c r="K13" s="30">
        <f>IFERROR(I13/H13,0)</f>
        <v>0</v>
      </c>
      <c r="L13" s="30">
        <f>E13*S13*K13</f>
        <v>0</v>
      </c>
      <c r="M13" s="30"/>
      <c r="N13" s="30">
        <f>P13*$AF$21</f>
        <v>47340</v>
      </c>
      <c r="O13">
        <v>11843</v>
      </c>
      <c r="P13" s="30">
        <f>S13*0.5</f>
        <v>394.5</v>
      </c>
      <c r="Q13" s="30">
        <f t="shared" si="5"/>
        <v>0</v>
      </c>
      <c r="R13" s="31">
        <v>0</v>
      </c>
      <c r="S13" s="32">
        <v>789</v>
      </c>
      <c r="T13" s="25">
        <v>600</v>
      </c>
      <c r="U13" s="25">
        <v>0.8</v>
      </c>
      <c r="V13" s="30">
        <f t="shared" si="6"/>
        <v>1.3149999999999999</v>
      </c>
      <c r="W13" s="30">
        <f>(R13*V13)</f>
        <v>0</v>
      </c>
      <c r="X13" s="25">
        <f t="shared" si="8"/>
        <v>0</v>
      </c>
      <c r="Y13" s="30">
        <v>13</v>
      </c>
      <c r="Z13" s="32">
        <f>ROUND(SUM(W13+X13),0)</f>
        <v>0</v>
      </c>
      <c r="AA13" s="32">
        <f t="shared" si="9"/>
        <v>2.1150000000000002</v>
      </c>
      <c r="AB13" s="27">
        <f t="shared" si="10"/>
        <v>6</v>
      </c>
      <c r="AE13" s="20">
        <v>55</v>
      </c>
      <c r="AF13" s="13">
        <f>SUMIF($D$14:$D$23,AE13,$B$14:$B$23)</f>
        <v>0</v>
      </c>
      <c r="AG13" s="13">
        <f>SUMIF($C$14:$C$23,AE13,$B$14:$B$23)</f>
        <v>0</v>
      </c>
      <c r="AH13" s="15">
        <f t="shared" si="16"/>
        <v>0</v>
      </c>
      <c r="AI13" s="15" t="s">
        <v>8</v>
      </c>
      <c r="AJ13" s="21"/>
    </row>
    <row r="14" spans="2:36" ht="15.75" thickBot="1" x14ac:dyDescent="0.3">
      <c r="B14" s="33">
        <v>0</v>
      </c>
      <c r="C14" s="25">
        <v>22</v>
      </c>
      <c r="D14" s="25">
        <v>11</v>
      </c>
      <c r="E14" s="25">
        <v>451</v>
      </c>
      <c r="F14" s="25">
        <f t="shared" si="0"/>
        <v>0</v>
      </c>
      <c r="G14" s="25"/>
      <c r="H14" s="25">
        <f t="shared" ref="H14:H23" si="17">B14*S14</f>
        <v>0</v>
      </c>
      <c r="I14" s="25">
        <f t="shared" ref="I14:I23" si="18">B14*$AF$21</f>
        <v>0</v>
      </c>
      <c r="J14" s="25" t="e">
        <f t="shared" ref="J14:J23" si="19">I14/H14</f>
        <v>#DIV/0!</v>
      </c>
      <c r="K14" s="25">
        <f t="shared" ref="K14:K23" si="20">IFERROR(I14/H14,0)</f>
        <v>0</v>
      </c>
      <c r="L14" s="25">
        <f t="shared" ref="L14:L22" si="21">E14*S14*K14</f>
        <v>0</v>
      </c>
      <c r="M14" s="25"/>
      <c r="N14" s="25">
        <f t="shared" ref="N14:N23" si="22">P14*$AF$21</f>
        <v>21240</v>
      </c>
      <c r="O14">
        <v>6359</v>
      </c>
      <c r="P14" s="25">
        <f t="shared" si="4"/>
        <v>177</v>
      </c>
      <c r="Q14" s="25">
        <f t="shared" ref="Q14:Q23" si="23">ROUND(R14*$AF$20,0)</f>
        <v>0</v>
      </c>
      <c r="R14" s="25">
        <v>0</v>
      </c>
      <c r="S14" s="14">
        <v>354</v>
      </c>
      <c r="T14" s="25">
        <v>450</v>
      </c>
      <c r="U14" s="25">
        <v>0.8</v>
      </c>
      <c r="V14" s="25">
        <f t="shared" si="6"/>
        <v>0.78666666666666663</v>
      </c>
      <c r="W14" s="25">
        <f>(R14*V14)</f>
        <v>0</v>
      </c>
      <c r="X14" s="25">
        <f t="shared" si="8"/>
        <v>0</v>
      </c>
      <c r="Y14" s="25">
        <v>13</v>
      </c>
      <c r="Z14" s="14">
        <f>ROUND(SUM(W14+X14),0)</f>
        <v>0</v>
      </c>
      <c r="AA14" s="14">
        <f t="shared" si="9"/>
        <v>1.5866666666666667</v>
      </c>
      <c r="AB14" s="27">
        <f t="shared" si="10"/>
        <v>8</v>
      </c>
      <c r="AH14" s="2">
        <f>SUM(AH4:AH13)</f>
        <v>0</v>
      </c>
    </row>
    <row r="15" spans="2:36" ht="15.75" thickBot="1" x14ac:dyDescent="0.3">
      <c r="B15" s="34">
        <v>0</v>
      </c>
      <c r="C15" s="23">
        <v>33</v>
      </c>
      <c r="D15" s="23">
        <v>11</v>
      </c>
      <c r="E15" s="23">
        <v>294</v>
      </c>
      <c r="F15" s="25">
        <f t="shared" si="0"/>
        <v>0</v>
      </c>
      <c r="G15" s="1"/>
      <c r="H15" s="23">
        <f t="shared" si="17"/>
        <v>0</v>
      </c>
      <c r="I15" s="23">
        <f t="shared" si="18"/>
        <v>0</v>
      </c>
      <c r="J15" s="23" t="e">
        <f t="shared" si="19"/>
        <v>#DIV/0!</v>
      </c>
      <c r="K15" s="23">
        <f t="shared" si="20"/>
        <v>0</v>
      </c>
      <c r="L15" s="23">
        <f t="shared" si="21"/>
        <v>0</v>
      </c>
      <c r="M15" s="1"/>
      <c r="N15" s="23">
        <f t="shared" si="22"/>
        <v>14520</v>
      </c>
      <c r="O15">
        <v>4985</v>
      </c>
      <c r="P15" s="23">
        <f t="shared" si="4"/>
        <v>121</v>
      </c>
      <c r="Q15" s="23">
        <f>ROUND(R15*$AF$20,0)</f>
        <v>0</v>
      </c>
      <c r="R15" s="23">
        <v>0</v>
      </c>
      <c r="S15" s="1">
        <v>242</v>
      </c>
      <c r="T15" s="25">
        <v>400</v>
      </c>
      <c r="U15" s="25">
        <v>0.8</v>
      </c>
      <c r="V15" s="23">
        <f t="shared" si="6"/>
        <v>0.60499999999999998</v>
      </c>
      <c r="W15" s="23">
        <f t="shared" ref="W15:W23" si="24">(R15*V15)</f>
        <v>0</v>
      </c>
      <c r="X15" s="25">
        <f t="shared" si="8"/>
        <v>0</v>
      </c>
      <c r="Y15" s="23">
        <v>13</v>
      </c>
      <c r="Z15" s="1">
        <f t="shared" si="13"/>
        <v>0</v>
      </c>
      <c r="AA15" s="1">
        <f>U15+V15</f>
        <v>1.405</v>
      </c>
      <c r="AB15" s="27">
        <f t="shared" si="10"/>
        <v>9</v>
      </c>
    </row>
    <row r="16" spans="2:36" ht="15.75" thickBot="1" x14ac:dyDescent="0.3">
      <c r="B16" s="34">
        <v>900</v>
      </c>
      <c r="C16" s="23">
        <v>33</v>
      </c>
      <c r="D16" s="23">
        <v>22</v>
      </c>
      <c r="E16" s="23">
        <v>342</v>
      </c>
      <c r="F16" s="25">
        <f t="shared" si="0"/>
        <v>43060</v>
      </c>
      <c r="G16" s="1"/>
      <c r="H16" s="23">
        <f t="shared" si="17"/>
        <v>168300</v>
      </c>
      <c r="I16" s="23">
        <f t="shared" si="18"/>
        <v>108000</v>
      </c>
      <c r="J16" s="23">
        <f t="shared" si="19"/>
        <v>0.64171122994652408</v>
      </c>
      <c r="K16" s="23">
        <f t="shared" si="20"/>
        <v>0.64171122994652408</v>
      </c>
      <c r="L16" s="23">
        <f t="shared" si="21"/>
        <v>41040</v>
      </c>
      <c r="M16" s="1"/>
      <c r="N16" s="23">
        <f t="shared" si="22"/>
        <v>11220</v>
      </c>
      <c r="O16">
        <v>4306</v>
      </c>
      <c r="P16" s="23">
        <f t="shared" si="4"/>
        <v>93.5</v>
      </c>
      <c r="Q16" s="23">
        <f>ROUND(R16*$AF$20,0)</f>
        <v>900</v>
      </c>
      <c r="R16" s="23">
        <v>10</v>
      </c>
      <c r="S16" s="1">
        <v>187</v>
      </c>
      <c r="T16" s="25">
        <v>400</v>
      </c>
      <c r="U16" s="25">
        <v>0.8</v>
      </c>
      <c r="V16" s="23">
        <f t="shared" ref="V16:V23" si="25">S16/T16</f>
        <v>0.46750000000000003</v>
      </c>
      <c r="W16" s="23">
        <f t="shared" si="24"/>
        <v>4.6750000000000007</v>
      </c>
      <c r="X16" s="25">
        <f t="shared" si="8"/>
        <v>8</v>
      </c>
      <c r="Y16" s="23">
        <v>13</v>
      </c>
      <c r="Z16" s="1">
        <f t="shared" si="13"/>
        <v>13</v>
      </c>
      <c r="AA16" s="1">
        <f t="shared" si="9"/>
        <v>1.2675000000000001</v>
      </c>
      <c r="AB16" s="27">
        <f t="shared" si="10"/>
        <v>10</v>
      </c>
    </row>
    <row r="17" spans="2:32" ht="15.75" thickBot="1" x14ac:dyDescent="0.3">
      <c r="B17" s="36">
        <v>900</v>
      </c>
      <c r="C17" s="37">
        <v>44</v>
      </c>
      <c r="D17" s="37">
        <v>11</v>
      </c>
      <c r="E17" s="37">
        <v>252</v>
      </c>
      <c r="F17" s="25">
        <f t="shared" si="0"/>
        <v>44680</v>
      </c>
      <c r="G17" s="38"/>
      <c r="H17" s="37">
        <f t="shared" si="17"/>
        <v>178200</v>
      </c>
      <c r="I17" s="37">
        <f t="shared" si="18"/>
        <v>108000</v>
      </c>
      <c r="J17" s="37">
        <f t="shared" si="19"/>
        <v>0.60606060606060608</v>
      </c>
      <c r="K17" s="37">
        <f t="shared" si="20"/>
        <v>0.60606060606060608</v>
      </c>
      <c r="L17" s="37">
        <f t="shared" si="21"/>
        <v>30240</v>
      </c>
      <c r="M17" s="38"/>
      <c r="N17" s="37">
        <f t="shared" si="22"/>
        <v>11880</v>
      </c>
      <c r="O17">
        <v>4468</v>
      </c>
      <c r="P17" s="37">
        <f t="shared" si="4"/>
        <v>99</v>
      </c>
      <c r="Q17" s="37">
        <f t="shared" si="23"/>
        <v>900</v>
      </c>
      <c r="R17" s="37">
        <v>10</v>
      </c>
      <c r="S17" s="38">
        <v>198</v>
      </c>
      <c r="T17" s="39">
        <v>400</v>
      </c>
      <c r="U17" s="25">
        <v>0.8</v>
      </c>
      <c r="V17" s="37">
        <f t="shared" si="25"/>
        <v>0.495</v>
      </c>
      <c r="W17" s="37">
        <f t="shared" si="24"/>
        <v>4.95</v>
      </c>
      <c r="X17" s="39">
        <f>U17*R17</f>
        <v>8</v>
      </c>
      <c r="Y17" s="37">
        <v>13</v>
      </c>
      <c r="Z17" s="38">
        <f t="shared" si="13"/>
        <v>13</v>
      </c>
      <c r="AA17" s="38">
        <f t="shared" si="9"/>
        <v>1.2949999999999999</v>
      </c>
      <c r="AB17" s="40">
        <f t="shared" si="10"/>
        <v>10</v>
      </c>
    </row>
    <row r="18" spans="2:32" ht="15.75" thickBot="1" x14ac:dyDescent="0.3">
      <c r="B18" s="34">
        <v>900</v>
      </c>
      <c r="C18" s="23">
        <v>44</v>
      </c>
      <c r="D18" s="23">
        <v>22</v>
      </c>
      <c r="E18" s="23">
        <v>469</v>
      </c>
      <c r="F18" s="25">
        <f t="shared" si="0"/>
        <v>44990</v>
      </c>
      <c r="G18" s="1"/>
      <c r="H18" s="23">
        <f t="shared" si="17"/>
        <v>180000</v>
      </c>
      <c r="I18" s="23">
        <f t="shared" si="18"/>
        <v>108000</v>
      </c>
      <c r="J18" s="23">
        <f t="shared" si="19"/>
        <v>0.6</v>
      </c>
      <c r="K18" s="23">
        <f t="shared" si="20"/>
        <v>0.6</v>
      </c>
      <c r="L18" s="23">
        <f t="shared" si="21"/>
        <v>56280</v>
      </c>
      <c r="M18" s="1"/>
      <c r="N18" s="23">
        <f t="shared" si="22"/>
        <v>12000</v>
      </c>
      <c r="O18">
        <v>4499</v>
      </c>
      <c r="P18" s="23">
        <f t="shared" si="4"/>
        <v>100</v>
      </c>
      <c r="Q18" s="23">
        <f t="shared" si="23"/>
        <v>900</v>
      </c>
      <c r="R18" s="23">
        <v>10</v>
      </c>
      <c r="S18" s="1">
        <v>200</v>
      </c>
      <c r="T18" s="25">
        <v>400</v>
      </c>
      <c r="U18" s="25">
        <v>0.8</v>
      </c>
      <c r="V18" s="23">
        <f t="shared" si="25"/>
        <v>0.5</v>
      </c>
      <c r="W18" s="23">
        <f t="shared" si="24"/>
        <v>5</v>
      </c>
      <c r="X18" s="25">
        <f t="shared" si="8"/>
        <v>8</v>
      </c>
      <c r="Y18" s="23">
        <v>13</v>
      </c>
      <c r="Z18" s="1">
        <f t="shared" si="13"/>
        <v>13</v>
      </c>
      <c r="AA18" s="1">
        <f t="shared" si="9"/>
        <v>1.3</v>
      </c>
      <c r="AB18" s="27">
        <f t="shared" si="10"/>
        <v>10</v>
      </c>
      <c r="AE18" s="3" t="s">
        <v>17</v>
      </c>
      <c r="AF18" s="4">
        <f>L24-F24</f>
        <v>-9574</v>
      </c>
    </row>
    <row r="19" spans="2:32" ht="15.75" thickBot="1" x14ac:dyDescent="0.3">
      <c r="B19" s="34">
        <v>900</v>
      </c>
      <c r="C19" s="23">
        <v>44</v>
      </c>
      <c r="D19" s="23">
        <v>33</v>
      </c>
      <c r="E19" s="23">
        <v>334</v>
      </c>
      <c r="F19" s="25">
        <f t="shared" si="0"/>
        <v>46680</v>
      </c>
      <c r="G19" s="1"/>
      <c r="H19" s="23">
        <f t="shared" si="17"/>
        <v>193500</v>
      </c>
      <c r="I19" s="23">
        <f t="shared" si="18"/>
        <v>108000</v>
      </c>
      <c r="J19" s="23">
        <f t="shared" si="19"/>
        <v>0.55813953488372092</v>
      </c>
      <c r="K19" s="23">
        <f t="shared" si="20"/>
        <v>0.55813953488372092</v>
      </c>
      <c r="L19" s="23">
        <f t="shared" si="21"/>
        <v>40080</v>
      </c>
      <c r="M19" s="1"/>
      <c r="N19" s="23">
        <f t="shared" si="22"/>
        <v>12900</v>
      </c>
      <c r="O19">
        <v>4668</v>
      </c>
      <c r="P19" s="23">
        <f t="shared" si="4"/>
        <v>107.5</v>
      </c>
      <c r="Q19" s="23">
        <f t="shared" si="23"/>
        <v>900</v>
      </c>
      <c r="R19" s="23">
        <v>10</v>
      </c>
      <c r="S19" s="1">
        <v>215</v>
      </c>
      <c r="T19" s="25">
        <v>400</v>
      </c>
      <c r="U19" s="25">
        <v>0.8</v>
      </c>
      <c r="V19" s="23">
        <f t="shared" si="25"/>
        <v>0.53749999999999998</v>
      </c>
      <c r="W19" s="23">
        <f t="shared" si="24"/>
        <v>5.375</v>
      </c>
      <c r="X19" s="25">
        <f t="shared" si="8"/>
        <v>8</v>
      </c>
      <c r="Y19" s="23">
        <v>13</v>
      </c>
      <c r="Z19" s="1">
        <f t="shared" si="13"/>
        <v>13</v>
      </c>
      <c r="AA19" s="1">
        <f t="shared" si="9"/>
        <v>1.3374999999999999</v>
      </c>
      <c r="AB19" s="27">
        <f t="shared" si="10"/>
        <v>10</v>
      </c>
      <c r="AE19" s="5" t="s">
        <v>10</v>
      </c>
      <c r="AF19" s="6">
        <f>F24</f>
        <v>344854</v>
      </c>
    </row>
    <row r="20" spans="2:32" ht="15.75" thickBot="1" x14ac:dyDescent="0.3">
      <c r="B20" s="34">
        <v>0</v>
      </c>
      <c r="C20" s="23">
        <v>55</v>
      </c>
      <c r="D20" s="23">
        <v>11</v>
      </c>
      <c r="E20" s="23">
        <v>313</v>
      </c>
      <c r="F20" s="25">
        <f t="shared" si="0"/>
        <v>0</v>
      </c>
      <c r="G20" s="1"/>
      <c r="H20" s="23">
        <f t="shared" si="17"/>
        <v>0</v>
      </c>
      <c r="I20" s="23">
        <f t="shared" si="18"/>
        <v>0</v>
      </c>
      <c r="J20" s="23" t="e">
        <f t="shared" si="19"/>
        <v>#DIV/0!</v>
      </c>
      <c r="K20" s="23">
        <f t="shared" si="20"/>
        <v>0</v>
      </c>
      <c r="L20" s="23">
        <f t="shared" si="21"/>
        <v>0</v>
      </c>
      <c r="M20" s="1"/>
      <c r="N20" s="23">
        <f t="shared" si="22"/>
        <v>46080</v>
      </c>
      <c r="O20">
        <v>11470</v>
      </c>
      <c r="P20" s="23">
        <f t="shared" si="4"/>
        <v>384</v>
      </c>
      <c r="Q20" s="23">
        <f t="shared" si="23"/>
        <v>0</v>
      </c>
      <c r="R20" s="23">
        <v>0</v>
      </c>
      <c r="S20" s="1">
        <v>768</v>
      </c>
      <c r="T20" s="25">
        <v>600</v>
      </c>
      <c r="U20" s="25">
        <v>0.8</v>
      </c>
      <c r="V20" s="23">
        <f t="shared" si="25"/>
        <v>1.28</v>
      </c>
      <c r="W20" s="23">
        <f t="shared" si="24"/>
        <v>0</v>
      </c>
      <c r="X20" s="25">
        <f t="shared" si="8"/>
        <v>0</v>
      </c>
      <c r="Y20" s="23">
        <v>13</v>
      </c>
      <c r="Z20" s="1">
        <f t="shared" si="13"/>
        <v>0</v>
      </c>
      <c r="AA20" s="1">
        <f t="shared" si="9"/>
        <v>2.08</v>
      </c>
      <c r="AB20" s="27">
        <f t="shared" si="10"/>
        <v>6</v>
      </c>
      <c r="AE20" t="s">
        <v>13</v>
      </c>
      <c r="AF20">
        <v>90</v>
      </c>
    </row>
    <row r="21" spans="2:32" ht="15.75" thickBot="1" x14ac:dyDescent="0.3">
      <c r="B21" s="34">
        <v>0</v>
      </c>
      <c r="C21" s="23">
        <v>55</v>
      </c>
      <c r="D21" s="23">
        <v>22</v>
      </c>
      <c r="E21" s="23">
        <v>398</v>
      </c>
      <c r="F21" s="25">
        <f t="shared" si="0"/>
        <v>0</v>
      </c>
      <c r="G21" s="1"/>
      <c r="H21" s="23">
        <f t="shared" si="17"/>
        <v>0</v>
      </c>
      <c r="I21" s="23">
        <f t="shared" si="18"/>
        <v>0</v>
      </c>
      <c r="J21" s="23" t="e">
        <f t="shared" si="19"/>
        <v>#DIV/0!</v>
      </c>
      <c r="K21" s="23">
        <f t="shared" si="20"/>
        <v>0</v>
      </c>
      <c r="L21" s="23">
        <f t="shared" si="21"/>
        <v>0</v>
      </c>
      <c r="M21" s="1"/>
      <c r="N21" s="23">
        <f t="shared" si="22"/>
        <v>40380</v>
      </c>
      <c r="O21">
        <v>10277</v>
      </c>
      <c r="P21" s="23">
        <f t="shared" si="4"/>
        <v>336.5</v>
      </c>
      <c r="Q21" s="23">
        <f t="shared" si="23"/>
        <v>0</v>
      </c>
      <c r="R21" s="23">
        <v>0</v>
      </c>
      <c r="S21" s="1">
        <v>673</v>
      </c>
      <c r="T21" s="25">
        <v>600</v>
      </c>
      <c r="U21" s="25">
        <v>0.8</v>
      </c>
      <c r="V21" s="23">
        <f t="shared" si="25"/>
        <v>1.1216666666666666</v>
      </c>
      <c r="W21" s="23">
        <f t="shared" si="24"/>
        <v>0</v>
      </c>
      <c r="X21" s="25">
        <f t="shared" si="8"/>
        <v>0</v>
      </c>
      <c r="Y21" s="23">
        <v>13</v>
      </c>
      <c r="Z21" s="1">
        <f>ROUND(SUM(W21+X21),0)</f>
        <v>0</v>
      </c>
      <c r="AA21" s="1">
        <f t="shared" si="9"/>
        <v>1.9216666666666666</v>
      </c>
      <c r="AB21" s="27">
        <f t="shared" si="10"/>
        <v>7</v>
      </c>
      <c r="AE21" t="s">
        <v>16</v>
      </c>
      <c r="AF21">
        <v>120</v>
      </c>
    </row>
    <row r="22" spans="2:32" ht="15.75" thickBot="1" x14ac:dyDescent="0.3">
      <c r="B22" s="34">
        <v>0</v>
      </c>
      <c r="C22" s="23">
        <v>55</v>
      </c>
      <c r="D22" s="23">
        <v>33</v>
      </c>
      <c r="E22" s="23">
        <v>300</v>
      </c>
      <c r="F22" s="25">
        <f t="shared" si="0"/>
        <v>0</v>
      </c>
      <c r="G22" s="1"/>
      <c r="H22" s="23">
        <f t="shared" si="17"/>
        <v>0</v>
      </c>
      <c r="I22" s="23">
        <f t="shared" si="18"/>
        <v>0</v>
      </c>
      <c r="J22" s="23" t="e">
        <f t="shared" si="19"/>
        <v>#DIV/0!</v>
      </c>
      <c r="K22" s="23">
        <f t="shared" si="20"/>
        <v>0</v>
      </c>
      <c r="L22" s="23">
        <f t="shared" si="21"/>
        <v>0</v>
      </c>
      <c r="M22" s="1"/>
      <c r="N22" s="23">
        <f t="shared" si="22"/>
        <v>34500</v>
      </c>
      <c r="O22">
        <v>9038</v>
      </c>
      <c r="P22" s="23">
        <f t="shared" si="4"/>
        <v>287.5</v>
      </c>
      <c r="Q22" s="23">
        <f t="shared" si="23"/>
        <v>0</v>
      </c>
      <c r="R22" s="23">
        <v>0</v>
      </c>
      <c r="S22" s="1">
        <v>575</v>
      </c>
      <c r="T22" s="25">
        <v>400</v>
      </c>
      <c r="U22" s="25">
        <v>0.8</v>
      </c>
      <c r="V22" s="23">
        <f t="shared" si="25"/>
        <v>1.4375</v>
      </c>
      <c r="W22" s="23">
        <f t="shared" si="24"/>
        <v>0</v>
      </c>
      <c r="X22" s="25">
        <f t="shared" si="8"/>
        <v>0</v>
      </c>
      <c r="Y22" s="23">
        <v>13</v>
      </c>
      <c r="Z22" s="1">
        <f t="shared" si="13"/>
        <v>0</v>
      </c>
      <c r="AA22" s="1">
        <f t="shared" si="9"/>
        <v>2.2374999999999998</v>
      </c>
      <c r="AB22" s="27">
        <f t="shared" si="10"/>
        <v>6</v>
      </c>
      <c r="AE22" t="s">
        <v>18</v>
      </c>
      <c r="AF22">
        <f>AF18/L24</f>
        <v>-2.855523741350513E-2</v>
      </c>
    </row>
    <row r="23" spans="2:32" ht="15.75" thickBot="1" x14ac:dyDescent="0.3">
      <c r="B23" s="35">
        <v>0</v>
      </c>
      <c r="C23" s="30">
        <v>55</v>
      </c>
      <c r="D23" s="30">
        <v>44</v>
      </c>
      <c r="E23" s="30">
        <v>307</v>
      </c>
      <c r="F23" s="25">
        <f t="shared" si="0"/>
        <v>0</v>
      </c>
      <c r="G23" s="32"/>
      <c r="H23" s="30">
        <f t="shared" si="17"/>
        <v>0</v>
      </c>
      <c r="I23" s="30">
        <f t="shared" si="18"/>
        <v>0</v>
      </c>
      <c r="J23" s="30" t="e">
        <f t="shared" si="19"/>
        <v>#DIV/0!</v>
      </c>
      <c r="K23" s="30">
        <f t="shared" si="20"/>
        <v>0</v>
      </c>
      <c r="L23" s="30">
        <f>E23*S23*K23</f>
        <v>0</v>
      </c>
      <c r="M23" s="32"/>
      <c r="N23" s="30">
        <f t="shared" si="22"/>
        <v>47340</v>
      </c>
      <c r="O23">
        <v>11689</v>
      </c>
      <c r="P23" s="30">
        <f t="shared" si="4"/>
        <v>394.5</v>
      </c>
      <c r="Q23" s="30">
        <f t="shared" si="23"/>
        <v>0</v>
      </c>
      <c r="R23" s="30">
        <v>0</v>
      </c>
      <c r="S23" s="32">
        <v>789</v>
      </c>
      <c r="T23" s="25">
        <v>600</v>
      </c>
      <c r="U23" s="25">
        <v>0.8</v>
      </c>
      <c r="V23" s="30">
        <f t="shared" si="25"/>
        <v>1.3149999999999999</v>
      </c>
      <c r="W23" s="30">
        <f t="shared" si="24"/>
        <v>0</v>
      </c>
      <c r="X23" s="25">
        <f t="shared" si="8"/>
        <v>0</v>
      </c>
      <c r="Y23" s="30">
        <v>13</v>
      </c>
      <c r="Z23" s="32">
        <f t="shared" si="13"/>
        <v>0</v>
      </c>
      <c r="AA23" s="32">
        <f t="shared" si="9"/>
        <v>2.1150000000000002</v>
      </c>
      <c r="AB23" s="27">
        <f t="shared" si="10"/>
        <v>6</v>
      </c>
      <c r="AE23" t="s">
        <v>118</v>
      </c>
      <c r="AF23">
        <v>19.2</v>
      </c>
    </row>
    <row r="24" spans="2:32" x14ac:dyDescent="0.25">
      <c r="B24">
        <f t="shared" ref="B24" si="26">SUM(B4:B23)</f>
        <v>6920</v>
      </c>
      <c r="E24">
        <f>SUM(E4:E23)</f>
        <v>6920</v>
      </c>
      <c r="F24" s="2">
        <f>SUM(F4:F23)</f>
        <v>344854</v>
      </c>
      <c r="L24" s="2">
        <f>SUM(L4:L23)</f>
        <v>335280</v>
      </c>
    </row>
    <row r="27" spans="2:32" x14ac:dyDescent="0.25">
      <c r="V27">
        <f>0.497*13</f>
        <v>6.4610000000000003</v>
      </c>
    </row>
    <row r="30" spans="2:32" x14ac:dyDescent="0.25">
      <c r="R30">
        <v>198</v>
      </c>
      <c r="S30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Answer Report 1</vt:lpstr>
      <vt:lpstr>Linearity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aarc.88@gmail.com</dc:creator>
  <cp:lastModifiedBy>Alejandro Rios</cp:lastModifiedBy>
  <dcterms:created xsi:type="dcterms:W3CDTF">2021-05-06T12:36:50Z</dcterms:created>
  <dcterms:modified xsi:type="dcterms:W3CDTF">2023-01-09T23:31:30Z</dcterms:modified>
</cp:coreProperties>
</file>