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rum/Desktop/5curso/estad2/hojasEjercicios/"/>
    </mc:Choice>
  </mc:AlternateContent>
  <xr:revisionPtr revIDLastSave="0" documentId="13_ncr:1_{C9FC0CA9-4C96-7C49-8B57-EE496D10C886}" xr6:coauthVersionLast="45" xr6:coauthVersionMax="45" xr10:uidLastSave="{00000000-0000-0000-0000-000000000000}"/>
  <bookViews>
    <workbookView xWindow="0" yWindow="0" windowWidth="28800" windowHeight="18000" xr2:uid="{59CFC52A-1CA5-F346-9374-9FE61C55FDE5}"/>
  </bookViews>
  <sheets>
    <sheet name="Hoja1" sheetId="1" r:id="rId1"/>
  </sheets>
  <definedNames>
    <definedName name="solver_adj" localSheetId="0" hidden="1">Hoja1!$G$53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Hoja1!$G$53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Hoja1!$C$62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0.99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4" i="1" l="1"/>
  <c r="N201" i="1"/>
  <c r="N198" i="1"/>
  <c r="N195" i="1"/>
  <c r="O195" i="1"/>
  <c r="O194" i="1"/>
  <c r="N194" i="1"/>
  <c r="J195" i="1"/>
  <c r="K195" i="1"/>
  <c r="K194" i="1"/>
  <c r="J194" i="1"/>
  <c r="G195" i="1"/>
  <c r="G194" i="1"/>
  <c r="E197" i="1"/>
  <c r="D197" i="1"/>
  <c r="N110" i="1"/>
  <c r="J103" i="1"/>
  <c r="N103" i="1" s="1"/>
  <c r="J102" i="1"/>
  <c r="N102" i="1" s="1"/>
  <c r="H103" i="1"/>
  <c r="K103" i="1" s="1"/>
  <c r="O103" i="1" s="1"/>
  <c r="H104" i="1"/>
  <c r="J104" i="1" s="1"/>
  <c r="N104" i="1" s="1"/>
  <c r="H102" i="1"/>
  <c r="L102" i="1" s="1"/>
  <c r="P102" i="1" s="1"/>
  <c r="E106" i="1"/>
  <c r="K102" i="1" s="1"/>
  <c r="O102" i="1" s="1"/>
  <c r="F106" i="1"/>
  <c r="L104" i="1" s="1"/>
  <c r="P104" i="1" s="1"/>
  <c r="D106" i="1"/>
  <c r="Q68" i="1"/>
  <c r="P74" i="1"/>
  <c r="Q74" i="1" s="1"/>
  <c r="P73" i="1"/>
  <c r="Q73" i="1" s="1"/>
  <c r="P69" i="1"/>
  <c r="Q69" i="1" s="1"/>
  <c r="P70" i="1"/>
  <c r="Q70" i="1" s="1"/>
  <c r="P71" i="1"/>
  <c r="Q71" i="1" s="1"/>
  <c r="P72" i="1"/>
  <c r="Q72" i="1" s="1"/>
  <c r="P68" i="1"/>
  <c r="S60" i="1"/>
  <c r="Q59" i="1"/>
  <c r="P57" i="1"/>
  <c r="Q57" i="1" s="1"/>
  <c r="P58" i="1"/>
  <c r="Q58" i="1" s="1"/>
  <c r="P59" i="1"/>
  <c r="P60" i="1"/>
  <c r="Q60" i="1" s="1"/>
  <c r="P61" i="1"/>
  <c r="Q61" i="1" s="1"/>
  <c r="P62" i="1"/>
  <c r="Q62" i="1" s="1"/>
  <c r="P56" i="1"/>
  <c r="Q56" i="1" s="1"/>
  <c r="S69" i="1" l="1"/>
  <c r="K104" i="1"/>
  <c r="O104" i="1" s="1"/>
  <c r="L103" i="1"/>
  <c r="P103" i="1" s="1"/>
  <c r="N107" i="1" s="1"/>
  <c r="U74" i="1"/>
  <c r="U73" i="1"/>
  <c r="S57" i="1"/>
  <c r="S71" i="1"/>
  <c r="N185" i="1"/>
  <c r="H179" i="1"/>
  <c r="L179" i="1" s="1"/>
  <c r="P179" i="1" s="1"/>
  <c r="H178" i="1"/>
  <c r="E181" i="1"/>
  <c r="F181" i="1"/>
  <c r="D181" i="1"/>
  <c r="N169" i="1"/>
  <c r="H162" i="1"/>
  <c r="H163" i="1"/>
  <c r="H161" i="1"/>
  <c r="E165" i="1"/>
  <c r="F165" i="1"/>
  <c r="D165" i="1"/>
  <c r="O152" i="1"/>
  <c r="G149" i="1"/>
  <c r="G150" i="1"/>
  <c r="G151" i="1"/>
  <c r="G148" i="1"/>
  <c r="J148" i="1" s="1"/>
  <c r="M148" i="1" s="1"/>
  <c r="E153" i="1"/>
  <c r="D153" i="1"/>
  <c r="I150" i="1" s="1"/>
  <c r="L150" i="1" s="1"/>
  <c r="O139" i="1"/>
  <c r="E139" i="1"/>
  <c r="J137" i="1" s="1"/>
  <c r="M137" i="1" s="1"/>
  <c r="D139" i="1"/>
  <c r="I136" i="1" s="1"/>
  <c r="L136" i="1" s="1"/>
  <c r="N126" i="1"/>
  <c r="F122" i="1"/>
  <c r="E122" i="1"/>
  <c r="D122" i="1"/>
  <c r="H120" i="1"/>
  <c r="H119" i="1"/>
  <c r="N93" i="1"/>
  <c r="E89" i="1"/>
  <c r="F89" i="1"/>
  <c r="L86" i="1" s="1"/>
  <c r="P86" i="1" s="1"/>
  <c r="D89" i="1"/>
  <c r="H87" i="1"/>
  <c r="K87" i="1" s="1"/>
  <c r="O87" i="1" s="1"/>
  <c r="H86" i="1"/>
  <c r="I74" i="1"/>
  <c r="F72" i="1"/>
  <c r="G72" i="1" s="1"/>
  <c r="F73" i="1"/>
  <c r="G73" i="1" s="1"/>
  <c r="F74" i="1"/>
  <c r="G74" i="1" s="1"/>
  <c r="F71" i="1"/>
  <c r="G71" i="1" s="1"/>
  <c r="I59" i="1"/>
  <c r="F59" i="1"/>
  <c r="G59" i="1" s="1"/>
  <c r="F58" i="1"/>
  <c r="G58" i="1" s="1"/>
  <c r="F57" i="1"/>
  <c r="G57" i="1" s="1"/>
  <c r="F56" i="1"/>
  <c r="G56" i="1" s="1"/>
  <c r="C62" i="1"/>
  <c r="H43" i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39" i="1"/>
  <c r="F39" i="1" s="1"/>
  <c r="J28" i="1"/>
  <c r="E30" i="1"/>
  <c r="E26" i="1"/>
  <c r="E27" i="1"/>
  <c r="F27" i="1" s="1"/>
  <c r="G27" i="1" s="1"/>
  <c r="H27" i="1" s="1"/>
  <c r="E28" i="1"/>
  <c r="E29" i="1"/>
  <c r="E25" i="1"/>
  <c r="F25" i="1" s="1"/>
  <c r="G25" i="1" s="1"/>
  <c r="H25" i="1" s="1"/>
  <c r="H12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7" i="1"/>
  <c r="F7" i="1" s="1"/>
  <c r="F26" i="1" l="1"/>
  <c r="G26" i="1" s="1"/>
  <c r="H26" i="1" s="1"/>
  <c r="J178" i="1"/>
  <c r="N178" i="1" s="1"/>
  <c r="K161" i="1"/>
  <c r="O161" i="1" s="1"/>
  <c r="F28" i="1"/>
  <c r="G28" i="1" s="1"/>
  <c r="H28" i="1" s="1"/>
  <c r="J151" i="1"/>
  <c r="M151" i="1" s="1"/>
  <c r="J162" i="1"/>
  <c r="N162" i="1" s="1"/>
  <c r="J163" i="1"/>
  <c r="N163" i="1" s="1"/>
  <c r="J150" i="1"/>
  <c r="M150" i="1" s="1"/>
  <c r="L161" i="1"/>
  <c r="P161" i="1" s="1"/>
  <c r="K162" i="1"/>
  <c r="O162" i="1" s="1"/>
  <c r="L178" i="1"/>
  <c r="P178" i="1" s="1"/>
  <c r="J86" i="1"/>
  <c r="N86" i="1" s="1"/>
  <c r="J149" i="1"/>
  <c r="M149" i="1" s="1"/>
  <c r="K179" i="1"/>
  <c r="O179" i="1" s="1"/>
  <c r="H40" i="1"/>
  <c r="J87" i="1"/>
  <c r="N87" i="1" s="1"/>
  <c r="K120" i="1"/>
  <c r="O120" i="1" s="1"/>
  <c r="J120" i="1"/>
  <c r="N120" i="1" s="1"/>
  <c r="I149" i="1"/>
  <c r="L149" i="1" s="1"/>
  <c r="L163" i="1"/>
  <c r="P163" i="1" s="1"/>
  <c r="K178" i="1"/>
  <c r="O178" i="1" s="1"/>
  <c r="I148" i="1"/>
  <c r="L148" i="1" s="1"/>
  <c r="J161" i="1"/>
  <c r="N161" i="1" s="1"/>
  <c r="K163" i="1"/>
  <c r="O163" i="1" s="1"/>
  <c r="L162" i="1"/>
  <c r="P162" i="1" s="1"/>
  <c r="J179" i="1"/>
  <c r="N179" i="1" s="1"/>
  <c r="I151" i="1"/>
  <c r="L151" i="1" s="1"/>
  <c r="F29" i="1"/>
  <c r="G29" i="1" s="1"/>
  <c r="H29" i="1" s="1"/>
  <c r="L87" i="1"/>
  <c r="P87" i="1" s="1"/>
  <c r="K86" i="1"/>
  <c r="O86" i="1" s="1"/>
  <c r="K119" i="1"/>
  <c r="O119" i="1" s="1"/>
  <c r="I71" i="1"/>
  <c r="H9" i="1"/>
  <c r="I56" i="1"/>
  <c r="J136" i="1"/>
  <c r="M136" i="1" s="1"/>
  <c r="F30" i="1"/>
  <c r="G30" i="1" s="1"/>
  <c r="H30" i="1" s="1"/>
  <c r="J119" i="1"/>
  <c r="N119" i="1" s="1"/>
  <c r="L120" i="1"/>
  <c r="P120" i="1" s="1"/>
  <c r="I135" i="1"/>
  <c r="L135" i="1" s="1"/>
  <c r="I137" i="1"/>
  <c r="L137" i="1" s="1"/>
  <c r="L119" i="1"/>
  <c r="P119" i="1" s="1"/>
  <c r="J135" i="1"/>
  <c r="M135" i="1" s="1"/>
  <c r="O149" i="1" l="1"/>
  <c r="N90" i="1"/>
  <c r="N182" i="1"/>
  <c r="J25" i="1"/>
  <c r="O136" i="1"/>
  <c r="N123" i="1"/>
  <c r="N166" i="1"/>
</calcChain>
</file>

<file path=xl/sharedStrings.xml><?xml version="1.0" encoding="utf-8"?>
<sst xmlns="http://schemas.openxmlformats.org/spreadsheetml/2006/main" count="221" uniqueCount="104">
  <si>
    <t>numeros</t>
  </si>
  <si>
    <t>esperados</t>
  </si>
  <si>
    <t>n</t>
  </si>
  <si>
    <t>discrepancias</t>
  </si>
  <si>
    <t>estadistico Pearson</t>
  </si>
  <si>
    <t>chicuad 0.05</t>
  </si>
  <si>
    <t>ACEPTAMOS</t>
  </si>
  <si>
    <t>EJERCICIO 3</t>
  </si>
  <si>
    <t>EJERCICIO 4</t>
  </si>
  <si>
    <t>rangos</t>
  </si>
  <si>
    <t>observados</t>
  </si>
  <si>
    <t>chicuad 0.95</t>
  </si>
  <si>
    <t>RECHAZAMOS</t>
  </si>
  <si>
    <t>EJERCICIO 5</t>
  </si>
  <si>
    <t>zona1</t>
  </si>
  <si>
    <t>zona2</t>
  </si>
  <si>
    <t>zona3</t>
  </si>
  <si>
    <t>zona4</t>
  </si>
  <si>
    <t>zona5</t>
  </si>
  <si>
    <t>zona6</t>
  </si>
  <si>
    <t>zona7</t>
  </si>
  <si>
    <t>zona8</t>
  </si>
  <si>
    <t>zona9</t>
  </si>
  <si>
    <t>EJERCICIO 6</t>
  </si>
  <si>
    <t>masc norm</t>
  </si>
  <si>
    <t>fem norm</t>
  </si>
  <si>
    <t>masc dalt</t>
  </si>
  <si>
    <t>fem dalt</t>
  </si>
  <si>
    <t>Estimamos P</t>
  </si>
  <si>
    <t>p</t>
  </si>
  <si>
    <t>EJERCICIO 8</t>
  </si>
  <si>
    <t>A</t>
  </si>
  <si>
    <t>B</t>
  </si>
  <si>
    <t>C</t>
  </si>
  <si>
    <t>D</t>
  </si>
  <si>
    <t>probs</t>
  </si>
  <si>
    <t>EJERCICIO 9</t>
  </si>
  <si>
    <t>6 y 10</t>
  </si>
  <si>
    <t>11 y 15</t>
  </si>
  <si>
    <t>&lt; 14h</t>
  </si>
  <si>
    <t>14-18h</t>
  </si>
  <si>
    <t>&gt;18h</t>
  </si>
  <si>
    <t>p_suma</t>
  </si>
  <si>
    <t>q_suma</t>
  </si>
  <si>
    <t>EJERCICIO 11</t>
  </si>
  <si>
    <t>monte1</t>
  </si>
  <si>
    <t>&lt; 6 esp</t>
  </si>
  <si>
    <t>6-8 esp</t>
  </si>
  <si>
    <t>&gt; 8 esp</t>
  </si>
  <si>
    <t>monte2</t>
  </si>
  <si>
    <t>p_suma (conocidas)</t>
  </si>
  <si>
    <t>q_suma (estimadas)</t>
  </si>
  <si>
    <t>EJERCICIO 12</t>
  </si>
  <si>
    <t>Comunidad</t>
  </si>
  <si>
    <t>Fumadores</t>
  </si>
  <si>
    <t>No Fumador</t>
  </si>
  <si>
    <t>Renta</t>
  </si>
  <si>
    <t>0 a 10</t>
  </si>
  <si>
    <t>10 a 20</t>
  </si>
  <si>
    <t>20 a 30</t>
  </si>
  <si>
    <t>&gt; 30</t>
  </si>
  <si>
    <t>Sur</t>
  </si>
  <si>
    <t>Norte</t>
  </si>
  <si>
    <t>p_suma (estimada)</t>
  </si>
  <si>
    <t>q_suma (estimada)</t>
  </si>
  <si>
    <t>EJERCICIO 13 (apartado B)</t>
  </si>
  <si>
    <t>EJERCICIO 14</t>
  </si>
  <si>
    <t>Bajo</t>
  </si>
  <si>
    <t>Medio</t>
  </si>
  <si>
    <t>Alto</t>
  </si>
  <si>
    <t>Superior</t>
  </si>
  <si>
    <t>Media</t>
  </si>
  <si>
    <t>Primaria</t>
  </si>
  <si>
    <t>EJERCICIO 15</t>
  </si>
  <si>
    <t>Gripe</t>
  </si>
  <si>
    <t>No gripe</t>
  </si>
  <si>
    <t>Una dosis</t>
  </si>
  <si>
    <t>Dos dosis</t>
  </si>
  <si>
    <t>Sin vacuna</t>
  </si>
  <si>
    <t>EJERCICIO 7</t>
  </si>
  <si>
    <t>DIA</t>
  </si>
  <si>
    <t>L</t>
  </si>
  <si>
    <t>M</t>
  </si>
  <si>
    <t>X</t>
  </si>
  <si>
    <t>J</t>
  </si>
  <si>
    <t>V</t>
  </si>
  <si>
    <t>S</t>
  </si>
  <si>
    <t>Apartado A</t>
  </si>
  <si>
    <t>Apartado B</t>
  </si>
  <si>
    <t>Como ambos test chi-cuadrado aceptan (no hay evidencia estadística suficiente para rechazar), entonces aceptamos la hipótesis nula</t>
  </si>
  <si>
    <t>"la probabilidad de que se cometa un asesinato es la misma desde el lunes hasta el viernes, y también es la misma los dos días del fin de semana"</t>
  </si>
  <si>
    <t>(pero no es necesariamente igual en fin de semana que de lunes a viernes)</t>
  </si>
  <si>
    <t>EJERCICIO 10</t>
  </si>
  <si>
    <t>PU</t>
  </si>
  <si>
    <t>PT</t>
  </si>
  <si>
    <t>CD</t>
  </si>
  <si>
    <t>EJERCICIO 16</t>
  </si>
  <si>
    <t>hombres</t>
  </si>
  <si>
    <t>mujeres</t>
  </si>
  <si>
    <t>p_suma (conocida)</t>
  </si>
  <si>
    <t>Apartado a)</t>
  </si>
  <si>
    <t>Apartado b)</t>
  </si>
  <si>
    <t>p-valor</t>
  </si>
  <si>
    <t>Se RECHAZARÍA para valores de alpha MAYORES que el valor del p-valor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</si>
</sst>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9" xfId="0" applyBorder="1"/>
    <xf numFmtId="0" fontId="0" fillId="0" borderId="0" xfId="0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52EB3-D368-3541-B3FE-39A210481D82}">
  <dimension ref="A2:X206"/>
  <sheetViews>
    <sheetView tabSelected="1" topLeftCell="A174" workbookViewId="0">
      <selection activeCell="H210" sqref="G210:H210"/>
    </sheetView>
  </sheetViews>
  <sheetFormatPr baseColWidth="10" defaultRowHeight="16" x14ac:dyDescent="0.2"/>
  <cols>
    <col min="5" max="5" width="11.5" bestFit="1" customWidth="1"/>
    <col min="8" max="9" width="11.5" bestFit="1" customWidth="1"/>
  </cols>
  <sheetData>
    <row r="2" spans="2:9" ht="17" thickBot="1" x14ac:dyDescent="0.25"/>
    <row r="3" spans="2:9" x14ac:dyDescent="0.2">
      <c r="B3" s="10" t="s">
        <v>7</v>
      </c>
      <c r="C3" s="2"/>
      <c r="D3" s="2"/>
      <c r="E3" s="2"/>
      <c r="F3" s="2"/>
      <c r="G3" s="2"/>
      <c r="H3" s="2"/>
      <c r="I3" s="3"/>
    </row>
    <row r="4" spans="2:9" x14ac:dyDescent="0.2">
      <c r="B4" s="4"/>
      <c r="C4" s="5" t="s">
        <v>2</v>
      </c>
      <c r="D4" s="5">
        <v>200</v>
      </c>
      <c r="E4" s="5"/>
      <c r="F4" s="5"/>
      <c r="G4" s="5"/>
      <c r="H4" s="5"/>
      <c r="I4" s="6"/>
    </row>
    <row r="5" spans="2:9" x14ac:dyDescent="0.2">
      <c r="B5" s="4"/>
      <c r="C5" s="5"/>
      <c r="D5" s="5"/>
      <c r="E5" s="5"/>
      <c r="F5" s="5"/>
      <c r="G5" s="5"/>
      <c r="H5" s="5"/>
      <c r="I5" s="6"/>
    </row>
    <row r="6" spans="2:9" x14ac:dyDescent="0.2">
      <c r="B6" s="4"/>
      <c r="C6" s="5" t="s">
        <v>0</v>
      </c>
      <c r="D6" s="5" t="s">
        <v>10</v>
      </c>
      <c r="E6" s="5" t="s">
        <v>1</v>
      </c>
      <c r="F6" s="5" t="s">
        <v>3</v>
      </c>
      <c r="G6" s="5"/>
      <c r="H6" s="5"/>
      <c r="I6" s="6"/>
    </row>
    <row r="7" spans="2:9" x14ac:dyDescent="0.2">
      <c r="B7" s="4"/>
      <c r="C7" s="5">
        <v>0</v>
      </c>
      <c r="D7" s="5">
        <v>27</v>
      </c>
      <c r="E7" s="5">
        <f>$D$4*(1/COUNT($C$7:$C$16))</f>
        <v>20</v>
      </c>
      <c r="F7" s="5">
        <f>(D7-E7)^2/E7</f>
        <v>2.4500000000000002</v>
      </c>
      <c r="G7" s="5"/>
      <c r="H7" s="5"/>
      <c r="I7" s="6"/>
    </row>
    <row r="8" spans="2:9" x14ac:dyDescent="0.2">
      <c r="B8" s="4"/>
      <c r="C8" s="5">
        <v>1</v>
      </c>
      <c r="D8" s="5">
        <v>22</v>
      </c>
      <c r="E8" s="5">
        <f t="shared" ref="E8:E16" si="0">$D$4*(1/COUNT($C$7:$C$16))</f>
        <v>20</v>
      </c>
      <c r="F8" s="5">
        <f t="shared" ref="F8:F16" si="1">(D8-E8)^2/E8</f>
        <v>0.2</v>
      </c>
      <c r="G8" s="5"/>
      <c r="H8" s="5" t="s">
        <v>4</v>
      </c>
      <c r="I8" s="6"/>
    </row>
    <row r="9" spans="2:9" x14ac:dyDescent="0.2">
      <c r="B9" s="4"/>
      <c r="C9" s="5">
        <v>2</v>
      </c>
      <c r="D9" s="5">
        <v>15</v>
      </c>
      <c r="E9" s="5">
        <f t="shared" si="0"/>
        <v>20</v>
      </c>
      <c r="F9" s="5">
        <f t="shared" si="1"/>
        <v>1.25</v>
      </c>
      <c r="G9" s="5"/>
      <c r="H9" s="5">
        <f>SUM(F7:F16)</f>
        <v>9</v>
      </c>
      <c r="I9" s="6"/>
    </row>
    <row r="10" spans="2:9" x14ac:dyDescent="0.2">
      <c r="B10" s="4"/>
      <c r="C10" s="5">
        <v>3</v>
      </c>
      <c r="D10" s="5">
        <v>18</v>
      </c>
      <c r="E10" s="5">
        <f t="shared" si="0"/>
        <v>20</v>
      </c>
      <c r="F10" s="5">
        <f t="shared" si="1"/>
        <v>0.2</v>
      </c>
      <c r="G10" s="5"/>
      <c r="H10" s="5"/>
      <c r="I10" s="6"/>
    </row>
    <row r="11" spans="2:9" x14ac:dyDescent="0.2">
      <c r="B11" s="4"/>
      <c r="C11" s="5">
        <v>4</v>
      </c>
      <c r="D11" s="5">
        <v>23</v>
      </c>
      <c r="E11" s="5">
        <f t="shared" si="0"/>
        <v>20</v>
      </c>
      <c r="F11" s="5">
        <f t="shared" si="1"/>
        <v>0.45</v>
      </c>
      <c r="G11" s="5"/>
      <c r="H11" s="5" t="s">
        <v>5</v>
      </c>
      <c r="I11" s="6"/>
    </row>
    <row r="12" spans="2:9" x14ac:dyDescent="0.2">
      <c r="B12" s="4"/>
      <c r="C12" s="5">
        <v>5</v>
      </c>
      <c r="D12" s="5">
        <v>26</v>
      </c>
      <c r="E12" s="5">
        <f t="shared" si="0"/>
        <v>20</v>
      </c>
      <c r="F12" s="5">
        <f t="shared" si="1"/>
        <v>1.8</v>
      </c>
      <c r="G12" s="5"/>
      <c r="H12" s="5">
        <f>_xlfn.CHISQ.INV(0.95, 9)</f>
        <v>16.918977604620448</v>
      </c>
      <c r="I12" s="6"/>
    </row>
    <row r="13" spans="2:9" x14ac:dyDescent="0.2">
      <c r="B13" s="4"/>
      <c r="C13" s="5">
        <v>6</v>
      </c>
      <c r="D13" s="5">
        <v>19</v>
      </c>
      <c r="E13" s="5">
        <f t="shared" si="0"/>
        <v>20</v>
      </c>
      <c r="F13" s="5">
        <f t="shared" si="1"/>
        <v>0.05</v>
      </c>
      <c r="G13" s="5"/>
      <c r="H13" s="5"/>
      <c r="I13" s="6"/>
    </row>
    <row r="14" spans="2:9" x14ac:dyDescent="0.2">
      <c r="B14" s="4"/>
      <c r="C14" s="5">
        <v>7</v>
      </c>
      <c r="D14" s="5">
        <v>20</v>
      </c>
      <c r="E14" s="5">
        <f t="shared" si="0"/>
        <v>20</v>
      </c>
      <c r="F14" s="5">
        <f t="shared" si="1"/>
        <v>0</v>
      </c>
      <c r="G14" s="5"/>
      <c r="H14" s="5" t="s">
        <v>6</v>
      </c>
      <c r="I14" s="6"/>
    </row>
    <row r="15" spans="2:9" x14ac:dyDescent="0.2">
      <c r="B15" s="4"/>
      <c r="C15" s="5">
        <v>8</v>
      </c>
      <c r="D15" s="5">
        <v>16</v>
      </c>
      <c r="E15" s="5">
        <f t="shared" si="0"/>
        <v>20</v>
      </c>
      <c r="F15" s="5">
        <f t="shared" si="1"/>
        <v>0.8</v>
      </c>
      <c r="G15" s="5"/>
      <c r="H15" s="5"/>
      <c r="I15" s="6"/>
    </row>
    <row r="16" spans="2:9" x14ac:dyDescent="0.2">
      <c r="B16" s="4"/>
      <c r="C16" s="5">
        <v>9</v>
      </c>
      <c r="D16" s="5">
        <v>14</v>
      </c>
      <c r="E16" s="5">
        <f t="shared" si="0"/>
        <v>20</v>
      </c>
      <c r="F16" s="5">
        <f t="shared" si="1"/>
        <v>1.8</v>
      </c>
      <c r="G16" s="5"/>
      <c r="H16" s="5"/>
      <c r="I16" s="6"/>
    </row>
    <row r="17" spans="2:11" ht="17" thickBot="1" x14ac:dyDescent="0.25">
      <c r="B17" s="7"/>
      <c r="C17" s="8"/>
      <c r="D17" s="8"/>
      <c r="E17" s="8"/>
      <c r="F17" s="8"/>
      <c r="G17" s="8"/>
      <c r="H17" s="8"/>
      <c r="I17" s="9"/>
    </row>
    <row r="20" spans="2:11" ht="17" thickBot="1" x14ac:dyDescent="0.25"/>
    <row r="21" spans="2:11" x14ac:dyDescent="0.2">
      <c r="B21" s="10" t="s">
        <v>8</v>
      </c>
      <c r="C21" s="2"/>
      <c r="D21" s="2"/>
      <c r="E21" s="2"/>
      <c r="F21" s="2"/>
      <c r="G21" s="2"/>
      <c r="H21" s="2"/>
      <c r="I21" s="2"/>
      <c r="J21" s="2"/>
      <c r="K21" s="3"/>
    </row>
    <row r="22" spans="2:11" x14ac:dyDescent="0.2">
      <c r="B22" s="4"/>
      <c r="C22" s="5" t="s">
        <v>2</v>
      </c>
      <c r="D22" s="5">
        <v>450</v>
      </c>
      <c r="E22" s="5"/>
      <c r="F22" s="5"/>
      <c r="G22" s="5"/>
      <c r="H22" s="5"/>
      <c r="I22" s="5"/>
      <c r="J22" s="5"/>
      <c r="K22" s="6"/>
    </row>
    <row r="23" spans="2:11" x14ac:dyDescent="0.2">
      <c r="B23" s="4"/>
      <c r="C23" s="5"/>
      <c r="D23" s="5"/>
      <c r="E23" s="5"/>
      <c r="F23" s="5"/>
      <c r="G23" s="5"/>
      <c r="H23" s="5"/>
      <c r="I23" s="5"/>
      <c r="J23" s="5"/>
      <c r="K23" s="6"/>
    </row>
    <row r="24" spans="2:11" x14ac:dyDescent="0.2">
      <c r="B24" s="4"/>
      <c r="C24" s="5" t="s">
        <v>9</v>
      </c>
      <c r="D24" s="5" t="s">
        <v>10</v>
      </c>
      <c r="E24" s="5"/>
      <c r="F24" s="5"/>
      <c r="G24" s="5" t="s">
        <v>1</v>
      </c>
      <c r="H24" s="5" t="s">
        <v>3</v>
      </c>
      <c r="I24" s="5"/>
      <c r="J24" s="5" t="s">
        <v>4</v>
      </c>
      <c r="K24" s="6"/>
    </row>
    <row r="25" spans="2:11" x14ac:dyDescent="0.2">
      <c r="B25" s="4"/>
      <c r="C25" s="5">
        <v>-2</v>
      </c>
      <c r="D25" s="5">
        <v>30</v>
      </c>
      <c r="E25" s="5">
        <f>_xlfn.NORM.S.DIST(C25,TRUE)</f>
        <v>2.2750131948179191E-2</v>
      </c>
      <c r="F25" s="5">
        <f>E25</f>
        <v>2.2750131948179191E-2</v>
      </c>
      <c r="G25" s="5">
        <f>$D$22*F25</f>
        <v>10.237559376680636</v>
      </c>
      <c r="H25" s="5">
        <f>(D25-G25)^2/G25</f>
        <v>38.149137408652017</v>
      </c>
      <c r="I25" s="5"/>
      <c r="J25" s="5">
        <f>SUM(H25:H30)</f>
        <v>95.709228776702048</v>
      </c>
      <c r="K25" s="6"/>
    </row>
    <row r="26" spans="2:11" x14ac:dyDescent="0.2">
      <c r="B26" s="4"/>
      <c r="C26" s="5">
        <v>-1</v>
      </c>
      <c r="D26" s="5">
        <v>80</v>
      </c>
      <c r="E26" s="5">
        <f t="shared" ref="E26:E29" si="2">_xlfn.NORM.S.DIST(C26,TRUE)</f>
        <v>0.15865525393145699</v>
      </c>
      <c r="F26" s="5">
        <f>E26-E25</f>
        <v>0.13590512198327781</v>
      </c>
      <c r="G26" s="5">
        <f t="shared" ref="G26:G30" si="3">$D$22*F26</f>
        <v>61.157304892475011</v>
      </c>
      <c r="H26" s="5">
        <f t="shared" ref="H26:H30" si="4">(D26-G26)^2/G26</f>
        <v>5.8054742526568122</v>
      </c>
      <c r="I26" s="5"/>
      <c r="J26" s="5"/>
      <c r="K26" s="6"/>
    </row>
    <row r="27" spans="2:11" x14ac:dyDescent="0.2">
      <c r="B27" s="4"/>
      <c r="C27" s="5">
        <v>0</v>
      </c>
      <c r="D27" s="5">
        <v>140</v>
      </c>
      <c r="E27" s="5">
        <f t="shared" si="2"/>
        <v>0.5</v>
      </c>
      <c r="F27" s="5">
        <f t="shared" ref="F27:F30" si="5">E27-E26</f>
        <v>0.34134474606854304</v>
      </c>
      <c r="G27" s="5">
        <f t="shared" si="3"/>
        <v>153.60513573084435</v>
      </c>
      <c r="H27" s="5">
        <f t="shared" si="4"/>
        <v>1.20503599944106</v>
      </c>
      <c r="I27" s="5"/>
      <c r="J27" s="5" t="s">
        <v>11</v>
      </c>
      <c r="K27" s="6"/>
    </row>
    <row r="28" spans="2:11" x14ac:dyDescent="0.2">
      <c r="B28" s="4"/>
      <c r="C28" s="5">
        <v>1</v>
      </c>
      <c r="D28" s="5">
        <v>110</v>
      </c>
      <c r="E28" s="5">
        <f t="shared" si="2"/>
        <v>0.84134474606854304</v>
      </c>
      <c r="F28" s="5">
        <f t="shared" si="5"/>
        <v>0.34134474606854304</v>
      </c>
      <c r="G28" s="5">
        <f t="shared" si="3"/>
        <v>153.60513573084435</v>
      </c>
      <c r="H28" s="5">
        <f t="shared" si="4"/>
        <v>12.378543549722933</v>
      </c>
      <c r="I28" s="5"/>
      <c r="J28" s="5">
        <f>_xlfn.CHISQ.INV(0.99, 5)</f>
        <v>15.086272469388986</v>
      </c>
      <c r="K28" s="6"/>
    </row>
    <row r="29" spans="2:11" x14ac:dyDescent="0.2">
      <c r="B29" s="4"/>
      <c r="C29" s="5">
        <v>2</v>
      </c>
      <c r="D29" s="5">
        <v>60</v>
      </c>
      <c r="E29" s="5">
        <f t="shared" si="2"/>
        <v>0.97724986805182079</v>
      </c>
      <c r="F29" s="5">
        <f t="shared" si="5"/>
        <v>0.13590512198327775</v>
      </c>
      <c r="G29" s="5">
        <f t="shared" si="3"/>
        <v>61.15730489247499</v>
      </c>
      <c r="H29" s="5">
        <f t="shared" si="4"/>
        <v>2.1900157577273271E-2</v>
      </c>
      <c r="I29" s="5"/>
      <c r="J29" s="5"/>
      <c r="K29" s="6"/>
    </row>
    <row r="30" spans="2:11" x14ac:dyDescent="0.2">
      <c r="B30" s="4"/>
      <c r="C30" s="5"/>
      <c r="D30" s="5">
        <v>30</v>
      </c>
      <c r="E30" s="5">
        <f>1</f>
        <v>1</v>
      </c>
      <c r="F30" s="5">
        <f t="shared" si="5"/>
        <v>2.2750131948179209E-2</v>
      </c>
      <c r="G30" s="5">
        <f t="shared" si="3"/>
        <v>10.237559376680643</v>
      </c>
      <c r="H30" s="5">
        <f t="shared" si="4"/>
        <v>38.14913740865196</v>
      </c>
      <c r="I30" s="5"/>
      <c r="J30" s="5" t="s">
        <v>12</v>
      </c>
      <c r="K30" s="6"/>
    </row>
    <row r="31" spans="2:11" ht="17" thickBot="1" x14ac:dyDescent="0.25">
      <c r="B31" s="7"/>
      <c r="C31" s="8"/>
      <c r="D31" s="8"/>
      <c r="E31" s="8"/>
      <c r="F31" s="8"/>
      <c r="G31" s="8"/>
      <c r="H31" s="8"/>
      <c r="I31" s="8"/>
      <c r="J31" s="8"/>
      <c r="K31" s="9"/>
    </row>
    <row r="34" spans="2:9" ht="17" thickBot="1" x14ac:dyDescent="0.25"/>
    <row r="35" spans="2:9" x14ac:dyDescent="0.2">
      <c r="B35" s="10" t="s">
        <v>13</v>
      </c>
      <c r="C35" s="2"/>
      <c r="D35" s="2"/>
      <c r="E35" s="2"/>
      <c r="F35" s="2"/>
      <c r="G35" s="2"/>
      <c r="H35" s="2"/>
      <c r="I35" s="3"/>
    </row>
    <row r="36" spans="2:9" x14ac:dyDescent="0.2">
      <c r="B36" s="4"/>
      <c r="C36" s="5" t="s">
        <v>2</v>
      </c>
      <c r="D36" s="5">
        <v>60</v>
      </c>
      <c r="E36" s="5"/>
      <c r="F36" s="5"/>
      <c r="G36" s="5"/>
      <c r="H36" s="5"/>
      <c r="I36" s="6"/>
    </row>
    <row r="37" spans="2:9" x14ac:dyDescent="0.2">
      <c r="B37" s="4"/>
      <c r="C37" s="5"/>
      <c r="D37" s="5"/>
      <c r="E37" s="5"/>
      <c r="F37" s="5"/>
      <c r="G37" s="5"/>
      <c r="H37" s="5"/>
      <c r="I37" s="6"/>
    </row>
    <row r="38" spans="2:9" x14ac:dyDescent="0.2">
      <c r="B38" s="4"/>
      <c r="C38" s="5"/>
      <c r="D38" s="5" t="s">
        <v>10</v>
      </c>
      <c r="E38" s="5" t="s">
        <v>1</v>
      </c>
      <c r="F38" s="5" t="s">
        <v>3</v>
      </c>
      <c r="G38" s="5"/>
      <c r="H38" s="5"/>
      <c r="I38" s="6"/>
    </row>
    <row r="39" spans="2:9" x14ac:dyDescent="0.2">
      <c r="B39" s="4"/>
      <c r="C39" s="5" t="s">
        <v>14</v>
      </c>
      <c r="D39" s="5">
        <v>8</v>
      </c>
      <c r="E39" s="5">
        <f>$D$36*(1/COUNT($D$39:$D$47))</f>
        <v>6.6666666666666661</v>
      </c>
      <c r="F39" s="5">
        <f>(D39-E39)^2/E39</f>
        <v>0.26666666666666694</v>
      </c>
      <c r="G39" s="5"/>
      <c r="H39" s="5" t="s">
        <v>4</v>
      </c>
      <c r="I39" s="6"/>
    </row>
    <row r="40" spans="2:9" x14ac:dyDescent="0.2">
      <c r="B40" s="4"/>
      <c r="C40" s="5" t="s">
        <v>15</v>
      </c>
      <c r="D40" s="5">
        <v>7</v>
      </c>
      <c r="E40" s="5">
        <f t="shared" ref="E40:E47" si="6">$D$36*(1/COUNT($D$39:$D$47))</f>
        <v>6.6666666666666661</v>
      </c>
      <c r="F40" s="5">
        <f t="shared" ref="F40:F47" si="7">(D40-E40)^2/E40</f>
        <v>1.6666666666666729E-2</v>
      </c>
      <c r="G40" s="5"/>
      <c r="H40" s="5">
        <f>SUM(F39:F47)</f>
        <v>7.5000000000000009</v>
      </c>
      <c r="I40" s="6"/>
    </row>
    <row r="41" spans="2:9" x14ac:dyDescent="0.2">
      <c r="B41" s="4"/>
      <c r="C41" s="5" t="s">
        <v>16</v>
      </c>
      <c r="D41" s="5">
        <v>3</v>
      </c>
      <c r="E41" s="5">
        <f t="shared" si="6"/>
        <v>6.6666666666666661</v>
      </c>
      <c r="F41" s="5">
        <f t="shared" si="7"/>
        <v>2.0166666666666662</v>
      </c>
      <c r="G41" s="5"/>
      <c r="H41" s="5"/>
      <c r="I41" s="6"/>
    </row>
    <row r="42" spans="2:9" x14ac:dyDescent="0.2">
      <c r="B42" s="4"/>
      <c r="C42" s="5" t="s">
        <v>17</v>
      </c>
      <c r="D42" s="5">
        <v>5</v>
      </c>
      <c r="E42" s="5">
        <f t="shared" si="6"/>
        <v>6.6666666666666661</v>
      </c>
      <c r="F42" s="5">
        <f t="shared" si="7"/>
        <v>0.41666666666666641</v>
      </c>
      <c r="G42" s="5"/>
      <c r="H42" s="5" t="s">
        <v>11</v>
      </c>
      <c r="I42" s="6"/>
    </row>
    <row r="43" spans="2:9" x14ac:dyDescent="0.2">
      <c r="B43" s="4"/>
      <c r="C43" s="5" t="s">
        <v>18</v>
      </c>
      <c r="D43" s="5">
        <v>9</v>
      </c>
      <c r="E43" s="5">
        <f t="shared" si="6"/>
        <v>6.6666666666666661</v>
      </c>
      <c r="F43" s="5">
        <f t="shared" si="7"/>
        <v>0.81666666666666721</v>
      </c>
      <c r="G43" s="5"/>
      <c r="H43" s="5">
        <f>_xlfn.CHISQ.INV(0.95, 8)</f>
        <v>15.507313055865449</v>
      </c>
      <c r="I43" s="6"/>
    </row>
    <row r="44" spans="2:9" x14ac:dyDescent="0.2">
      <c r="B44" s="4"/>
      <c r="C44" s="5" t="s">
        <v>19</v>
      </c>
      <c r="D44" s="5">
        <v>11</v>
      </c>
      <c r="E44" s="5">
        <f t="shared" si="6"/>
        <v>6.6666666666666661</v>
      </c>
      <c r="F44" s="5">
        <f t="shared" si="7"/>
        <v>2.8166666666666678</v>
      </c>
      <c r="G44" s="5"/>
      <c r="H44" s="5"/>
      <c r="I44" s="6"/>
    </row>
    <row r="45" spans="2:9" x14ac:dyDescent="0.2">
      <c r="B45" s="4"/>
      <c r="C45" s="5" t="s">
        <v>20</v>
      </c>
      <c r="D45" s="5">
        <v>6</v>
      </c>
      <c r="E45" s="5">
        <f t="shared" si="6"/>
        <v>6.6666666666666661</v>
      </c>
      <c r="F45" s="5">
        <f t="shared" si="7"/>
        <v>6.6666666666666555E-2</v>
      </c>
      <c r="G45" s="5"/>
      <c r="H45" s="5" t="s">
        <v>6</v>
      </c>
      <c r="I45" s="6"/>
    </row>
    <row r="46" spans="2:9" x14ac:dyDescent="0.2">
      <c r="B46" s="4"/>
      <c r="C46" s="5" t="s">
        <v>21</v>
      </c>
      <c r="D46" s="5">
        <v>4</v>
      </c>
      <c r="E46" s="5">
        <f t="shared" si="6"/>
        <v>6.6666666666666661</v>
      </c>
      <c r="F46" s="5">
        <f t="shared" si="7"/>
        <v>1.0666666666666662</v>
      </c>
      <c r="G46" s="5"/>
      <c r="H46" s="5"/>
      <c r="I46" s="6"/>
    </row>
    <row r="47" spans="2:9" x14ac:dyDescent="0.2">
      <c r="B47" s="4"/>
      <c r="C47" s="5" t="s">
        <v>22</v>
      </c>
      <c r="D47" s="5">
        <v>7</v>
      </c>
      <c r="E47" s="5">
        <f t="shared" si="6"/>
        <v>6.6666666666666661</v>
      </c>
      <c r="F47" s="5">
        <f t="shared" si="7"/>
        <v>1.6666666666666729E-2</v>
      </c>
      <c r="G47" s="5"/>
      <c r="H47" s="5"/>
      <c r="I47" s="6"/>
    </row>
    <row r="48" spans="2:9" ht="17" thickBot="1" x14ac:dyDescent="0.25">
      <c r="B48" s="7"/>
      <c r="C48" s="8"/>
      <c r="D48" s="8"/>
      <c r="E48" s="8"/>
      <c r="F48" s="8"/>
      <c r="G48" s="8"/>
      <c r="H48" s="8"/>
      <c r="I48" s="9"/>
    </row>
    <row r="51" spans="2:24" ht="17" thickBot="1" x14ac:dyDescent="0.25"/>
    <row r="52" spans="2:24" x14ac:dyDescent="0.2">
      <c r="B52" s="10" t="s">
        <v>23</v>
      </c>
      <c r="C52" s="2"/>
      <c r="D52" s="2"/>
      <c r="E52" s="2"/>
      <c r="F52" s="2"/>
      <c r="G52" s="2"/>
      <c r="H52" s="2"/>
      <c r="I52" s="2"/>
      <c r="J52" s="3"/>
      <c r="L52" s="1"/>
      <c r="M52" s="13" t="s">
        <v>79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3"/>
    </row>
    <row r="53" spans="2:24" x14ac:dyDescent="0.2">
      <c r="B53" s="4"/>
      <c r="C53" s="5" t="s">
        <v>2</v>
      </c>
      <c r="D53" s="5">
        <v>1000</v>
      </c>
      <c r="E53" s="5"/>
      <c r="F53" s="5" t="s">
        <v>29</v>
      </c>
      <c r="G53" s="5">
        <v>0.91294095246064466</v>
      </c>
      <c r="H53" s="5"/>
      <c r="I53" s="5"/>
      <c r="J53" s="6"/>
      <c r="L53" s="4"/>
      <c r="M53" s="5"/>
      <c r="N53" s="5" t="s">
        <v>2</v>
      </c>
      <c r="O53" s="5">
        <v>329</v>
      </c>
      <c r="P53" s="5"/>
      <c r="Q53" s="5"/>
      <c r="R53" s="5"/>
      <c r="S53" s="5"/>
      <c r="T53" s="5"/>
      <c r="U53" s="5"/>
      <c r="V53" s="5"/>
      <c r="W53" s="5"/>
      <c r="X53" s="6"/>
    </row>
    <row r="54" spans="2:24" x14ac:dyDescent="0.2">
      <c r="B54" s="4"/>
      <c r="C54" s="5"/>
      <c r="D54" s="5"/>
      <c r="E54" s="5"/>
      <c r="F54" s="5"/>
      <c r="G54" s="5"/>
      <c r="H54" s="5"/>
      <c r="I54" s="5"/>
      <c r="J54" s="6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6"/>
    </row>
    <row r="55" spans="2:24" x14ac:dyDescent="0.2">
      <c r="B55" s="4"/>
      <c r="C55" s="5"/>
      <c r="D55" s="5" t="s">
        <v>10</v>
      </c>
      <c r="E55" s="5"/>
      <c r="F55" s="5" t="s">
        <v>1</v>
      </c>
      <c r="G55" s="5" t="s">
        <v>3</v>
      </c>
      <c r="H55" s="5"/>
      <c r="I55" s="5" t="s">
        <v>4</v>
      </c>
      <c r="J55" s="6"/>
      <c r="L55" s="4"/>
      <c r="M55" s="5" t="s">
        <v>87</v>
      </c>
      <c r="N55" s="5" t="s">
        <v>80</v>
      </c>
      <c r="O55" s="5" t="s">
        <v>10</v>
      </c>
      <c r="P55" s="5" t="s">
        <v>1</v>
      </c>
      <c r="Q55" s="5" t="s">
        <v>3</v>
      </c>
      <c r="R55" s="5"/>
      <c r="S55" s="5"/>
      <c r="T55" s="5"/>
      <c r="U55" s="5"/>
      <c r="V55" s="5"/>
      <c r="W55" s="5"/>
      <c r="X55" s="6"/>
    </row>
    <row r="56" spans="2:24" x14ac:dyDescent="0.2">
      <c r="B56" s="4"/>
      <c r="C56" s="5" t="s">
        <v>24</v>
      </c>
      <c r="D56" s="5">
        <v>442</v>
      </c>
      <c r="E56" s="5"/>
      <c r="F56" s="5">
        <f>D53*G53/2</f>
        <v>456.47047623032233</v>
      </c>
      <c r="G56" s="5">
        <f>(D56-F56)^2/F56</f>
        <v>0.4587255764306406</v>
      </c>
      <c r="H56" s="5"/>
      <c r="I56" s="5">
        <f>SUM(G56:G59)</f>
        <v>3.0881381121895366</v>
      </c>
      <c r="J56" s="6"/>
      <c r="L56" s="4"/>
      <c r="M56" s="5"/>
      <c r="N56" s="5" t="s">
        <v>81</v>
      </c>
      <c r="O56" s="5">
        <v>42</v>
      </c>
      <c r="P56" s="5">
        <f>$O$53/COUNT($O$56:$O$62)</f>
        <v>47</v>
      </c>
      <c r="Q56" s="5">
        <f>(O56-P56)^2/P56</f>
        <v>0.53191489361702127</v>
      </c>
      <c r="R56" s="5"/>
      <c r="S56" s="5" t="s">
        <v>4</v>
      </c>
      <c r="T56" s="5"/>
      <c r="U56" s="5"/>
      <c r="V56" s="5"/>
      <c r="W56" s="5"/>
      <c r="X56" s="6"/>
    </row>
    <row r="57" spans="2:24" x14ac:dyDescent="0.2">
      <c r="B57" s="4"/>
      <c r="C57" s="5" t="s">
        <v>25</v>
      </c>
      <c r="D57" s="5">
        <v>514</v>
      </c>
      <c r="E57" s="5"/>
      <c r="F57" s="5">
        <f>D53*(G53^2/2 + G53*(1-G53))</f>
        <v>496.21036112077013</v>
      </c>
      <c r="G57" s="5">
        <f t="shared" ref="G57:G59" si="8">(D57-F57)^2/F57</f>
        <v>0.6377763872939014</v>
      </c>
      <c r="H57" s="5"/>
      <c r="I57" s="5"/>
      <c r="J57" s="6"/>
      <c r="L57" s="4"/>
      <c r="M57" s="5"/>
      <c r="N57" s="5" t="s">
        <v>82</v>
      </c>
      <c r="O57" s="5">
        <v>51</v>
      </c>
      <c r="P57" s="5">
        <f t="shared" ref="P57:P62" si="9">$O$53/COUNT($O$56:$O$62)</f>
        <v>47</v>
      </c>
      <c r="Q57" s="5">
        <f t="shared" ref="Q57:Q62" si="10">(O57-P57)^2/P57</f>
        <v>0.34042553191489361</v>
      </c>
      <c r="R57" s="5"/>
      <c r="S57" s="5">
        <f>SUM(Q56:Q62)</f>
        <v>13.319148936170212</v>
      </c>
      <c r="T57" s="5"/>
      <c r="U57" s="5"/>
      <c r="V57" s="5"/>
      <c r="W57" s="5"/>
      <c r="X57" s="6"/>
    </row>
    <row r="58" spans="2:24" x14ac:dyDescent="0.2">
      <c r="B58" s="4"/>
      <c r="C58" s="5" t="s">
        <v>26</v>
      </c>
      <c r="D58" s="5">
        <v>38</v>
      </c>
      <c r="E58" s="5"/>
      <c r="F58" s="5">
        <f>D53*((1-G53)/2)</f>
        <v>43.529523769677667</v>
      </c>
      <c r="G58" s="5">
        <f t="shared" si="8"/>
        <v>0.70241138591847097</v>
      </c>
      <c r="H58" s="5"/>
      <c r="I58" s="5" t="s">
        <v>11</v>
      </c>
      <c r="J58" s="6"/>
      <c r="L58" s="4"/>
      <c r="M58" s="5"/>
      <c r="N58" s="5" t="s">
        <v>83</v>
      </c>
      <c r="O58" s="5">
        <v>45</v>
      </c>
      <c r="P58" s="5">
        <f t="shared" si="9"/>
        <v>47</v>
      </c>
      <c r="Q58" s="5">
        <f t="shared" si="10"/>
        <v>8.5106382978723402E-2</v>
      </c>
      <c r="R58" s="5"/>
      <c r="S58" s="5"/>
      <c r="T58" s="5"/>
      <c r="U58" s="5"/>
      <c r="V58" s="5"/>
      <c r="W58" s="5"/>
      <c r="X58" s="6"/>
    </row>
    <row r="59" spans="2:24" x14ac:dyDescent="0.2">
      <c r="B59" s="4"/>
      <c r="C59" s="5" t="s">
        <v>27</v>
      </c>
      <c r="D59" s="5">
        <v>6</v>
      </c>
      <c r="E59" s="5"/>
      <c r="F59" s="5">
        <f>D53*((1-G53)^2/2)</f>
        <v>3.7896388792298668</v>
      </c>
      <c r="G59" s="5">
        <f t="shared" si="8"/>
        <v>1.2892247625465239</v>
      </c>
      <c r="H59" s="5"/>
      <c r="I59" s="5">
        <f>_xlfn.CHISQ.INV(0.95,2)</f>
        <v>5.9914645471079799</v>
      </c>
      <c r="J59" s="6"/>
      <c r="L59" s="4"/>
      <c r="M59" s="5"/>
      <c r="N59" s="5" t="s">
        <v>84</v>
      </c>
      <c r="O59" s="5">
        <v>36</v>
      </c>
      <c r="P59" s="5">
        <f t="shared" si="9"/>
        <v>47</v>
      </c>
      <c r="Q59" s="5">
        <f t="shared" si="10"/>
        <v>2.5744680851063828</v>
      </c>
      <c r="R59" s="5"/>
      <c r="S59" s="5" t="s">
        <v>11</v>
      </c>
      <c r="T59" s="5"/>
      <c r="U59" s="5"/>
      <c r="V59" s="5"/>
      <c r="W59" s="5"/>
      <c r="X59" s="6"/>
    </row>
    <row r="60" spans="2:24" x14ac:dyDescent="0.2">
      <c r="B60" s="4"/>
      <c r="C60" s="5"/>
      <c r="D60" s="5"/>
      <c r="E60" s="5"/>
      <c r="F60" s="5"/>
      <c r="G60" s="5"/>
      <c r="H60" s="5"/>
      <c r="I60" s="5"/>
      <c r="J60" s="6"/>
      <c r="L60" s="4"/>
      <c r="M60" s="5"/>
      <c r="N60" s="5" t="s">
        <v>85</v>
      </c>
      <c r="O60" s="5">
        <v>37</v>
      </c>
      <c r="P60" s="5">
        <f t="shared" si="9"/>
        <v>47</v>
      </c>
      <c r="Q60" s="5">
        <f t="shared" si="10"/>
        <v>2.1276595744680851</v>
      </c>
      <c r="R60" s="5"/>
      <c r="S60" s="5">
        <f>_xlfn.CHISQ.INV(0.95, 6)</f>
        <v>12.591587243743977</v>
      </c>
      <c r="T60" s="5"/>
      <c r="U60" s="5"/>
      <c r="V60" s="5"/>
      <c r="W60" s="5"/>
      <c r="X60" s="6"/>
    </row>
    <row r="61" spans="2:24" x14ac:dyDescent="0.2">
      <c r="B61" s="4"/>
      <c r="C61" s="5" t="s">
        <v>28</v>
      </c>
      <c r="D61" s="5"/>
      <c r="E61" s="5"/>
      <c r="F61" s="5"/>
      <c r="G61" s="5"/>
      <c r="H61" s="5"/>
      <c r="I61" s="5" t="s">
        <v>6</v>
      </c>
      <c r="J61" s="6"/>
      <c r="L61" s="4"/>
      <c r="M61" s="5"/>
      <c r="N61" s="5" t="s">
        <v>86</v>
      </c>
      <c r="O61" s="5">
        <v>65</v>
      </c>
      <c r="P61" s="5">
        <f t="shared" si="9"/>
        <v>47</v>
      </c>
      <c r="Q61" s="5">
        <f t="shared" si="10"/>
        <v>6.8936170212765955</v>
      </c>
      <c r="R61" s="5"/>
      <c r="S61" s="5"/>
      <c r="T61" s="5"/>
      <c r="U61" s="5"/>
      <c r="V61" s="5"/>
      <c r="W61" s="5"/>
      <c r="X61" s="6"/>
    </row>
    <row r="62" spans="2:24" x14ac:dyDescent="0.2">
      <c r="B62" s="4"/>
      <c r="C62" s="5">
        <f>D56*LN(G53/2)+D57*LN((G53^2/2)+G53*(1-G53))+D58*LN((1-G53)/2)+D59*LN((1-G53)^2/2)</f>
        <v>-859.37536299833801</v>
      </c>
      <c r="D62" s="5"/>
      <c r="E62" s="5"/>
      <c r="F62" s="5"/>
      <c r="G62" s="5"/>
      <c r="H62" s="5"/>
      <c r="I62" s="5"/>
      <c r="J62" s="6"/>
      <c r="L62" s="4"/>
      <c r="M62" s="5"/>
      <c r="N62" s="5" t="s">
        <v>34</v>
      </c>
      <c r="O62" s="5">
        <v>53</v>
      </c>
      <c r="P62" s="5">
        <f t="shared" si="9"/>
        <v>47</v>
      </c>
      <c r="Q62" s="5">
        <f t="shared" si="10"/>
        <v>0.76595744680851063</v>
      </c>
      <c r="R62" s="5"/>
      <c r="S62" s="5" t="s">
        <v>12</v>
      </c>
      <c r="T62" s="5"/>
      <c r="U62" s="5"/>
      <c r="V62" s="5"/>
      <c r="W62" s="5"/>
      <c r="X62" s="6"/>
    </row>
    <row r="63" spans="2:24" ht="17" thickBot="1" x14ac:dyDescent="0.25">
      <c r="B63" s="7"/>
      <c r="C63" s="8"/>
      <c r="D63" s="8"/>
      <c r="E63" s="8"/>
      <c r="F63" s="8"/>
      <c r="G63" s="8"/>
      <c r="H63" s="8"/>
      <c r="I63" s="8"/>
      <c r="J63" s="9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</row>
    <row r="64" spans="2:24" x14ac:dyDescent="0.2"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</row>
    <row r="65" spans="1:24" x14ac:dyDescent="0.2">
      <c r="L65" s="4"/>
      <c r="M65" s="5" t="s">
        <v>88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</row>
    <row r="66" spans="1:24" ht="17" thickBot="1" x14ac:dyDescent="0.25"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</row>
    <row r="67" spans="1:24" x14ac:dyDescent="0.2">
      <c r="B67" s="10" t="s">
        <v>30</v>
      </c>
      <c r="C67" s="2"/>
      <c r="D67" s="2"/>
      <c r="E67" s="2"/>
      <c r="F67" s="2"/>
      <c r="G67" s="2"/>
      <c r="H67" s="2"/>
      <c r="I67" s="2"/>
      <c r="J67" s="3"/>
      <c r="L67" s="4"/>
      <c r="M67" s="5"/>
      <c r="N67" s="5" t="s">
        <v>80</v>
      </c>
      <c r="O67" s="5" t="s">
        <v>10</v>
      </c>
      <c r="P67" s="5" t="s">
        <v>1</v>
      </c>
      <c r="Q67" s="5" t="s">
        <v>3</v>
      </c>
      <c r="R67" s="5"/>
      <c r="S67" s="5"/>
      <c r="T67" s="5"/>
      <c r="U67" s="5"/>
      <c r="V67" s="5"/>
      <c r="W67" s="5"/>
      <c r="X67" s="6"/>
    </row>
    <row r="68" spans="1:24" x14ac:dyDescent="0.2">
      <c r="B68" s="4"/>
      <c r="C68" s="5" t="s">
        <v>2</v>
      </c>
      <c r="D68" s="5">
        <v>200</v>
      </c>
      <c r="E68" s="5"/>
      <c r="F68" s="5"/>
      <c r="G68" s="5"/>
      <c r="H68" s="5"/>
      <c r="I68" s="5"/>
      <c r="J68" s="6"/>
      <c r="L68" s="4"/>
      <c r="M68" s="5"/>
      <c r="N68" s="5" t="s">
        <v>81</v>
      </c>
      <c r="O68" s="5">
        <v>42</v>
      </c>
      <c r="P68" s="5">
        <f>SUM($O$68:$O$72)/COUNT($O$68:$O$72)</f>
        <v>42.2</v>
      </c>
      <c r="Q68" s="5">
        <f>(O68-P68)^2/P68</f>
        <v>9.4786729857822597E-4</v>
      </c>
      <c r="R68" s="5"/>
      <c r="S68" s="5" t="s">
        <v>4</v>
      </c>
      <c r="T68" s="5"/>
      <c r="U68" s="5"/>
      <c r="V68" s="5"/>
      <c r="W68" s="5"/>
      <c r="X68" s="6"/>
    </row>
    <row r="69" spans="1:24" x14ac:dyDescent="0.2">
      <c r="B69" s="4"/>
      <c r="C69" s="5"/>
      <c r="D69" s="5"/>
      <c r="E69" s="5"/>
      <c r="F69" s="5"/>
      <c r="G69" s="5"/>
      <c r="H69" s="5"/>
      <c r="I69" s="5"/>
      <c r="J69" s="6"/>
      <c r="L69" s="4"/>
      <c r="M69" s="5"/>
      <c r="N69" s="5" t="s">
        <v>82</v>
      </c>
      <c r="O69" s="5">
        <v>51</v>
      </c>
      <c r="P69" s="5">
        <f t="shared" ref="P69:P72" si="11">SUM($O$68:$O$72)/COUNT($O$68:$O$72)</f>
        <v>42.2</v>
      </c>
      <c r="Q69" s="5">
        <f t="shared" ref="Q69:Q74" si="12">(O69-P69)^2/P69</f>
        <v>1.8350710900473921</v>
      </c>
      <c r="R69" s="5"/>
      <c r="S69" s="5">
        <f>SUM(Q68:Q72)</f>
        <v>3.5734597156398102</v>
      </c>
      <c r="T69" s="5"/>
      <c r="U69" s="5"/>
      <c r="V69" s="5"/>
      <c r="W69" s="5"/>
      <c r="X69" s="6"/>
    </row>
    <row r="70" spans="1:24" x14ac:dyDescent="0.2">
      <c r="B70" s="4"/>
      <c r="C70" s="5"/>
      <c r="D70" s="5" t="s">
        <v>10</v>
      </c>
      <c r="E70" s="5" t="s">
        <v>35</v>
      </c>
      <c r="F70" s="5" t="s">
        <v>1</v>
      </c>
      <c r="G70" s="5" t="s">
        <v>3</v>
      </c>
      <c r="H70" s="5"/>
      <c r="I70" s="5" t="s">
        <v>4</v>
      </c>
      <c r="J70" s="6"/>
      <c r="L70" s="4"/>
      <c r="M70" s="5"/>
      <c r="N70" s="5" t="s">
        <v>83</v>
      </c>
      <c r="O70" s="5">
        <v>45</v>
      </c>
      <c r="P70" s="5">
        <f t="shared" si="11"/>
        <v>42.2</v>
      </c>
      <c r="Q70" s="5">
        <f t="shared" si="12"/>
        <v>0.18578199052132663</v>
      </c>
      <c r="R70" s="5"/>
      <c r="S70" s="5" t="s">
        <v>11</v>
      </c>
      <c r="T70" s="5"/>
      <c r="U70" s="5" t="s">
        <v>6</v>
      </c>
      <c r="V70" s="5"/>
      <c r="W70" s="5"/>
      <c r="X70" s="6"/>
    </row>
    <row r="71" spans="1:24" x14ac:dyDescent="0.2">
      <c r="B71" s="4"/>
      <c r="C71" s="5" t="s">
        <v>31</v>
      </c>
      <c r="D71" s="5">
        <v>28</v>
      </c>
      <c r="E71" s="5">
        <v>0.18</v>
      </c>
      <c r="F71" s="5">
        <f>$D$68*E71</f>
        <v>36</v>
      </c>
      <c r="G71" s="5">
        <f>(D71-F71)^2/F71</f>
        <v>1.7777777777777777</v>
      </c>
      <c r="H71" s="5"/>
      <c r="I71" s="5">
        <f>SUM(G71:G74)</f>
        <v>3.0214141414141413</v>
      </c>
      <c r="J71" s="6"/>
      <c r="L71" s="4"/>
      <c r="M71" s="5"/>
      <c r="N71" s="5" t="s">
        <v>84</v>
      </c>
      <c r="O71" s="5">
        <v>36</v>
      </c>
      <c r="P71" s="5">
        <f t="shared" si="11"/>
        <v>42.2</v>
      </c>
      <c r="Q71" s="5">
        <f t="shared" si="12"/>
        <v>0.91090047393365003</v>
      </c>
      <c r="R71" s="5"/>
      <c r="S71" s="5">
        <f>_xlfn.CHISQ.INV(0.95, COUNT(Q68:Q72)-1)</f>
        <v>9.4877290367811575</v>
      </c>
      <c r="T71" s="5"/>
      <c r="U71" s="5"/>
      <c r="V71" s="5"/>
      <c r="W71" s="5"/>
      <c r="X71" s="6"/>
    </row>
    <row r="72" spans="1:24" x14ac:dyDescent="0.2">
      <c r="B72" s="4"/>
      <c r="C72" s="5" t="s">
        <v>32</v>
      </c>
      <c r="D72" s="5">
        <v>48</v>
      </c>
      <c r="E72" s="5">
        <v>0.22</v>
      </c>
      <c r="F72" s="5">
        <f t="shared" ref="F72:F74" si="13">$D$68*E72</f>
        <v>44</v>
      </c>
      <c r="G72" s="5">
        <f t="shared" ref="G72:G74" si="14">(D72-F72)^2/F72</f>
        <v>0.36363636363636365</v>
      </c>
      <c r="H72" s="5"/>
      <c r="I72" s="5"/>
      <c r="J72" s="6"/>
      <c r="L72" s="4"/>
      <c r="M72" s="5"/>
      <c r="N72" s="11" t="s">
        <v>85</v>
      </c>
      <c r="O72" s="11">
        <v>37</v>
      </c>
      <c r="P72" s="11">
        <f t="shared" si="11"/>
        <v>42.2</v>
      </c>
      <c r="Q72" s="11">
        <f t="shared" si="12"/>
        <v>0.64075829383886329</v>
      </c>
      <c r="R72" s="11"/>
      <c r="S72" s="11"/>
      <c r="T72" s="11"/>
      <c r="U72" s="5"/>
      <c r="V72" s="5"/>
      <c r="W72" s="5"/>
      <c r="X72" s="6"/>
    </row>
    <row r="73" spans="1:24" x14ac:dyDescent="0.2">
      <c r="B73" s="4"/>
      <c r="C73" s="5" t="s">
        <v>33</v>
      </c>
      <c r="D73" s="5">
        <v>77</v>
      </c>
      <c r="E73" s="5">
        <v>0.35</v>
      </c>
      <c r="F73" s="5">
        <f t="shared" si="13"/>
        <v>70</v>
      </c>
      <c r="G73" s="5">
        <f t="shared" si="14"/>
        <v>0.7</v>
      </c>
      <c r="H73" s="5"/>
      <c r="I73" s="5" t="s">
        <v>11</v>
      </c>
      <c r="J73" s="6"/>
      <c r="L73" s="4"/>
      <c r="M73" s="5"/>
      <c r="N73" s="5" t="s">
        <v>86</v>
      </c>
      <c r="O73" s="5">
        <v>65</v>
      </c>
      <c r="P73" s="12">
        <f>SUM($O$73:$O$74)/COUNT($O$73:$O$74)</f>
        <v>59</v>
      </c>
      <c r="Q73" s="5">
        <f t="shared" si="12"/>
        <v>0.61016949152542377</v>
      </c>
      <c r="R73" s="5"/>
      <c r="S73" s="12" t="s">
        <v>4</v>
      </c>
      <c r="T73" s="5"/>
      <c r="U73" s="5">
        <f>SUM(Q73:Q74)</f>
        <v>1.2203389830508475</v>
      </c>
      <c r="V73" s="5"/>
      <c r="W73" s="5"/>
      <c r="X73" s="6"/>
    </row>
    <row r="74" spans="1:24" x14ac:dyDescent="0.2">
      <c r="B74" s="4"/>
      <c r="C74" s="5" t="s">
        <v>34</v>
      </c>
      <c r="D74" s="5">
        <v>47</v>
      </c>
      <c r="E74" s="5">
        <v>0.25</v>
      </c>
      <c r="F74" s="5">
        <f t="shared" si="13"/>
        <v>50</v>
      </c>
      <c r="G74" s="5">
        <f t="shared" si="14"/>
        <v>0.18</v>
      </c>
      <c r="H74" s="5"/>
      <c r="I74" s="5">
        <f>_xlfn.CHISQ.INV(0.95, 3)</f>
        <v>7.8147279032511774</v>
      </c>
      <c r="J74" s="6"/>
      <c r="L74" s="4"/>
      <c r="M74" s="5"/>
      <c r="N74" s="5" t="s">
        <v>34</v>
      </c>
      <c r="O74" s="5">
        <v>53</v>
      </c>
      <c r="P74" s="12">
        <f>SUM($O$73:$O$74)/COUNT($O$73:$O$74)</f>
        <v>59</v>
      </c>
      <c r="Q74" s="5">
        <f t="shared" si="12"/>
        <v>0.61016949152542377</v>
      </c>
      <c r="R74" s="5"/>
      <c r="S74" s="5" t="s">
        <v>11</v>
      </c>
      <c r="T74" s="5"/>
      <c r="U74" s="5">
        <f>_xlfn.CHISQ.INV(0.95, COUNT(Q73:Q74)-1)</f>
        <v>3.8414588206941236</v>
      </c>
      <c r="V74" s="5" t="s">
        <v>6</v>
      </c>
      <c r="W74" s="5"/>
      <c r="X74" s="6"/>
    </row>
    <row r="75" spans="1:24" x14ac:dyDescent="0.2">
      <c r="B75" s="4"/>
      <c r="C75" s="5"/>
      <c r="D75" s="5"/>
      <c r="E75" s="5"/>
      <c r="F75" s="5"/>
      <c r="G75" s="5"/>
      <c r="H75" s="5"/>
      <c r="I75" s="5"/>
      <c r="J75" s="6"/>
      <c r="L75" s="4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6"/>
    </row>
    <row r="76" spans="1:24" x14ac:dyDescent="0.2">
      <c r="B76" s="4"/>
      <c r="C76" s="5"/>
      <c r="D76" s="5"/>
      <c r="E76" s="5"/>
      <c r="F76" s="5"/>
      <c r="G76" s="5"/>
      <c r="H76" s="5"/>
      <c r="I76" s="5" t="s">
        <v>6</v>
      </c>
      <c r="J76" s="6"/>
      <c r="L76" s="4"/>
      <c r="M76" s="5" t="s">
        <v>89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6"/>
    </row>
    <row r="77" spans="1:24" ht="17" thickBot="1" x14ac:dyDescent="0.25">
      <c r="B77" s="7"/>
      <c r="C77" s="8"/>
      <c r="D77" s="8"/>
      <c r="E77" s="8"/>
      <c r="F77" s="8"/>
      <c r="G77" s="8"/>
      <c r="H77" s="8"/>
      <c r="I77" s="8"/>
      <c r="J77" s="9"/>
      <c r="L77" s="4"/>
      <c r="M77" s="5" t="s">
        <v>90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6"/>
    </row>
    <row r="78" spans="1:24" ht="17" thickBot="1" x14ac:dyDescent="0.25">
      <c r="L78" s="7"/>
      <c r="M78" s="8" t="s">
        <v>91</v>
      </c>
      <c r="N78" s="8"/>
      <c r="O78" s="8"/>
      <c r="P78" s="8"/>
      <c r="Q78" s="8"/>
      <c r="R78" s="8"/>
      <c r="S78" s="8"/>
      <c r="T78" s="8"/>
      <c r="U78" s="8"/>
      <c r="V78" s="8"/>
      <c r="W78" s="8"/>
      <c r="X78" s="9"/>
    </row>
    <row r="79" spans="1:24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1" spans="2:17" ht="17" thickBot="1" x14ac:dyDescent="0.25"/>
    <row r="82" spans="2:17" x14ac:dyDescent="0.2">
      <c r="B82" s="10" t="s">
        <v>36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3"/>
    </row>
    <row r="83" spans="2:17" x14ac:dyDescent="0.2">
      <c r="B83" s="4"/>
      <c r="C83" s="5" t="s">
        <v>2</v>
      </c>
      <c r="D83" s="5">
        <v>200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6"/>
    </row>
    <row r="84" spans="2:17" x14ac:dyDescent="0.2">
      <c r="B84" s="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6"/>
    </row>
    <row r="85" spans="2:17" x14ac:dyDescent="0.2">
      <c r="B85" s="4"/>
      <c r="C85" s="5" t="s">
        <v>10</v>
      </c>
      <c r="D85" s="5" t="s">
        <v>39</v>
      </c>
      <c r="E85" s="5" t="s">
        <v>40</v>
      </c>
      <c r="F85" s="5" t="s">
        <v>41</v>
      </c>
      <c r="G85" s="5"/>
      <c r="H85" s="5" t="s">
        <v>42</v>
      </c>
      <c r="I85" s="5"/>
      <c r="J85" s="5" t="s">
        <v>1</v>
      </c>
      <c r="K85" s="5"/>
      <c r="L85" s="5"/>
      <c r="M85" s="5"/>
      <c r="N85" s="5" t="s">
        <v>3</v>
      </c>
      <c r="O85" s="5"/>
      <c r="P85" s="5"/>
      <c r="Q85" s="6"/>
    </row>
    <row r="86" spans="2:17" x14ac:dyDescent="0.2">
      <c r="B86" s="4"/>
      <c r="C86" s="5" t="s">
        <v>37</v>
      </c>
      <c r="D86" s="5">
        <v>20</v>
      </c>
      <c r="E86" s="5">
        <v>30</v>
      </c>
      <c r="F86" s="5">
        <v>30</v>
      </c>
      <c r="G86" s="5"/>
      <c r="H86" s="5">
        <f>SUM(D86:F86)</f>
        <v>80</v>
      </c>
      <c r="I86" s="5"/>
      <c r="J86" s="5">
        <f>$H86*D89/$D$83</f>
        <v>16</v>
      </c>
      <c r="K86" s="5">
        <f t="shared" ref="K86:L86" si="15">$H86*E89/$D$83</f>
        <v>28</v>
      </c>
      <c r="L86" s="5">
        <f t="shared" si="15"/>
        <v>36</v>
      </c>
      <c r="M86" s="5"/>
      <c r="N86" s="5">
        <f>(D86-J86)^2/J86</f>
        <v>1</v>
      </c>
      <c r="O86" s="5">
        <f t="shared" ref="O86:P86" si="16">(E86-K86)^2/K86</f>
        <v>0.14285714285714285</v>
      </c>
      <c r="P86" s="5">
        <f t="shared" si="16"/>
        <v>1</v>
      </c>
      <c r="Q86" s="6"/>
    </row>
    <row r="87" spans="2:17" x14ac:dyDescent="0.2">
      <c r="B87" s="4"/>
      <c r="C87" s="5" t="s">
        <v>38</v>
      </c>
      <c r="D87" s="5">
        <v>20</v>
      </c>
      <c r="E87" s="5">
        <v>40</v>
      </c>
      <c r="F87" s="5">
        <v>60</v>
      </c>
      <c r="G87" s="5"/>
      <c r="H87" s="5">
        <f>SUM(D87:F87)</f>
        <v>120</v>
      </c>
      <c r="I87" s="5"/>
      <c r="J87" s="5">
        <f>$H87*D89/$D$83</f>
        <v>24</v>
      </c>
      <c r="K87" s="5">
        <f t="shared" ref="K87:L87" si="17">$H87*E89/$D$83</f>
        <v>42</v>
      </c>
      <c r="L87" s="5">
        <f t="shared" si="17"/>
        <v>54</v>
      </c>
      <c r="M87" s="5"/>
      <c r="N87" s="5">
        <f>(D87-J87)^2/J87</f>
        <v>0.66666666666666663</v>
      </c>
      <c r="O87" s="5">
        <f t="shared" ref="O87" si="18">(E87-K87)^2/K87</f>
        <v>9.5238095238095233E-2</v>
      </c>
      <c r="P87" s="5">
        <f t="shared" ref="P87" si="19">(F87-L87)^2/L87</f>
        <v>0.66666666666666663</v>
      </c>
      <c r="Q87" s="6"/>
    </row>
    <row r="88" spans="2:17" x14ac:dyDescent="0.2"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"/>
    </row>
    <row r="89" spans="2:17" x14ac:dyDescent="0.2">
      <c r="B89" s="4"/>
      <c r="C89" s="5" t="s">
        <v>43</v>
      </c>
      <c r="D89" s="5">
        <f>SUM(D86:D87)</f>
        <v>40</v>
      </c>
      <c r="E89" s="5">
        <f t="shared" ref="E89:F89" si="20">SUM(E86:E87)</f>
        <v>70</v>
      </c>
      <c r="F89" s="5">
        <f t="shared" si="20"/>
        <v>90</v>
      </c>
      <c r="G89" s="5"/>
      <c r="H89" s="5"/>
      <c r="I89" s="5"/>
      <c r="J89" s="5"/>
      <c r="K89" s="5"/>
      <c r="L89" s="5"/>
      <c r="M89" s="5"/>
      <c r="N89" s="5" t="s">
        <v>4</v>
      </c>
      <c r="O89" s="5"/>
      <c r="P89" s="5"/>
      <c r="Q89" s="6"/>
    </row>
    <row r="90" spans="2:17" x14ac:dyDescent="0.2">
      <c r="B90" s="4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>
        <f>SUM(N86:P87)</f>
        <v>3.5714285714285712</v>
      </c>
      <c r="O90" s="5"/>
      <c r="P90" s="5"/>
      <c r="Q90" s="6"/>
    </row>
    <row r="91" spans="2:17" x14ac:dyDescent="0.2">
      <c r="B91" s="4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 t="s">
        <v>6</v>
      </c>
      <c r="Q91" s="6"/>
    </row>
    <row r="92" spans="2:17" x14ac:dyDescent="0.2">
      <c r="B92" s="4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 t="s">
        <v>11</v>
      </c>
      <c r="O92" s="5"/>
      <c r="P92" s="5"/>
      <c r="Q92" s="6"/>
    </row>
    <row r="93" spans="2:17" x14ac:dyDescent="0.2"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>
        <f>_xlfn.CHISQ.INV(0.95, 2)</f>
        <v>5.9914645471079799</v>
      </c>
      <c r="O93" s="5"/>
      <c r="P93" s="5"/>
      <c r="Q93" s="6"/>
    </row>
    <row r="94" spans="2:17" ht="17" thickBot="1" x14ac:dyDescent="0.25"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9"/>
    </row>
    <row r="97" spans="2:17" ht="17" thickBot="1" x14ac:dyDescent="0.25"/>
    <row r="98" spans="2:17" x14ac:dyDescent="0.2">
      <c r="B98" s="10" t="s">
        <v>92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3"/>
    </row>
    <row r="99" spans="2:17" x14ac:dyDescent="0.2">
      <c r="B99" s="4"/>
      <c r="C99" s="5" t="s">
        <v>2</v>
      </c>
      <c r="D99" s="5">
        <v>450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6"/>
    </row>
    <row r="100" spans="2:17" x14ac:dyDescent="0.2">
      <c r="B100" s="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6"/>
    </row>
    <row r="101" spans="2:17" x14ac:dyDescent="0.2">
      <c r="B101" s="4"/>
      <c r="C101" s="5"/>
      <c r="D101" s="5" t="s">
        <v>31</v>
      </c>
      <c r="E101" s="5" t="s">
        <v>32</v>
      </c>
      <c r="F101" s="5" t="s">
        <v>33</v>
      </c>
      <c r="G101" s="5"/>
      <c r="H101" s="5" t="s">
        <v>50</v>
      </c>
      <c r="I101" s="5"/>
      <c r="J101" s="5" t="s">
        <v>1</v>
      </c>
      <c r="K101" s="5"/>
      <c r="L101" s="5"/>
      <c r="M101" s="5"/>
      <c r="N101" s="5" t="s">
        <v>3</v>
      </c>
      <c r="O101" s="5"/>
      <c r="P101" s="5"/>
      <c r="Q101" s="6"/>
    </row>
    <row r="102" spans="2:17" x14ac:dyDescent="0.2">
      <c r="B102" s="4"/>
      <c r="C102" s="5" t="s">
        <v>93</v>
      </c>
      <c r="D102" s="5">
        <v>52</v>
      </c>
      <c r="E102" s="5">
        <v>40</v>
      </c>
      <c r="F102" s="5">
        <v>58</v>
      </c>
      <c r="G102" s="5"/>
      <c r="H102" s="5">
        <f>SUM(D102:F102)</f>
        <v>150</v>
      </c>
      <c r="I102" s="5"/>
      <c r="J102" s="5">
        <f>$H102*D$106/$D$99</f>
        <v>40.666666666666664</v>
      </c>
      <c r="K102" s="5">
        <f t="shared" ref="K102:L102" si="21">$H102*E$106/$D$99</f>
        <v>44</v>
      </c>
      <c r="L102" s="5">
        <f t="shared" si="21"/>
        <v>65.333333333333329</v>
      </c>
      <c r="M102" s="5"/>
      <c r="N102" s="5">
        <f>(D102-J102)^2/J102</f>
        <v>3.1584699453551925</v>
      </c>
      <c r="O102" s="5">
        <f t="shared" ref="O102:P102" si="22">(E102-K102)^2/K102</f>
        <v>0.36363636363636365</v>
      </c>
      <c r="P102" s="5">
        <f t="shared" si="22"/>
        <v>0.8231292517006793</v>
      </c>
      <c r="Q102" s="6"/>
    </row>
    <row r="103" spans="2:17" x14ac:dyDescent="0.2">
      <c r="B103" s="4"/>
      <c r="C103" s="5" t="s">
        <v>94</v>
      </c>
      <c r="D103" s="5">
        <v>42</v>
      </c>
      <c r="E103" s="5">
        <v>45</v>
      </c>
      <c r="F103" s="5">
        <v>63</v>
      </c>
      <c r="G103" s="5"/>
      <c r="H103" s="5">
        <f t="shared" ref="H103:H104" si="23">SUM(D103:F103)</f>
        <v>150</v>
      </c>
      <c r="I103" s="5"/>
      <c r="J103" s="5">
        <f t="shared" ref="J103:J104" si="24">$H103*D$106/$D$99</f>
        <v>40.666666666666664</v>
      </c>
      <c r="K103" s="5">
        <f t="shared" ref="K103:K104" si="25">$H103*E$106/$D$99</f>
        <v>44</v>
      </c>
      <c r="L103" s="5">
        <f t="shared" ref="L103:L104" si="26">$H103*F$106/$D$99</f>
        <v>65.333333333333329</v>
      </c>
      <c r="M103" s="5"/>
      <c r="N103" s="5">
        <f t="shared" ref="N103:N104" si="27">(D103-J103)^2/J103</f>
        <v>4.3715846994535679E-2</v>
      </c>
      <c r="O103" s="5">
        <f t="shared" ref="O103:O104" si="28">(E103-K103)^2/K103</f>
        <v>2.2727272727272728E-2</v>
      </c>
      <c r="P103" s="5">
        <f t="shared" ref="P103:P104" si="29">(F103-L103)^2/L103</f>
        <v>8.3333333333332996E-2</v>
      </c>
      <c r="Q103" s="6"/>
    </row>
    <row r="104" spans="2:17" x14ac:dyDescent="0.2">
      <c r="B104" s="4"/>
      <c r="C104" s="5" t="s">
        <v>95</v>
      </c>
      <c r="D104" s="5">
        <v>28</v>
      </c>
      <c r="E104" s="5">
        <v>47</v>
      </c>
      <c r="F104" s="5">
        <v>75</v>
      </c>
      <c r="G104" s="5"/>
      <c r="H104" s="5">
        <f t="shared" si="23"/>
        <v>150</v>
      </c>
      <c r="I104" s="5"/>
      <c r="J104" s="5">
        <f t="shared" si="24"/>
        <v>40.666666666666664</v>
      </c>
      <c r="K104" s="5">
        <f t="shared" si="25"/>
        <v>44</v>
      </c>
      <c r="L104" s="5">
        <f t="shared" si="26"/>
        <v>65.333333333333329</v>
      </c>
      <c r="M104" s="5"/>
      <c r="N104" s="5">
        <f t="shared" si="27"/>
        <v>3.9453551912568292</v>
      </c>
      <c r="O104" s="5">
        <f t="shared" si="28"/>
        <v>0.20454545454545456</v>
      </c>
      <c r="P104" s="5">
        <f t="shared" si="29"/>
        <v>1.4302721088435391</v>
      </c>
      <c r="Q104" s="6"/>
    </row>
    <row r="105" spans="2:17" x14ac:dyDescent="0.2">
      <c r="B105" s="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6"/>
    </row>
    <row r="106" spans="2:17" x14ac:dyDescent="0.2">
      <c r="B106" s="4"/>
      <c r="C106" s="5" t="s">
        <v>51</v>
      </c>
      <c r="D106" s="5">
        <f>SUM(D102:D104)</f>
        <v>122</v>
      </c>
      <c r="E106" s="5">
        <f t="shared" ref="E106:F106" si="30">SUM(E102:E104)</f>
        <v>132</v>
      </c>
      <c r="F106" s="5">
        <f t="shared" si="30"/>
        <v>196</v>
      </c>
      <c r="G106" s="5"/>
      <c r="H106" s="5"/>
      <c r="I106" s="5"/>
      <c r="J106" s="5"/>
      <c r="K106" s="5"/>
      <c r="L106" s="5"/>
      <c r="M106" s="5"/>
      <c r="N106" s="5" t="s">
        <v>4</v>
      </c>
      <c r="O106" s="5"/>
      <c r="P106" s="5"/>
      <c r="Q106" s="6"/>
    </row>
    <row r="107" spans="2:17" x14ac:dyDescent="0.2"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>
        <f>SUM(N102:P104)</f>
        <v>10.0751847683932</v>
      </c>
      <c r="O107" s="5"/>
      <c r="P107" s="5"/>
      <c r="Q107" s="6"/>
    </row>
    <row r="108" spans="2:17" x14ac:dyDescent="0.2">
      <c r="B108" s="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 t="s">
        <v>6</v>
      </c>
      <c r="Q108" s="6"/>
    </row>
    <row r="109" spans="2:17" x14ac:dyDescent="0.2">
      <c r="B109" s="4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 t="s">
        <v>11</v>
      </c>
      <c r="O109" s="5"/>
      <c r="P109" s="5"/>
      <c r="Q109" s="6"/>
    </row>
    <row r="110" spans="2:17" x14ac:dyDescent="0.2">
      <c r="B110" s="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>
        <f>_xlfn.CHISQ.INV(0.95, 6)</f>
        <v>12.591587243743977</v>
      </c>
      <c r="O110" s="5"/>
      <c r="P110" s="5"/>
      <c r="Q110" s="6"/>
    </row>
    <row r="111" spans="2:17" ht="17" thickBot="1" x14ac:dyDescent="0.25"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9"/>
    </row>
    <row r="114" spans="2:17" ht="17" thickBot="1" x14ac:dyDescent="0.25"/>
    <row r="115" spans="2:17" x14ac:dyDescent="0.2">
      <c r="B115" s="10" t="s">
        <v>44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3"/>
    </row>
    <row r="116" spans="2:17" x14ac:dyDescent="0.2">
      <c r="B116" s="4"/>
      <c r="C116" s="5" t="s">
        <v>2</v>
      </c>
      <c r="D116" s="5">
        <v>90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6"/>
    </row>
    <row r="117" spans="2:17" x14ac:dyDescent="0.2">
      <c r="B117" s="4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6"/>
    </row>
    <row r="118" spans="2:17" x14ac:dyDescent="0.2">
      <c r="B118" s="4"/>
      <c r="C118" s="5"/>
      <c r="D118" s="5" t="s">
        <v>46</v>
      </c>
      <c r="E118" s="5" t="s">
        <v>47</v>
      </c>
      <c r="F118" s="5" t="s">
        <v>48</v>
      </c>
      <c r="G118" s="5"/>
      <c r="H118" s="5" t="s">
        <v>50</v>
      </c>
      <c r="I118" s="5"/>
      <c r="J118" s="5" t="s">
        <v>1</v>
      </c>
      <c r="K118" s="5"/>
      <c r="L118" s="5"/>
      <c r="M118" s="5"/>
      <c r="N118" s="5" t="s">
        <v>3</v>
      </c>
      <c r="O118" s="5"/>
      <c r="P118" s="5"/>
      <c r="Q118" s="6"/>
    </row>
    <row r="119" spans="2:17" x14ac:dyDescent="0.2">
      <c r="B119" s="4"/>
      <c r="C119" s="5" t="s">
        <v>45</v>
      </c>
      <c r="D119" s="5">
        <v>20</v>
      </c>
      <c r="E119" s="5">
        <v>17</v>
      </c>
      <c r="F119" s="5">
        <v>13</v>
      </c>
      <c r="G119" s="5"/>
      <c r="H119" s="5">
        <f>SUM(D119:F119)</f>
        <v>50</v>
      </c>
      <c r="I119" s="5"/>
      <c r="J119" s="5">
        <f>$H119*D122/$D$116</f>
        <v>17.777777777777779</v>
      </c>
      <c r="K119" s="5">
        <f>$H119*E122/$D$116</f>
        <v>20.555555555555557</v>
      </c>
      <c r="L119" s="5">
        <f>$H119*F122/$D$116</f>
        <v>11.666666666666666</v>
      </c>
      <c r="M119" s="5"/>
      <c r="N119" s="5">
        <f>(D119-J119)^2/J119</f>
        <v>0.27777777777777757</v>
      </c>
      <c r="O119" s="5">
        <f t="shared" ref="O119:P119" si="31">(E119-K119)^2/K119</f>
        <v>0.61501501501501554</v>
      </c>
      <c r="P119" s="5">
        <f t="shared" si="31"/>
        <v>0.15238095238095253</v>
      </c>
      <c r="Q119" s="6"/>
    </row>
    <row r="120" spans="2:17" x14ac:dyDescent="0.2">
      <c r="B120" s="4"/>
      <c r="C120" s="5" t="s">
        <v>49</v>
      </c>
      <c r="D120" s="5">
        <v>12</v>
      </c>
      <c r="E120" s="5">
        <v>20</v>
      </c>
      <c r="F120" s="5">
        <v>8</v>
      </c>
      <c r="G120" s="5"/>
      <c r="H120" s="5">
        <f>SUM(D120:F120)</f>
        <v>40</v>
      </c>
      <c r="I120" s="5"/>
      <c r="J120" s="5">
        <f>$H120*D122/$D$116</f>
        <v>14.222222222222221</v>
      </c>
      <c r="K120" s="5">
        <f>$H120*E122/$D$116</f>
        <v>16.444444444444443</v>
      </c>
      <c r="L120" s="5">
        <f>$H120*F122/$D$116</f>
        <v>9.3333333333333339</v>
      </c>
      <c r="M120" s="5"/>
      <c r="N120" s="5">
        <f>(D120-J120)^2/J120</f>
        <v>0.34722222222222199</v>
      </c>
      <c r="O120" s="5">
        <f t="shared" ref="O120" si="32">(E120-K120)^2/K120</f>
        <v>0.76876876876876954</v>
      </c>
      <c r="P120" s="5">
        <f t="shared" ref="P120" si="33">(F120-L120)^2/L120</f>
        <v>0.19047619047619063</v>
      </c>
      <c r="Q120" s="6"/>
    </row>
    <row r="121" spans="2:17" x14ac:dyDescent="0.2">
      <c r="B121" s="4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6"/>
    </row>
    <row r="122" spans="2:17" x14ac:dyDescent="0.2">
      <c r="B122" s="4" t="s">
        <v>51</v>
      </c>
      <c r="C122" s="5"/>
      <c r="D122" s="5">
        <f>SUM(D119:D120)</f>
        <v>32</v>
      </c>
      <c r="E122" s="5">
        <f>SUM(E119:E120)</f>
        <v>37</v>
      </c>
      <c r="F122" s="5">
        <f>SUM(F119:F120)</f>
        <v>21</v>
      </c>
      <c r="G122" s="5"/>
      <c r="H122" s="5"/>
      <c r="I122" s="5"/>
      <c r="J122" s="5"/>
      <c r="K122" s="5"/>
      <c r="L122" s="5"/>
      <c r="M122" s="5"/>
      <c r="N122" s="5" t="s">
        <v>4</v>
      </c>
      <c r="O122" s="5"/>
      <c r="P122" s="5"/>
      <c r="Q122" s="6"/>
    </row>
    <row r="123" spans="2:17" x14ac:dyDescent="0.2">
      <c r="B123" s="4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>
        <f>SUM(N119:P120)</f>
        <v>2.3516409266409282</v>
      </c>
      <c r="O123" s="5"/>
      <c r="P123" s="5"/>
      <c r="Q123" s="6"/>
    </row>
    <row r="124" spans="2:17" x14ac:dyDescent="0.2"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 t="s">
        <v>6</v>
      </c>
      <c r="Q124" s="6"/>
    </row>
    <row r="125" spans="2:17" x14ac:dyDescent="0.2">
      <c r="B125" s="4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 t="s">
        <v>11</v>
      </c>
      <c r="O125" s="5"/>
      <c r="P125" s="5"/>
      <c r="Q125" s="6"/>
    </row>
    <row r="126" spans="2:17" x14ac:dyDescent="0.2">
      <c r="B126" s="4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>
        <f>_xlfn.CHISQ.INV(0.95, 3)</f>
        <v>7.8147279032511774</v>
      </c>
      <c r="O126" s="5"/>
      <c r="P126" s="5"/>
      <c r="Q126" s="6"/>
    </row>
    <row r="127" spans="2:17" ht="17" thickBot="1" x14ac:dyDescent="0.25">
      <c r="B127" s="7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9"/>
    </row>
    <row r="130" spans="2:17" ht="17" thickBot="1" x14ac:dyDescent="0.25"/>
    <row r="131" spans="2:17" x14ac:dyDescent="0.2">
      <c r="B131" s="10" t="s">
        <v>52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3"/>
    </row>
    <row r="132" spans="2:17" x14ac:dyDescent="0.2">
      <c r="B132" s="4"/>
      <c r="C132" s="5" t="s">
        <v>2</v>
      </c>
      <c r="D132" s="5">
        <v>300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6"/>
    </row>
    <row r="133" spans="2:17" x14ac:dyDescent="0.2">
      <c r="B133" s="4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6"/>
    </row>
    <row r="134" spans="2:17" x14ac:dyDescent="0.2">
      <c r="B134" s="4"/>
      <c r="C134" s="5" t="s">
        <v>53</v>
      </c>
      <c r="D134" s="5" t="s">
        <v>54</v>
      </c>
      <c r="E134" s="5" t="s">
        <v>55</v>
      </c>
      <c r="F134" s="5"/>
      <c r="G134" s="5" t="s">
        <v>50</v>
      </c>
      <c r="H134" s="5"/>
      <c r="I134" s="5" t="s">
        <v>1</v>
      </c>
      <c r="J134" s="5"/>
      <c r="K134" s="5"/>
      <c r="L134" s="5" t="s">
        <v>3</v>
      </c>
      <c r="M134" s="5"/>
      <c r="N134" s="5"/>
      <c r="O134" s="5"/>
      <c r="P134" s="5"/>
      <c r="Q134" s="6"/>
    </row>
    <row r="135" spans="2:17" x14ac:dyDescent="0.2">
      <c r="B135" s="4"/>
      <c r="C135" s="5" t="s">
        <v>31</v>
      </c>
      <c r="D135" s="5">
        <v>13</v>
      </c>
      <c r="E135" s="5">
        <v>87</v>
      </c>
      <c r="F135" s="5"/>
      <c r="G135" s="5">
        <v>100</v>
      </c>
      <c r="H135" s="5"/>
      <c r="I135" s="5">
        <f>$G135*D139/$D$132</f>
        <v>16</v>
      </c>
      <c r="J135" s="5">
        <f>$G135*E139/$D$132</f>
        <v>84</v>
      </c>
      <c r="K135" s="5"/>
      <c r="L135" s="5">
        <f>(D135-I135)^2/I135</f>
        <v>0.5625</v>
      </c>
      <c r="M135" s="5">
        <f>(E135-J135)^2/J135</f>
        <v>0.10714285714285714</v>
      </c>
      <c r="N135" s="5"/>
      <c r="O135" s="5" t="s">
        <v>4</v>
      </c>
      <c r="P135" s="5"/>
      <c r="Q135" s="6"/>
    </row>
    <row r="136" spans="2:17" x14ac:dyDescent="0.2">
      <c r="B136" s="4"/>
      <c r="C136" s="5" t="s">
        <v>32</v>
      </c>
      <c r="D136" s="5">
        <v>17</v>
      </c>
      <c r="E136" s="5">
        <v>83</v>
      </c>
      <c r="F136" s="5"/>
      <c r="G136" s="5">
        <v>100</v>
      </c>
      <c r="H136" s="5"/>
      <c r="I136" s="5">
        <f>$G136*D139/$D$132</f>
        <v>16</v>
      </c>
      <c r="J136" s="5">
        <f>$G136*E139/$D$132</f>
        <v>84</v>
      </c>
      <c r="K136" s="5"/>
      <c r="L136" s="5">
        <f t="shared" ref="L136:L137" si="34">(D136-I136)^2/I136</f>
        <v>6.25E-2</v>
      </c>
      <c r="M136" s="5">
        <f t="shared" ref="M136:M137" si="35">(E136-J136)^2/J136</f>
        <v>1.1904761904761904E-2</v>
      </c>
      <c r="N136" s="5"/>
      <c r="O136" s="5">
        <f>SUM(L135:M137)</f>
        <v>1.0416666666666665</v>
      </c>
      <c r="P136" s="5"/>
      <c r="Q136" s="6"/>
    </row>
    <row r="137" spans="2:17" x14ac:dyDescent="0.2">
      <c r="B137" s="4"/>
      <c r="C137" s="5" t="s">
        <v>33</v>
      </c>
      <c r="D137" s="5">
        <v>18</v>
      </c>
      <c r="E137" s="5">
        <v>82</v>
      </c>
      <c r="F137" s="5"/>
      <c r="G137" s="5">
        <v>100</v>
      </c>
      <c r="H137" s="5"/>
      <c r="I137" s="5">
        <f>$G137*D139/$D$132</f>
        <v>16</v>
      </c>
      <c r="J137" s="5">
        <f>$G137*E139/$D$132</f>
        <v>84</v>
      </c>
      <c r="K137" s="5"/>
      <c r="L137" s="5">
        <f t="shared" si="34"/>
        <v>0.25</v>
      </c>
      <c r="M137" s="5">
        <f t="shared" si="35"/>
        <v>4.7619047619047616E-2</v>
      </c>
      <c r="N137" s="5"/>
      <c r="O137" s="5"/>
      <c r="P137" s="5" t="s">
        <v>6</v>
      </c>
      <c r="Q137" s="6"/>
    </row>
    <row r="138" spans="2:17" x14ac:dyDescent="0.2">
      <c r="B138" s="4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 t="s">
        <v>11</v>
      </c>
      <c r="P138" s="5"/>
      <c r="Q138" s="6"/>
    </row>
    <row r="139" spans="2:17" x14ac:dyDescent="0.2">
      <c r="B139" s="4" t="s">
        <v>51</v>
      </c>
      <c r="C139" s="5"/>
      <c r="D139" s="5">
        <f>SUM(D135:D137)</f>
        <v>48</v>
      </c>
      <c r="E139" s="5">
        <f>SUM(E135:E137)</f>
        <v>252</v>
      </c>
      <c r="F139" s="5"/>
      <c r="G139" s="5"/>
      <c r="H139" s="5"/>
      <c r="I139" s="5"/>
      <c r="J139" s="5"/>
      <c r="K139" s="5"/>
      <c r="L139" s="5"/>
      <c r="M139" s="5"/>
      <c r="N139" s="5"/>
      <c r="O139" s="5">
        <f>_xlfn.CHISQ.INV(0.95,4)</f>
        <v>9.4877290367811575</v>
      </c>
      <c r="P139" s="5"/>
      <c r="Q139" s="6"/>
    </row>
    <row r="140" spans="2:17" ht="17" thickBot="1" x14ac:dyDescent="0.25">
      <c r="B140" s="7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9"/>
    </row>
    <row r="143" spans="2:17" ht="17" thickBot="1" x14ac:dyDescent="0.25"/>
    <row r="144" spans="2:17" x14ac:dyDescent="0.2">
      <c r="B144" s="10" t="s">
        <v>65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3"/>
    </row>
    <row r="145" spans="2:17" x14ac:dyDescent="0.2">
      <c r="B145" s="4"/>
      <c r="C145" s="5" t="s">
        <v>2</v>
      </c>
      <c r="D145" s="5">
        <v>500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6"/>
    </row>
    <row r="146" spans="2:17" x14ac:dyDescent="0.2">
      <c r="B146" s="4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6"/>
    </row>
    <row r="147" spans="2:17" x14ac:dyDescent="0.2">
      <c r="B147" s="4"/>
      <c r="C147" s="5" t="s">
        <v>56</v>
      </c>
      <c r="D147" s="5" t="s">
        <v>61</v>
      </c>
      <c r="E147" s="5" t="s">
        <v>62</v>
      </c>
      <c r="F147" s="5"/>
      <c r="G147" s="5" t="s">
        <v>63</v>
      </c>
      <c r="H147" s="5"/>
      <c r="I147" s="5" t="s">
        <v>1</v>
      </c>
      <c r="J147" s="5"/>
      <c r="K147" s="5"/>
      <c r="L147" s="5" t="s">
        <v>3</v>
      </c>
      <c r="M147" s="5"/>
      <c r="N147" s="5"/>
      <c r="O147" s="5"/>
      <c r="P147" s="5"/>
      <c r="Q147" s="6"/>
    </row>
    <row r="148" spans="2:17" x14ac:dyDescent="0.2">
      <c r="B148" s="4"/>
      <c r="C148" s="5" t="s">
        <v>57</v>
      </c>
      <c r="D148" s="5">
        <v>42</v>
      </c>
      <c r="E148" s="5">
        <v>53</v>
      </c>
      <c r="F148" s="5"/>
      <c r="G148" s="5">
        <f>SUM(D148:E148)</f>
        <v>95</v>
      </c>
      <c r="H148" s="5"/>
      <c r="I148" s="5">
        <f>$D$153*G148/$D$145</f>
        <v>34.200000000000003</v>
      </c>
      <c r="J148" s="5">
        <f>G148*$E$153/$D$145</f>
        <v>60.8</v>
      </c>
      <c r="K148" s="5"/>
      <c r="L148" s="5">
        <f>(D148-I148)^2/I148</f>
        <v>1.7789473684210511</v>
      </c>
      <c r="M148" s="5">
        <f>(E148-J148)^2/J148</f>
        <v>1.0006578947368414</v>
      </c>
      <c r="N148" s="5"/>
      <c r="O148" s="5" t="s">
        <v>4</v>
      </c>
      <c r="P148" s="5"/>
      <c r="Q148" s="6"/>
    </row>
    <row r="149" spans="2:17" x14ac:dyDescent="0.2">
      <c r="B149" s="4"/>
      <c r="C149" s="5" t="s">
        <v>58</v>
      </c>
      <c r="D149" s="5">
        <v>55</v>
      </c>
      <c r="E149" s="5">
        <v>90</v>
      </c>
      <c r="F149" s="5"/>
      <c r="G149" s="5">
        <f t="shared" ref="G149:G151" si="36">SUM(D149:E149)</f>
        <v>145</v>
      </c>
      <c r="H149" s="5"/>
      <c r="I149" s="5">
        <f>$D$153*G149/$D$145</f>
        <v>52.2</v>
      </c>
      <c r="J149" s="5">
        <f>G149*$E$153/$D$145</f>
        <v>92.8</v>
      </c>
      <c r="K149" s="5"/>
      <c r="L149" s="5">
        <f t="shared" ref="L149:L151" si="37">(D149-I149)^2/I149</f>
        <v>0.15019157088122573</v>
      </c>
      <c r="M149" s="5">
        <f t="shared" ref="M149:M151" si="38">(E149-J149)^2/J149</f>
        <v>8.4482758620689477E-2</v>
      </c>
      <c r="N149" s="5"/>
      <c r="O149" s="5">
        <f>SUM(L148:M151)</f>
        <v>5.9090841194087789</v>
      </c>
      <c r="P149" s="5"/>
      <c r="Q149" s="6"/>
    </row>
    <row r="150" spans="2:17" x14ac:dyDescent="0.2">
      <c r="B150" s="4"/>
      <c r="C150" s="5" t="s">
        <v>59</v>
      </c>
      <c r="D150" s="5">
        <v>47</v>
      </c>
      <c r="E150" s="5">
        <v>88</v>
      </c>
      <c r="F150" s="5"/>
      <c r="G150" s="5">
        <f t="shared" si="36"/>
        <v>135</v>
      </c>
      <c r="H150" s="5"/>
      <c r="I150" s="5">
        <f>$D$153*G150/$D$145</f>
        <v>48.6</v>
      </c>
      <c r="J150" s="5">
        <f>G150*$E$153/$D$145</f>
        <v>86.4</v>
      </c>
      <c r="K150" s="5"/>
      <c r="L150" s="5">
        <f t="shared" si="37"/>
        <v>5.2674897119341653E-2</v>
      </c>
      <c r="M150" s="5">
        <f t="shared" si="38"/>
        <v>2.9629629629629419E-2</v>
      </c>
      <c r="N150" s="5"/>
      <c r="O150" s="5"/>
      <c r="P150" s="5" t="s">
        <v>6</v>
      </c>
      <c r="Q150" s="6"/>
    </row>
    <row r="151" spans="2:17" x14ac:dyDescent="0.2">
      <c r="B151" s="4"/>
      <c r="C151" s="5" t="s">
        <v>60</v>
      </c>
      <c r="D151" s="5">
        <v>36</v>
      </c>
      <c r="E151" s="5">
        <v>89</v>
      </c>
      <c r="F151" s="5"/>
      <c r="G151" s="5">
        <f t="shared" si="36"/>
        <v>125</v>
      </c>
      <c r="H151" s="5"/>
      <c r="I151" s="5">
        <f>$D$153*G151/$D$145</f>
        <v>45</v>
      </c>
      <c r="J151" s="5">
        <f>G151*$E$153/$D$145</f>
        <v>80</v>
      </c>
      <c r="K151" s="5"/>
      <c r="L151" s="5">
        <f t="shared" si="37"/>
        <v>1.8</v>
      </c>
      <c r="M151" s="5">
        <f t="shared" si="38"/>
        <v>1.0125</v>
      </c>
      <c r="N151" s="5"/>
      <c r="O151" s="5" t="s">
        <v>11</v>
      </c>
      <c r="P151" s="5"/>
      <c r="Q151" s="6"/>
    </row>
    <row r="152" spans="2:17" x14ac:dyDescent="0.2">
      <c r="B152" s="4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>
        <f>_xlfn.CHISQ.INV(0.95,3)</f>
        <v>7.8147279032511774</v>
      </c>
      <c r="P152" s="5"/>
      <c r="Q152" s="6"/>
    </row>
    <row r="153" spans="2:17" ht="17" thickBot="1" x14ac:dyDescent="0.25">
      <c r="B153" s="7" t="s">
        <v>64</v>
      </c>
      <c r="C153" s="8"/>
      <c r="D153" s="8">
        <f>SUM(D148:D151)</f>
        <v>180</v>
      </c>
      <c r="E153" s="8">
        <f>SUM(E148:E151)</f>
        <v>320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9"/>
    </row>
    <row r="156" spans="2:17" ht="17" thickBot="1" x14ac:dyDescent="0.25"/>
    <row r="157" spans="2:17" x14ac:dyDescent="0.2">
      <c r="B157" s="10" t="s">
        <v>66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3"/>
    </row>
    <row r="158" spans="2:17" x14ac:dyDescent="0.2">
      <c r="B158" s="4"/>
      <c r="C158" s="5" t="s">
        <v>2</v>
      </c>
      <c r="D158" s="5">
        <v>400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6"/>
    </row>
    <row r="159" spans="2:17" x14ac:dyDescent="0.2">
      <c r="B159" s="4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6"/>
    </row>
    <row r="160" spans="2:17" x14ac:dyDescent="0.2">
      <c r="B160" s="4"/>
      <c r="C160" s="5"/>
      <c r="D160" s="5" t="s">
        <v>67</v>
      </c>
      <c r="E160" s="5" t="s">
        <v>68</v>
      </c>
      <c r="F160" s="5" t="s">
        <v>69</v>
      </c>
      <c r="G160" s="5"/>
      <c r="H160" s="5" t="s">
        <v>63</v>
      </c>
      <c r="I160" s="5"/>
      <c r="J160" s="5" t="s">
        <v>1</v>
      </c>
      <c r="K160" s="5"/>
      <c r="L160" s="5"/>
      <c r="M160" s="5"/>
      <c r="N160" s="5" t="s">
        <v>3</v>
      </c>
      <c r="O160" s="5"/>
      <c r="P160" s="5"/>
      <c r="Q160" s="6"/>
    </row>
    <row r="161" spans="2:17" x14ac:dyDescent="0.2">
      <c r="B161" s="4"/>
      <c r="C161" s="5" t="s">
        <v>70</v>
      </c>
      <c r="D161" s="5">
        <v>31</v>
      </c>
      <c r="E161" s="5">
        <v>41</v>
      </c>
      <c r="F161" s="5">
        <v>44</v>
      </c>
      <c r="G161" s="5"/>
      <c r="H161" s="5">
        <f>SUM(D161:F161)</f>
        <v>116</v>
      </c>
      <c r="I161" s="5"/>
      <c r="J161" s="5">
        <f>H161*$D$165/$D$158</f>
        <v>21.75</v>
      </c>
      <c r="K161" s="5">
        <f>H161*$E$165/$D$158</f>
        <v>39.729999999999997</v>
      </c>
      <c r="L161" s="5">
        <f>H161*$F$165/$D$158</f>
        <v>54.52</v>
      </c>
      <c r="M161" s="5"/>
      <c r="N161" s="5">
        <f>(D161-J161)^2/J161</f>
        <v>3.9339080459770117</v>
      </c>
      <c r="O161" s="5">
        <f t="shared" ref="O161:P161" si="39">(E161-K161)^2/K161</f>
        <v>4.0596526554241334E-2</v>
      </c>
      <c r="P161" s="5">
        <f t="shared" si="39"/>
        <v>2.0299046221570078</v>
      </c>
      <c r="Q161" s="6"/>
    </row>
    <row r="162" spans="2:17" x14ac:dyDescent="0.2">
      <c r="B162" s="4"/>
      <c r="C162" s="5" t="s">
        <v>71</v>
      </c>
      <c r="D162" s="5">
        <v>28</v>
      </c>
      <c r="E162" s="5">
        <v>79</v>
      </c>
      <c r="F162" s="5">
        <v>125</v>
      </c>
      <c r="G162" s="5"/>
      <c r="H162" s="5">
        <f t="shared" ref="H162:H163" si="40">SUM(D162:F162)</f>
        <v>232</v>
      </c>
      <c r="I162" s="5"/>
      <c r="J162" s="5">
        <f>H162*$D$165/$D$158</f>
        <v>43.5</v>
      </c>
      <c r="K162" s="5">
        <f>H162*$E$165/$D$158</f>
        <v>79.459999999999994</v>
      </c>
      <c r="L162" s="5">
        <f>H162*$F$165/$D$158</f>
        <v>109.04</v>
      </c>
      <c r="M162" s="5"/>
      <c r="N162" s="5">
        <f t="shared" ref="N162:N163" si="41">(D162-J162)^2/J162</f>
        <v>5.5229885057471266</v>
      </c>
      <c r="O162" s="5">
        <f t="shared" ref="O162:O163" si="42">(E162-K162)^2/K162</f>
        <v>2.6629750818020922E-3</v>
      </c>
      <c r="P162" s="5">
        <f t="shared" ref="P162:P163" si="43">(F162-L162)^2/L162</f>
        <v>2.3360381511371955</v>
      </c>
      <c r="Q162" s="6"/>
    </row>
    <row r="163" spans="2:17" x14ac:dyDescent="0.2">
      <c r="B163" s="4"/>
      <c r="C163" s="5" t="s">
        <v>72</v>
      </c>
      <c r="D163" s="5">
        <v>16</v>
      </c>
      <c r="E163" s="5">
        <v>17</v>
      </c>
      <c r="F163" s="5">
        <v>19</v>
      </c>
      <c r="G163" s="5"/>
      <c r="H163" s="5">
        <f t="shared" si="40"/>
        <v>52</v>
      </c>
      <c r="I163" s="5"/>
      <c r="J163" s="5">
        <f>H163*$D$165/$D$158</f>
        <v>9.75</v>
      </c>
      <c r="K163" s="5">
        <f>H163*$E$165/$D$158</f>
        <v>17.809999999999999</v>
      </c>
      <c r="L163" s="5">
        <f>H163*$F$165/$D$158</f>
        <v>24.44</v>
      </c>
      <c r="M163" s="5"/>
      <c r="N163" s="5">
        <f t="shared" si="41"/>
        <v>4.0064102564102564</v>
      </c>
      <c r="O163" s="5">
        <f t="shared" si="42"/>
        <v>3.6838854576080736E-2</v>
      </c>
      <c r="P163" s="5">
        <f t="shared" si="43"/>
        <v>1.2108674304418989</v>
      </c>
      <c r="Q163" s="6"/>
    </row>
    <row r="164" spans="2:17" x14ac:dyDescent="0.2">
      <c r="B164" s="4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6"/>
    </row>
    <row r="165" spans="2:17" x14ac:dyDescent="0.2">
      <c r="B165" s="4" t="s">
        <v>64</v>
      </c>
      <c r="C165" s="5"/>
      <c r="D165" s="5">
        <f>SUM(D161:D163)</f>
        <v>75</v>
      </c>
      <c r="E165" s="5">
        <f t="shared" ref="E165:F165" si="44">SUM(E161:E163)</f>
        <v>137</v>
      </c>
      <c r="F165" s="5">
        <f t="shared" si="44"/>
        <v>188</v>
      </c>
      <c r="G165" s="5"/>
      <c r="H165" s="5"/>
      <c r="I165" s="5"/>
      <c r="J165" s="5"/>
      <c r="K165" s="5"/>
      <c r="L165" s="5"/>
      <c r="M165" s="5"/>
      <c r="N165" s="5" t="s">
        <v>4</v>
      </c>
      <c r="O165" s="5"/>
      <c r="P165" s="5"/>
      <c r="Q165" s="6"/>
    </row>
    <row r="166" spans="2:17" x14ac:dyDescent="0.2">
      <c r="B166" s="4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>
        <f>SUM(N161:P163)</f>
        <v>19.120215368082622</v>
      </c>
      <c r="O166" s="5"/>
      <c r="P166" s="5"/>
      <c r="Q166" s="6"/>
    </row>
    <row r="167" spans="2:17" x14ac:dyDescent="0.2">
      <c r="B167" s="4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 t="s">
        <v>12</v>
      </c>
      <c r="P167" s="5"/>
      <c r="Q167" s="6"/>
    </row>
    <row r="168" spans="2:17" x14ac:dyDescent="0.2">
      <c r="B168" s="4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 t="s">
        <v>11</v>
      </c>
      <c r="O168" s="5"/>
      <c r="P168" s="5"/>
      <c r="Q168" s="6"/>
    </row>
    <row r="169" spans="2:17" x14ac:dyDescent="0.2">
      <c r="B169" s="4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>
        <f>_xlfn.CHISQ.INV(0.95,4)</f>
        <v>9.4877290367811575</v>
      </c>
      <c r="O169" s="5"/>
      <c r="P169" s="5"/>
      <c r="Q169" s="6"/>
    </row>
    <row r="170" spans="2:17" ht="17" thickBot="1" x14ac:dyDescent="0.25">
      <c r="B170" s="7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9"/>
    </row>
    <row r="173" spans="2:17" ht="17" thickBot="1" x14ac:dyDescent="0.25"/>
    <row r="174" spans="2:17" x14ac:dyDescent="0.2">
      <c r="B174" s="10" t="s">
        <v>73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3"/>
    </row>
    <row r="175" spans="2:17" x14ac:dyDescent="0.2">
      <c r="B175" s="4"/>
      <c r="C175" s="5" t="s">
        <v>2</v>
      </c>
      <c r="D175" s="5">
        <v>1000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6"/>
    </row>
    <row r="176" spans="2:17" x14ac:dyDescent="0.2">
      <c r="B176" s="4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6"/>
    </row>
    <row r="177" spans="2:17" x14ac:dyDescent="0.2">
      <c r="B177" s="4"/>
      <c r="C177" s="5"/>
      <c r="D177" s="5" t="s">
        <v>78</v>
      </c>
      <c r="E177" s="5" t="s">
        <v>76</v>
      </c>
      <c r="F177" s="5" t="s">
        <v>77</v>
      </c>
      <c r="G177" s="5"/>
      <c r="H177" s="5" t="s">
        <v>63</v>
      </c>
      <c r="I177" s="5"/>
      <c r="J177" s="5" t="s">
        <v>1</v>
      </c>
      <c r="K177" s="5"/>
      <c r="L177" s="5"/>
      <c r="M177" s="5"/>
      <c r="N177" s="5" t="s">
        <v>3</v>
      </c>
      <c r="O177" s="5"/>
      <c r="P177" s="5"/>
      <c r="Q177" s="6"/>
    </row>
    <row r="178" spans="2:17" x14ac:dyDescent="0.2">
      <c r="B178" s="4"/>
      <c r="C178" s="5" t="s">
        <v>74</v>
      </c>
      <c r="D178" s="5">
        <v>24</v>
      </c>
      <c r="E178" s="5">
        <v>9</v>
      </c>
      <c r="F178" s="5">
        <v>13</v>
      </c>
      <c r="G178" s="5"/>
      <c r="H178" s="5">
        <f>SUM(D178:F178)</f>
        <v>46</v>
      </c>
      <c r="I178" s="5"/>
      <c r="J178" s="5">
        <f>$H$178*D181/$D$175</f>
        <v>14.398</v>
      </c>
      <c r="K178" s="5">
        <f>$H$178*E181/$D$175</f>
        <v>5.0140000000000002</v>
      </c>
      <c r="L178" s="5">
        <f>$H$178*F181/$D$175</f>
        <v>26.588000000000001</v>
      </c>
      <c r="M178" s="5"/>
      <c r="N178" s="5">
        <f>(D178-J178)^2/J178</f>
        <v>6.403556327267677</v>
      </c>
      <c r="O178" s="5">
        <f t="shared" ref="O178:P178" si="45">(E178-K178)^2/K178</f>
        <v>3.1687666533705618</v>
      </c>
      <c r="P178" s="5">
        <f t="shared" si="45"/>
        <v>6.9442509402738084</v>
      </c>
      <c r="Q178" s="6"/>
    </row>
    <row r="179" spans="2:17" x14ac:dyDescent="0.2">
      <c r="B179" s="4"/>
      <c r="C179" s="5" t="s">
        <v>75</v>
      </c>
      <c r="D179" s="5">
        <v>289</v>
      </c>
      <c r="E179" s="5">
        <v>100</v>
      </c>
      <c r="F179" s="5">
        <v>565</v>
      </c>
      <c r="G179" s="5"/>
      <c r="H179" s="5">
        <f>SUM(D179:F179)</f>
        <v>954</v>
      </c>
      <c r="I179" s="5"/>
      <c r="J179" s="5">
        <f>$H$179*D181/$D$175</f>
        <v>298.60199999999998</v>
      </c>
      <c r="K179" s="5">
        <f>$H$179*E181/$D$175</f>
        <v>103.986</v>
      </c>
      <c r="L179" s="5">
        <f>$H$179*F181/$D$175</f>
        <v>551.41200000000003</v>
      </c>
      <c r="M179" s="5"/>
      <c r="N179" s="5">
        <f>(D179-J179)^2/J179</f>
        <v>0.30876686693324068</v>
      </c>
      <c r="O179" s="5">
        <f t="shared" ref="O179" si="46">(E179-K179)^2/K179</f>
        <v>0.15279168349585553</v>
      </c>
      <c r="P179" s="5">
        <f t="shared" ref="P179" si="47">(F179-L179)^2/L179</f>
        <v>0.33483809565261374</v>
      </c>
      <c r="Q179" s="6"/>
    </row>
    <row r="180" spans="2:17" x14ac:dyDescent="0.2">
      <c r="B180" s="4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6"/>
    </row>
    <row r="181" spans="2:17" x14ac:dyDescent="0.2">
      <c r="B181" s="4" t="s">
        <v>64</v>
      </c>
      <c r="C181" s="5"/>
      <c r="D181" s="5">
        <f>SUM(D178:D179)</f>
        <v>313</v>
      </c>
      <c r="E181" s="5">
        <f t="shared" ref="E181:F181" si="48">SUM(E178:E179)</f>
        <v>109</v>
      </c>
      <c r="F181" s="5">
        <f t="shared" si="48"/>
        <v>578</v>
      </c>
      <c r="G181" s="5"/>
      <c r="H181" s="5"/>
      <c r="I181" s="5"/>
      <c r="J181" s="5"/>
      <c r="K181" s="5"/>
      <c r="L181" s="5"/>
      <c r="M181" s="5"/>
      <c r="N181" s="5" t="s">
        <v>4</v>
      </c>
      <c r="O181" s="5"/>
      <c r="P181" s="5"/>
      <c r="Q181" s="6"/>
    </row>
    <row r="182" spans="2:17" x14ac:dyDescent="0.2">
      <c r="B182" s="4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>
        <f>SUM(N178:P179)</f>
        <v>17.312970566993759</v>
      </c>
      <c r="O182" s="5"/>
      <c r="P182" s="5"/>
      <c r="Q182" s="6"/>
    </row>
    <row r="183" spans="2:17" x14ac:dyDescent="0.2">
      <c r="B183" s="4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 t="s">
        <v>12</v>
      </c>
      <c r="P183" s="5"/>
      <c r="Q183" s="6"/>
    </row>
    <row r="184" spans="2:17" x14ac:dyDescent="0.2">
      <c r="B184" s="4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 t="s">
        <v>11</v>
      </c>
      <c r="O184" s="5"/>
      <c r="P184" s="5"/>
      <c r="Q184" s="6"/>
    </row>
    <row r="185" spans="2:17" x14ac:dyDescent="0.2">
      <c r="B185" s="4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>
        <f>_xlfn.CHISQ.INV(0.95,2)</f>
        <v>5.9914645471079799</v>
      </c>
      <c r="O185" s="5"/>
      <c r="P185" s="5"/>
      <c r="Q185" s="6"/>
    </row>
    <row r="186" spans="2:17" ht="17" thickBot="1" x14ac:dyDescent="0.25">
      <c r="B186" s="7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9"/>
    </row>
    <row r="189" spans="2:17" ht="17" thickBot="1" x14ac:dyDescent="0.25"/>
    <row r="190" spans="2:17" x14ac:dyDescent="0.2">
      <c r="B190" s="10" t="s">
        <v>96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3"/>
    </row>
    <row r="191" spans="2:17" x14ac:dyDescent="0.2">
      <c r="B191" s="4"/>
      <c r="C191" s="5" t="s">
        <v>2</v>
      </c>
      <c r="D191" s="5">
        <v>200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6"/>
    </row>
    <row r="192" spans="2:17" x14ac:dyDescent="0.2">
      <c r="B192" s="4" t="s">
        <v>100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6"/>
    </row>
    <row r="193" spans="2:17" x14ac:dyDescent="0.2">
      <c r="B193" s="4"/>
      <c r="C193" s="5"/>
      <c r="D193" s="5" t="s">
        <v>31</v>
      </c>
      <c r="E193" s="5" t="s">
        <v>32</v>
      </c>
      <c r="F193" s="5"/>
      <c r="G193" s="5" t="s">
        <v>99</v>
      </c>
      <c r="H193" s="5"/>
      <c r="I193" s="5"/>
      <c r="J193" s="5" t="s">
        <v>1</v>
      </c>
      <c r="K193" s="5"/>
      <c r="L193" s="5"/>
      <c r="M193" s="5"/>
      <c r="N193" s="5" t="s">
        <v>3</v>
      </c>
      <c r="O193" s="5"/>
      <c r="P193" s="5"/>
      <c r="Q193" s="6"/>
    </row>
    <row r="194" spans="2:17" x14ac:dyDescent="0.2">
      <c r="B194" s="4"/>
      <c r="C194" s="5" t="s">
        <v>97</v>
      </c>
      <c r="D194" s="5">
        <v>50</v>
      </c>
      <c r="E194" s="5">
        <v>50</v>
      </c>
      <c r="F194" s="5"/>
      <c r="G194" s="5">
        <f>SUM(D194:E194)</f>
        <v>100</v>
      </c>
      <c r="H194" s="5"/>
      <c r="I194" s="5"/>
      <c r="J194" s="5">
        <f>$G194*D$197/$D$191</f>
        <v>42</v>
      </c>
      <c r="K194" s="5">
        <f>$G194*E$197/$D$191</f>
        <v>58</v>
      </c>
      <c r="L194" s="5"/>
      <c r="M194" s="5"/>
      <c r="N194" s="5">
        <f>(D194-J194)^2/J194</f>
        <v>1.5238095238095237</v>
      </c>
      <c r="O194" s="5">
        <f>(E194-K194)^2/K194</f>
        <v>1.103448275862069</v>
      </c>
      <c r="P194" s="5"/>
      <c r="Q194" s="6"/>
    </row>
    <row r="195" spans="2:17" x14ac:dyDescent="0.2">
      <c r="B195" s="4"/>
      <c r="C195" s="5" t="s">
        <v>98</v>
      </c>
      <c r="D195" s="5">
        <v>34</v>
      </c>
      <c r="E195" s="5">
        <v>66</v>
      </c>
      <c r="F195" s="5"/>
      <c r="G195" s="5">
        <f>SUM(D195:E195)</f>
        <v>100</v>
      </c>
      <c r="H195" s="5"/>
      <c r="I195" s="5"/>
      <c r="J195" s="5">
        <f>$G195*D$197/$D$191</f>
        <v>42</v>
      </c>
      <c r="K195" s="5">
        <f>$G195*E$197/$D$191</f>
        <v>58</v>
      </c>
      <c r="L195" s="5"/>
      <c r="M195" s="5"/>
      <c r="N195" s="5">
        <f>(D195-J195)^2/J195</f>
        <v>1.5238095238095237</v>
      </c>
      <c r="O195" s="5">
        <f>(E195-K195)^2/K195</f>
        <v>1.103448275862069</v>
      </c>
      <c r="P195" s="5"/>
      <c r="Q195" s="6"/>
    </row>
    <row r="196" spans="2:17" x14ac:dyDescent="0.2">
      <c r="B196" s="4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6"/>
    </row>
    <row r="197" spans="2:17" x14ac:dyDescent="0.2">
      <c r="B197" s="4"/>
      <c r="C197" s="5" t="s">
        <v>51</v>
      </c>
      <c r="D197" s="5">
        <f>SUM(D194:D195)</f>
        <v>84</v>
      </c>
      <c r="E197" s="5">
        <f>SUM(E194:E195)</f>
        <v>116</v>
      </c>
      <c r="F197" s="5"/>
      <c r="G197" s="5"/>
      <c r="H197" s="5"/>
      <c r="I197" s="5"/>
      <c r="J197" s="5"/>
      <c r="K197" s="5"/>
      <c r="L197" s="5"/>
      <c r="M197" s="5"/>
      <c r="N197" s="5" t="s">
        <v>4</v>
      </c>
      <c r="O197" s="5"/>
      <c r="P197" s="5"/>
      <c r="Q197" s="6"/>
    </row>
    <row r="198" spans="2:17" x14ac:dyDescent="0.2">
      <c r="B198" s="4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>
        <f>SUM(N194:O195)</f>
        <v>5.2545155993431862</v>
      </c>
      <c r="O198" s="5"/>
      <c r="P198" s="5"/>
      <c r="Q198" s="6"/>
    </row>
    <row r="199" spans="2:17" x14ac:dyDescent="0.2">
      <c r="B199" s="4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 t="s">
        <v>6</v>
      </c>
      <c r="Q199" s="6"/>
    </row>
    <row r="200" spans="2:17" x14ac:dyDescent="0.2">
      <c r="B200" s="4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 t="s">
        <v>11</v>
      </c>
      <c r="O200" s="5"/>
      <c r="P200" s="5"/>
      <c r="Q200" s="6"/>
    </row>
    <row r="201" spans="2:17" x14ac:dyDescent="0.2">
      <c r="B201" s="4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>
        <f>_xlfn.CHISQ.INV(0.95, 2)</f>
        <v>5.9914645471079799</v>
      </c>
      <c r="O201" s="5"/>
      <c r="P201" s="5"/>
      <c r="Q201" s="6"/>
    </row>
    <row r="202" spans="2:17" x14ac:dyDescent="0.2">
      <c r="B202" s="4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6"/>
    </row>
    <row r="203" spans="2:17" x14ac:dyDescent="0.2">
      <c r="B203" s="4" t="s">
        <v>101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6"/>
    </row>
    <row r="204" spans="2:17" x14ac:dyDescent="0.2">
      <c r="B204" s="4"/>
      <c r="C204" s="5" t="s">
        <v>102</v>
      </c>
      <c r="D204" s="5">
        <f>1-_xlfn.CHISQ.DIST(N198, 2, TRUE)</f>
        <v>7.2276387072332748E-2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6"/>
    </row>
    <row r="205" spans="2:17" x14ac:dyDescent="0.2">
      <c r="B205" s="4"/>
      <c r="C205" s="5" t="s">
        <v>103</v>
      </c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6"/>
    </row>
    <row r="206" spans="2:17" ht="17" thickBot="1" x14ac:dyDescent="0.25">
      <c r="B206" s="7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Santorum</dc:creator>
  <cp:lastModifiedBy>Alejandro Santorum Varela</cp:lastModifiedBy>
  <dcterms:created xsi:type="dcterms:W3CDTF">2020-11-03T21:00:26Z</dcterms:created>
  <dcterms:modified xsi:type="dcterms:W3CDTF">2021-01-19T17:58:01Z</dcterms:modified>
</cp:coreProperties>
</file>