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 Santorum\Desktop\ALEX\DG\3º\1 CUATRIMESTRE\Estadística I\Hojas de ejercicios\"/>
    </mc:Choice>
  </mc:AlternateContent>
  <xr:revisionPtr revIDLastSave="0" documentId="10_ncr:0_{DF7900B7-E23E-44C3-BA80-9BB0F97A7FF5}" xr6:coauthVersionLast="40" xr6:coauthVersionMax="40" xr10:uidLastSave="{00000000-0000-0000-0000-000000000000}"/>
  <bookViews>
    <workbookView xWindow="0" yWindow="0" windowWidth="19200" windowHeight="7718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0" i="1" l="1"/>
  <c r="E110" i="1"/>
  <c r="D111" i="1"/>
  <c r="E111" i="1"/>
  <c r="E109" i="1"/>
  <c r="D109" i="1"/>
  <c r="G106" i="1"/>
  <c r="E106" i="1"/>
  <c r="E107" i="1"/>
  <c r="E105" i="1"/>
  <c r="G103" i="1"/>
  <c r="E103" i="1"/>
  <c r="G97" i="1"/>
  <c r="F97" i="1"/>
  <c r="G93" i="1"/>
  <c r="F93" i="1"/>
  <c r="H77" i="1"/>
  <c r="G77" i="1"/>
  <c r="E85" i="1"/>
  <c r="I74" i="1"/>
  <c r="H74" i="1"/>
  <c r="D85" i="1"/>
  <c r="C86" i="1"/>
  <c r="C84" i="1"/>
  <c r="B86" i="1"/>
  <c r="B84" i="1"/>
  <c r="D76" i="1"/>
  <c r="D77" i="1"/>
  <c r="D78" i="1"/>
  <c r="D79" i="1"/>
  <c r="D80" i="1"/>
  <c r="D81" i="1"/>
  <c r="D75" i="1"/>
  <c r="I59" i="1"/>
  <c r="D61" i="1"/>
  <c r="D62" i="1"/>
  <c r="D63" i="1"/>
  <c r="D64" i="1"/>
  <c r="D65" i="1"/>
  <c r="D66" i="1"/>
  <c r="D67" i="1"/>
  <c r="D60" i="1"/>
  <c r="H59" i="1" s="1"/>
  <c r="F44" i="1"/>
  <c r="G44" i="1"/>
  <c r="G33" i="1"/>
  <c r="E33" i="1"/>
  <c r="G16" i="1"/>
  <c r="E16" i="1"/>
  <c r="D16" i="1"/>
  <c r="F16" i="1"/>
  <c r="E18" i="1" s="1"/>
  <c r="C6" i="1"/>
  <c r="D8" i="1" s="1"/>
  <c r="D46" i="1" l="1"/>
  <c r="F18" i="1"/>
  <c r="D51" i="1"/>
  <c r="H44" i="1"/>
  <c r="E46" i="1" s="1"/>
  <c r="F62" i="1"/>
  <c r="H64" i="1"/>
  <c r="G64" i="1"/>
  <c r="H35" i="1"/>
  <c r="E8" i="1"/>
</calcChain>
</file>

<file path=xl/sharedStrings.xml><?xml version="1.0" encoding="utf-8"?>
<sst xmlns="http://schemas.openxmlformats.org/spreadsheetml/2006/main" count="91" uniqueCount="74">
  <si>
    <t>EJERCICIO 1</t>
  </si>
  <si>
    <t>STU(n-1;alfa/2)</t>
  </si>
  <si>
    <t xml:space="preserve">media muestral </t>
  </si>
  <si>
    <t>cuasidesv. Tip.</t>
  </si>
  <si>
    <t>Intervalo =&gt;</t>
  </si>
  <si>
    <t>EJERICCIO 2</t>
  </si>
  <si>
    <t>Muestra:</t>
  </si>
  <si>
    <t>chiCuad(n-1;alfa/2)</t>
  </si>
  <si>
    <t>chiCuad(n-1;1-(alfa/2)</t>
  </si>
  <si>
    <t>cuasidesv. Tip</t>
  </si>
  <si>
    <t>media muestral</t>
  </si>
  <si>
    <t xml:space="preserve">Intervalo =&gt; </t>
  </si>
  <si>
    <t>EJERCICIO 3</t>
  </si>
  <si>
    <t>alfa</t>
  </si>
  <si>
    <t>Z alfa medios</t>
  </si>
  <si>
    <t>INECUACION:</t>
  </si>
  <si>
    <t>Z{alfa medios} * RAIZ((x barra * (1 - x barra))/n) &lt;= 1%</t>
  </si>
  <si>
    <t>Despejar n, el resto es conocido</t>
  </si>
  <si>
    <t>EJERCICIO 4</t>
  </si>
  <si>
    <t>x barra</t>
  </si>
  <si>
    <t>Resultado</t>
  </si>
  <si>
    <t>Recordar hacer techo del resultado, n es entero</t>
  </si>
  <si>
    <t xml:space="preserve">Solucion conservadora: </t>
  </si>
  <si>
    <t xml:space="preserve">n </t>
  </si>
  <si>
    <t>defectuosas piloto</t>
  </si>
  <si>
    <t>Raiz aux</t>
  </si>
  <si>
    <t>a)</t>
  </si>
  <si>
    <t xml:space="preserve">b) </t>
  </si>
  <si>
    <t>error</t>
  </si>
  <si>
    <t xml:space="preserve">INECUACION: </t>
  </si>
  <si>
    <t>n &gt;= (x barra * (1 - x barra)) / (error/Z alfa medios)^2</t>
  </si>
  <si>
    <t xml:space="preserve">Resultado =&gt; </t>
  </si>
  <si>
    <t>Recordar hacer el techo de este número, n es un número entero</t>
  </si>
  <si>
    <t>EJERCICIO 5</t>
  </si>
  <si>
    <t>Muestra método 1</t>
  </si>
  <si>
    <t>Muestra método 2</t>
  </si>
  <si>
    <t>Diferencia (1 -2)</t>
  </si>
  <si>
    <t>n</t>
  </si>
  <si>
    <t>STU(n-1,alfa/2)</t>
  </si>
  <si>
    <t>INTERVALOS DE CONFIANZA PARA DOS DISTRIBUCIONES</t>
  </si>
  <si>
    <t>INTERVALOS DE CONFIANZA DE UNA DISTRIBUCION</t>
  </si>
  <si>
    <t>EJERCICIO 6</t>
  </si>
  <si>
    <t>Muestra tomate</t>
  </si>
  <si>
    <t>Muestras pepino</t>
  </si>
  <si>
    <t>Diferencia (Tomat-Pepin)</t>
  </si>
  <si>
    <t>media tomate</t>
  </si>
  <si>
    <t>cuasidesv. Tip. Tomate</t>
  </si>
  <si>
    <t>media pepino</t>
  </si>
  <si>
    <t>cuasidesv. Tip. Pepino</t>
  </si>
  <si>
    <t>Sp</t>
  </si>
  <si>
    <t>STU(n1+n2-2; alfa/2)</t>
  </si>
  <si>
    <t>Sp^2</t>
  </si>
  <si>
    <t>Suponemos normalidad y varianza iguales en el apartado a) y diferentes en el apartado b)</t>
  </si>
  <si>
    <t>El apartado b es horroso</t>
  </si>
  <si>
    <t>EJERCICIO 7</t>
  </si>
  <si>
    <t>n1</t>
  </si>
  <si>
    <t>n2</t>
  </si>
  <si>
    <t>S1^2</t>
  </si>
  <si>
    <t>S2^2</t>
  </si>
  <si>
    <t>F1</t>
  </si>
  <si>
    <t>F2</t>
  </si>
  <si>
    <t>EJERCICIO 8</t>
  </si>
  <si>
    <t>alfa1</t>
  </si>
  <si>
    <t>alfa2</t>
  </si>
  <si>
    <t>alfa3</t>
  </si>
  <si>
    <t>p1</t>
  </si>
  <si>
    <t>p2</t>
  </si>
  <si>
    <t>Z alfa medios 1</t>
  </si>
  <si>
    <t>Z alfa medios 2</t>
  </si>
  <si>
    <t>Z alfa medios 3</t>
  </si>
  <si>
    <t>Intervalo 1 =&gt;</t>
  </si>
  <si>
    <t>Intervalo 2 =&gt;</t>
  </si>
  <si>
    <t xml:space="preserve"> </t>
  </si>
  <si>
    <t>Intervalo 3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</si>
</sst>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topLeftCell="A94" workbookViewId="0">
      <selection activeCell="G109" sqref="G109"/>
    </sheetView>
  </sheetViews>
  <sheetFormatPr baseColWidth="10" defaultRowHeight="14.25" x14ac:dyDescent="0.45"/>
  <cols>
    <col min="2" max="2" width="18.73046875" customWidth="1"/>
    <col min="3" max="3" width="18.33203125" customWidth="1"/>
    <col min="4" max="4" width="21.1328125" customWidth="1"/>
    <col min="5" max="5" width="19.1328125" bestFit="1" customWidth="1"/>
    <col min="6" max="6" width="12.06640625" bestFit="1" customWidth="1"/>
    <col min="7" max="7" width="13.796875" bestFit="1" customWidth="1"/>
    <col min="8" max="8" width="17.6640625" bestFit="1" customWidth="1"/>
    <col min="9" max="9" width="13.265625" bestFit="1" customWidth="1"/>
  </cols>
  <sheetData>
    <row r="1" spans="1:7" x14ac:dyDescent="0.45">
      <c r="A1" s="2" t="s">
        <v>40</v>
      </c>
    </row>
    <row r="3" spans="1:7" x14ac:dyDescent="0.45">
      <c r="B3" s="1" t="s">
        <v>0</v>
      </c>
    </row>
    <row r="5" spans="1:7" x14ac:dyDescent="0.45">
      <c r="C5" t="s">
        <v>1</v>
      </c>
      <c r="D5" t="s">
        <v>2</v>
      </c>
      <c r="E5" t="s">
        <v>3</v>
      </c>
    </row>
    <row r="6" spans="1:7" x14ac:dyDescent="0.45">
      <c r="C6">
        <f>_xlfn.T.INV(1-(0.05/2),99)</f>
        <v>1.9842169515864165</v>
      </c>
      <c r="D6">
        <v>3</v>
      </c>
      <c r="E6">
        <v>0.5</v>
      </c>
    </row>
    <row r="8" spans="1:7" x14ac:dyDescent="0.45">
      <c r="C8" t="s">
        <v>4</v>
      </c>
      <c r="D8">
        <f>D6-C6*(E6/SQRT(100))</f>
        <v>2.9007891524206793</v>
      </c>
      <c r="E8">
        <f>D6+C6*(E6/SQRT(100))</f>
        <v>3.0992108475793207</v>
      </c>
    </row>
    <row r="13" spans="1:7" x14ac:dyDescent="0.45">
      <c r="B13" s="1" t="s">
        <v>5</v>
      </c>
    </row>
    <row r="15" spans="1:7" x14ac:dyDescent="0.45">
      <c r="B15" t="s">
        <v>6</v>
      </c>
      <c r="D15" t="s">
        <v>7</v>
      </c>
      <c r="E15" t="s">
        <v>8</v>
      </c>
      <c r="F15" t="s">
        <v>9</v>
      </c>
      <c r="G15" t="s">
        <v>10</v>
      </c>
    </row>
    <row r="16" spans="1:7" x14ac:dyDescent="0.45">
      <c r="B16">
        <v>1.19</v>
      </c>
      <c r="D16">
        <f>_xlfn.CHISQ.INV(1-(0.2/2), 9)</f>
        <v>14.683656573259837</v>
      </c>
      <c r="E16">
        <f>_xlfn.CHISQ.INV(0.2/2, 9)</f>
        <v>4.1681590081461071</v>
      </c>
      <c r="F16">
        <f>STDEVA(B16:B25)</f>
        <v>3.8020462326957022E-2</v>
      </c>
      <c r="G16">
        <f>AVERAGE(B16:B25)</f>
        <v>1.1930000000000001</v>
      </c>
    </row>
    <row r="17" spans="2:7" x14ac:dyDescent="0.45">
      <c r="B17">
        <v>1.23</v>
      </c>
    </row>
    <row r="18" spans="2:7" x14ac:dyDescent="0.45">
      <c r="B18">
        <v>1.18</v>
      </c>
      <c r="D18" t="s">
        <v>11</v>
      </c>
      <c r="E18">
        <f>(9*F16^2)/D16</f>
        <v>8.8601908762237858E-4</v>
      </c>
      <c r="F18">
        <f>(9*F16^2)/E16</f>
        <v>3.1212820755095296E-3</v>
      </c>
    </row>
    <row r="19" spans="2:7" x14ac:dyDescent="0.45">
      <c r="B19">
        <v>1.21</v>
      </c>
    </row>
    <row r="20" spans="2:7" x14ac:dyDescent="0.45">
      <c r="B20">
        <v>1.27</v>
      </c>
    </row>
    <row r="21" spans="2:7" x14ac:dyDescent="0.45">
      <c r="B21">
        <v>1.17</v>
      </c>
    </row>
    <row r="22" spans="2:7" x14ac:dyDescent="0.45">
      <c r="B22">
        <v>1.1499999999999999</v>
      </c>
    </row>
    <row r="23" spans="2:7" x14ac:dyDescent="0.45">
      <c r="B23">
        <v>1.1399999999999999</v>
      </c>
    </row>
    <row r="24" spans="2:7" x14ac:dyDescent="0.45">
      <c r="B24">
        <v>1.19</v>
      </c>
    </row>
    <row r="25" spans="2:7" x14ac:dyDescent="0.45">
      <c r="B25">
        <v>1.2</v>
      </c>
    </row>
    <row r="30" spans="2:7" x14ac:dyDescent="0.45">
      <c r="B30" s="1" t="s">
        <v>12</v>
      </c>
    </row>
    <row r="32" spans="2:7" x14ac:dyDescent="0.45">
      <c r="C32" t="s">
        <v>13</v>
      </c>
      <c r="E32" t="s">
        <v>14</v>
      </c>
      <c r="G32" t="s">
        <v>19</v>
      </c>
    </row>
    <row r="33" spans="2:12" x14ac:dyDescent="0.45">
      <c r="C33">
        <v>0.01</v>
      </c>
      <c r="E33">
        <f>_xlfn.NORM.S.INV(1-(C33/2))</f>
        <v>2.5758293035488999</v>
      </c>
      <c r="G33">
        <f>22/50</f>
        <v>0.44</v>
      </c>
    </row>
    <row r="35" spans="2:12" x14ac:dyDescent="0.45">
      <c r="C35" t="s">
        <v>15</v>
      </c>
      <c r="D35" t="s">
        <v>16</v>
      </c>
      <c r="G35" t="s">
        <v>20</v>
      </c>
      <c r="H35">
        <f>(G33*(1-G33))/(0.01/E33)^2</f>
        <v>16348.385224916266</v>
      </c>
      <c r="J35" t="s">
        <v>22</v>
      </c>
      <c r="L35">
        <v>16588</v>
      </c>
    </row>
    <row r="36" spans="2:12" x14ac:dyDescent="0.45">
      <c r="D36" t="s">
        <v>17</v>
      </c>
      <c r="G36" t="s">
        <v>21</v>
      </c>
    </row>
    <row r="41" spans="2:12" x14ac:dyDescent="0.45">
      <c r="B41" s="1" t="s">
        <v>18</v>
      </c>
    </row>
    <row r="43" spans="2:12" x14ac:dyDescent="0.45">
      <c r="C43" t="s">
        <v>13</v>
      </c>
      <c r="D43" t="s">
        <v>23</v>
      </c>
      <c r="E43" t="s">
        <v>24</v>
      </c>
      <c r="F43" t="s">
        <v>19</v>
      </c>
      <c r="G43" t="s">
        <v>14</v>
      </c>
      <c r="H43" t="s">
        <v>25</v>
      </c>
    </row>
    <row r="44" spans="2:12" x14ac:dyDescent="0.45">
      <c r="C44">
        <v>0.1</v>
      </c>
      <c r="D44">
        <v>300</v>
      </c>
      <c r="E44">
        <v>42</v>
      </c>
      <c r="F44">
        <f>E44/D44</f>
        <v>0.14000000000000001</v>
      </c>
      <c r="G44">
        <f>_xlfn.NORM.S.INV(1-C44/2)</f>
        <v>1.6448536269514715</v>
      </c>
      <c r="H44">
        <f>SQRT((F44*(1-F44))/D44)</f>
        <v>2.0033305601755626E-2</v>
      </c>
    </row>
    <row r="46" spans="2:12" x14ac:dyDescent="0.45">
      <c r="B46" t="s">
        <v>26</v>
      </c>
      <c r="C46" t="s">
        <v>11</v>
      </c>
      <c r="D46">
        <f>F44-G44*H44</f>
        <v>0.10704814462112504</v>
      </c>
      <c r="E46">
        <f>F44+G44*H44</f>
        <v>0.17295185537887497</v>
      </c>
    </row>
    <row r="48" spans="2:12" x14ac:dyDescent="0.45">
      <c r="B48" t="s">
        <v>27</v>
      </c>
      <c r="C48" t="s">
        <v>28</v>
      </c>
    </row>
    <row r="49" spans="2:9" x14ac:dyDescent="0.45">
      <c r="C49">
        <v>0.01</v>
      </c>
      <c r="E49" t="s">
        <v>29</v>
      </c>
      <c r="F49" t="s">
        <v>30</v>
      </c>
    </row>
    <row r="51" spans="2:9" x14ac:dyDescent="0.45">
      <c r="C51" t="s">
        <v>31</v>
      </c>
      <c r="D51">
        <f>(F44*(1-F44))/(C49/G44)^2</f>
        <v>3257.474318730875</v>
      </c>
    </row>
    <row r="52" spans="2:9" x14ac:dyDescent="0.45">
      <c r="D52" t="s">
        <v>32</v>
      </c>
    </row>
    <row r="57" spans="2:9" x14ac:dyDescent="0.45">
      <c r="B57" s="1" t="s">
        <v>33</v>
      </c>
    </row>
    <row r="58" spans="2:9" x14ac:dyDescent="0.45">
      <c r="F58" t="s">
        <v>13</v>
      </c>
      <c r="G58" t="s">
        <v>37</v>
      </c>
      <c r="H58" t="s">
        <v>3</v>
      </c>
      <c r="I58" t="s">
        <v>38</v>
      </c>
    </row>
    <row r="59" spans="2:9" x14ac:dyDescent="0.45">
      <c r="B59" t="s">
        <v>34</v>
      </c>
      <c r="C59" t="s">
        <v>35</v>
      </c>
      <c r="D59" t="s">
        <v>36</v>
      </c>
      <c r="F59">
        <v>0.05</v>
      </c>
      <c r="G59">
        <v>8</v>
      </c>
      <c r="H59">
        <f>_xlfn.STDEV.S(D60:D67)</f>
        <v>0.16035674514745468</v>
      </c>
      <c r="I59">
        <f>_xlfn.T.INV(1-(F59/2),G59-1)</f>
        <v>2.3646242515927849</v>
      </c>
    </row>
    <row r="60" spans="2:9" x14ac:dyDescent="0.45">
      <c r="B60">
        <v>2</v>
      </c>
      <c r="C60">
        <v>1.8</v>
      </c>
      <c r="D60">
        <f>B60-C60</f>
        <v>0.19999999999999996</v>
      </c>
    </row>
    <row r="61" spans="2:9" x14ac:dyDescent="0.45">
      <c r="B61">
        <v>1.4</v>
      </c>
      <c r="C61">
        <v>1.5</v>
      </c>
      <c r="D61">
        <f t="shared" ref="D61:D67" si="0">B61-C61</f>
        <v>-0.10000000000000009</v>
      </c>
      <c r="F61" t="s">
        <v>19</v>
      </c>
    </row>
    <row r="62" spans="2:9" x14ac:dyDescent="0.45">
      <c r="B62">
        <v>2.2999999999999998</v>
      </c>
      <c r="C62">
        <v>2.5</v>
      </c>
      <c r="D62">
        <f t="shared" si="0"/>
        <v>-0.20000000000000018</v>
      </c>
      <c r="F62">
        <f xml:space="preserve"> AVERAGE(D60:D67)</f>
        <v>4.9999999999999961E-2</v>
      </c>
    </row>
    <row r="63" spans="2:9" x14ac:dyDescent="0.45">
      <c r="B63">
        <v>1.2</v>
      </c>
      <c r="C63">
        <v>1</v>
      </c>
      <c r="D63">
        <f t="shared" si="0"/>
        <v>0.19999999999999996</v>
      </c>
    </row>
    <row r="64" spans="2:9" x14ac:dyDescent="0.45">
      <c r="B64">
        <v>2.1</v>
      </c>
      <c r="C64">
        <v>2</v>
      </c>
      <c r="D64">
        <f t="shared" si="0"/>
        <v>0.10000000000000009</v>
      </c>
      <c r="F64" t="s">
        <v>4</v>
      </c>
      <c r="G64">
        <f>F62-I59*(H59/SQRT(G59))</f>
        <v>-8.4061593867715861E-2</v>
      </c>
      <c r="H64">
        <f>F62+I59*(H59/SQRT(G59))</f>
        <v>0.18406159386771578</v>
      </c>
    </row>
    <row r="65" spans="1:9" x14ac:dyDescent="0.45">
      <c r="B65">
        <v>1.5</v>
      </c>
      <c r="C65">
        <v>1.3</v>
      </c>
      <c r="D65">
        <f t="shared" si="0"/>
        <v>0.19999999999999996</v>
      </c>
    </row>
    <row r="66" spans="1:9" x14ac:dyDescent="0.45">
      <c r="B66">
        <v>2.4</v>
      </c>
      <c r="C66">
        <v>2.2999999999999998</v>
      </c>
      <c r="D66">
        <f t="shared" si="0"/>
        <v>0.10000000000000009</v>
      </c>
    </row>
    <row r="67" spans="1:9" x14ac:dyDescent="0.45">
      <c r="B67">
        <v>2</v>
      </c>
      <c r="C67">
        <v>2.1</v>
      </c>
      <c r="D67">
        <f t="shared" si="0"/>
        <v>-0.10000000000000009</v>
      </c>
    </row>
    <row r="70" spans="1:9" x14ac:dyDescent="0.45">
      <c r="A70" s="2" t="s">
        <v>39</v>
      </c>
    </row>
    <row r="72" spans="1:9" x14ac:dyDescent="0.45">
      <c r="B72" s="1" t="s">
        <v>41</v>
      </c>
      <c r="D72" t="s">
        <v>52</v>
      </c>
    </row>
    <row r="73" spans="1:9" x14ac:dyDescent="0.45">
      <c r="F73" t="s">
        <v>13</v>
      </c>
      <c r="G73" t="s">
        <v>37</v>
      </c>
      <c r="H73" t="s">
        <v>50</v>
      </c>
      <c r="I73" t="s">
        <v>25</v>
      </c>
    </row>
    <row r="74" spans="1:9" x14ac:dyDescent="0.45">
      <c r="B74" t="s">
        <v>42</v>
      </c>
      <c r="C74" t="s">
        <v>43</v>
      </c>
      <c r="D74" t="s">
        <v>44</v>
      </c>
      <c r="F74">
        <v>0.05</v>
      </c>
      <c r="G74">
        <v>7</v>
      </c>
      <c r="H74">
        <f>_xlfn.T.INV(1-F74/2, G74+G74-2)</f>
        <v>2.178812829667228</v>
      </c>
      <c r="I74">
        <f>SQRT((1/G74)+(1/G74))</f>
        <v>0.53452248382484879</v>
      </c>
    </row>
    <row r="75" spans="1:9" x14ac:dyDescent="0.45">
      <c r="B75">
        <v>777</v>
      </c>
      <c r="C75">
        <v>782</v>
      </c>
      <c r="D75">
        <f>B75-C75</f>
        <v>-5</v>
      </c>
    </row>
    <row r="76" spans="1:9" x14ac:dyDescent="0.45">
      <c r="B76">
        <v>790</v>
      </c>
      <c r="C76">
        <v>773</v>
      </c>
      <c r="D76">
        <f t="shared" ref="D76:D81" si="1">B76-C76</f>
        <v>17</v>
      </c>
    </row>
    <row r="77" spans="1:9" x14ac:dyDescent="0.45">
      <c r="B77">
        <v>759</v>
      </c>
      <c r="C77">
        <v>778</v>
      </c>
      <c r="D77">
        <f t="shared" si="1"/>
        <v>-19</v>
      </c>
      <c r="F77" t="s">
        <v>4</v>
      </c>
      <c r="G77">
        <f>(B84-C84)-H74*D85*I74</f>
        <v>-22.368248181043022</v>
      </c>
      <c r="H77">
        <f>(B84-C84)+H74*D85*I74</f>
        <v>5.7968196096143547</v>
      </c>
    </row>
    <row r="78" spans="1:9" x14ac:dyDescent="0.45">
      <c r="B78">
        <v>790</v>
      </c>
      <c r="C78">
        <v>765</v>
      </c>
      <c r="D78">
        <f t="shared" si="1"/>
        <v>25</v>
      </c>
    </row>
    <row r="79" spans="1:9" x14ac:dyDescent="0.45">
      <c r="B79">
        <v>770</v>
      </c>
      <c r="C79">
        <v>789</v>
      </c>
      <c r="D79">
        <f t="shared" si="1"/>
        <v>-19</v>
      </c>
    </row>
    <row r="80" spans="1:9" x14ac:dyDescent="0.45">
      <c r="B80">
        <v>758</v>
      </c>
      <c r="C80">
        <v>797</v>
      </c>
      <c r="D80">
        <f t="shared" si="1"/>
        <v>-39</v>
      </c>
    </row>
    <row r="81" spans="2:7" x14ac:dyDescent="0.45">
      <c r="B81">
        <v>764</v>
      </c>
      <c r="C81">
        <v>782</v>
      </c>
      <c r="D81">
        <f t="shared" si="1"/>
        <v>-18</v>
      </c>
      <c r="F81" t="s">
        <v>53</v>
      </c>
    </row>
    <row r="83" spans="2:7" x14ac:dyDescent="0.45">
      <c r="B83" t="s">
        <v>45</v>
      </c>
      <c r="C83" t="s">
        <v>47</v>
      </c>
    </row>
    <row r="84" spans="2:7" x14ac:dyDescent="0.45">
      <c r="B84">
        <f>AVERAGE(B75:B81)</f>
        <v>772.57142857142856</v>
      </c>
      <c r="C84">
        <f>AVERAGE(C75:C81)</f>
        <v>780.85714285714289</v>
      </c>
      <c r="D84" t="s">
        <v>49</v>
      </c>
      <c r="E84" t="s">
        <v>51</v>
      </c>
    </row>
    <row r="85" spans="2:7" x14ac:dyDescent="0.45">
      <c r="B85" t="s">
        <v>46</v>
      </c>
      <c r="C85" t="s">
        <v>48</v>
      </c>
      <c r="D85">
        <f>SQRT(((G74-1)*B86^2 + (G74-1)*C86^2) / ((G74-1)+(G74-1)))</f>
        <v>12.091909928306849</v>
      </c>
      <c r="E85">
        <f>((G74-1)*B86^2 + (G74-1)*C86^2) / ((G74-1)+(G74-1))</f>
        <v>146.21428571428575</v>
      </c>
    </row>
    <row r="86" spans="2:7" x14ac:dyDescent="0.45">
      <c r="B86">
        <f>STDEVA(B75:B81)</f>
        <v>13.562904591287994</v>
      </c>
      <c r="C86">
        <f>STDEVA(C75:C81)</f>
        <v>10.415190371577012</v>
      </c>
    </row>
    <row r="91" spans="2:7" x14ac:dyDescent="0.45">
      <c r="B91" s="1" t="s">
        <v>54</v>
      </c>
    </row>
    <row r="92" spans="2:7" x14ac:dyDescent="0.45">
      <c r="C92" t="s">
        <v>55</v>
      </c>
      <c r="D92" t="s">
        <v>56</v>
      </c>
      <c r="F92" t="s">
        <v>59</v>
      </c>
      <c r="G92" t="s">
        <v>60</v>
      </c>
    </row>
    <row r="93" spans="2:7" x14ac:dyDescent="0.45">
      <c r="C93">
        <v>41</v>
      </c>
      <c r="D93">
        <v>25</v>
      </c>
      <c r="F93">
        <f>_xlfn.F.INV(1-B97/2, C93-1,D93-1)</f>
        <v>1.89195453305394</v>
      </c>
      <c r="G93">
        <f>_xlfn.F.INV(B97/2, C93-1,D93-1)</f>
        <v>0.55774407054180586</v>
      </c>
    </row>
    <row r="94" spans="2:7" x14ac:dyDescent="0.45">
      <c r="C94" t="s">
        <v>57</v>
      </c>
      <c r="D94" t="s">
        <v>58</v>
      </c>
    </row>
    <row r="95" spans="2:7" x14ac:dyDescent="0.45">
      <c r="C95">
        <v>5.75</v>
      </c>
      <c r="D95">
        <v>5.35</v>
      </c>
    </row>
    <row r="96" spans="2:7" x14ac:dyDescent="0.45">
      <c r="B96" t="s">
        <v>13</v>
      </c>
    </row>
    <row r="97" spans="1:7" x14ac:dyDescent="0.45">
      <c r="B97">
        <v>0.1</v>
      </c>
      <c r="E97" t="s">
        <v>4</v>
      </c>
      <c r="F97">
        <f>(C95/D95)/F93</f>
        <v>0.56807197866712433</v>
      </c>
      <c r="G97">
        <f>(C95/D95)/G93</f>
        <v>1.9269884018598948</v>
      </c>
    </row>
    <row r="101" spans="1:7" x14ac:dyDescent="0.45">
      <c r="B101" s="1" t="s">
        <v>61</v>
      </c>
    </row>
    <row r="102" spans="1:7" x14ac:dyDescent="0.45">
      <c r="D102" t="s">
        <v>55</v>
      </c>
      <c r="E102">
        <v>170</v>
      </c>
      <c r="F102" t="s">
        <v>56</v>
      </c>
      <c r="G102">
        <v>223</v>
      </c>
    </row>
    <row r="103" spans="1:7" x14ac:dyDescent="0.45">
      <c r="D103" t="s">
        <v>65</v>
      </c>
      <c r="E103">
        <f>5/E102</f>
        <v>2.9411764705882353E-2</v>
      </c>
      <c r="F103" t="s">
        <v>66</v>
      </c>
      <c r="G103">
        <f>18/G102</f>
        <v>8.0717488789237665E-2</v>
      </c>
    </row>
    <row r="105" spans="1:7" x14ac:dyDescent="0.45">
      <c r="B105" t="s">
        <v>62</v>
      </c>
      <c r="C105">
        <v>0.05</v>
      </c>
      <c r="D105" t="s">
        <v>67</v>
      </c>
      <c r="E105">
        <f>_xlfn.NORM.S.INV(1-C105/2)</f>
        <v>1.9599639845400536</v>
      </c>
      <c r="G105" t="s">
        <v>25</v>
      </c>
    </row>
    <row r="106" spans="1:7" x14ac:dyDescent="0.45">
      <c r="B106" t="s">
        <v>63</v>
      </c>
      <c r="C106">
        <v>0.01</v>
      </c>
      <c r="D106" t="s">
        <v>68</v>
      </c>
      <c r="E106">
        <f t="shared" ref="E106:E107" si="2">_xlfn.NORM.S.INV(1-C106/2)</f>
        <v>2.5758293035488999</v>
      </c>
      <c r="G106">
        <f>SQRT(((E103*(1-E103))/E102)+((G103*(1-G103))/G102))</f>
        <v>2.237558989040566E-2</v>
      </c>
    </row>
    <row r="107" spans="1:7" x14ac:dyDescent="0.45">
      <c r="B107" t="s">
        <v>64</v>
      </c>
      <c r="C107">
        <v>1E-3</v>
      </c>
      <c r="D107" t="s">
        <v>69</v>
      </c>
      <c r="E107">
        <f t="shared" si="2"/>
        <v>3.2905267314919255</v>
      </c>
    </row>
    <row r="109" spans="1:7" x14ac:dyDescent="0.45">
      <c r="C109" t="s">
        <v>70</v>
      </c>
      <c r="D109">
        <f>($G$103-$E$103) - E105*$G$106</f>
        <v>7.4503737653216912E-3</v>
      </c>
      <c r="E109">
        <f>($G$103-$E$103) + E105*$G$106</f>
        <v>9.5161074401388934E-2</v>
      </c>
    </row>
    <row r="110" spans="1:7" x14ac:dyDescent="0.45">
      <c r="C110" t="s">
        <v>71</v>
      </c>
      <c r="D110">
        <f t="shared" ref="D110:D111" si="3">($G$103-$E$103) - E106*$G$106</f>
        <v>-6.3299760405441038E-3</v>
      </c>
      <c r="E110">
        <f t="shared" ref="E110:E111" si="4">($G$103-$E$103) + E106*$G$106</f>
        <v>0.10894142420725472</v>
      </c>
    </row>
    <row r="111" spans="1:7" x14ac:dyDescent="0.45">
      <c r="A111" t="s">
        <v>72</v>
      </c>
      <c r="C111" t="s">
        <v>73</v>
      </c>
      <c r="D111">
        <f t="shared" si="3"/>
        <v>-2.2321752583924999E-2</v>
      </c>
      <c r="E111">
        <f t="shared" si="4"/>
        <v>0.12493320075063563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Alejandro_Santorum</dc:creator>
  <cp:lastModifiedBy>Alejandro_Santorum</cp:lastModifiedBy>
  <dcterms:created xsi:type="dcterms:W3CDTF">2018-12-18T17:46:04Z</dcterms:created>
  <dcterms:modified xsi:type="dcterms:W3CDTF">2018-12-18T20:58:06Z</dcterms:modified>
</cp:coreProperties>
</file>