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22"/>
  <workbookPr defaultThemeVersion="124226"/>
  <xr:revisionPtr revIDLastSave="7" documentId="11_90A0FC1B5A7DE6B8F943E183623FFCCE8046D210" xr6:coauthVersionLast="46" xr6:coauthVersionMax="46" xr10:uidLastSave="{0D6AA379-CFCC-490F-A761-42D0B38C96F1}"/>
  <bookViews>
    <workbookView xWindow="360" yWindow="390" windowWidth="28275" windowHeight="12315" firstSheet="1" activeTab="1" xr2:uid="{00000000-000D-0000-FFFF-FFFF00000000}"/>
  </bookViews>
  <sheets>
    <sheet name="datos mortalidad" sheetId="1" r:id="rId1"/>
    <sheet name="cálculos" sheetId="2" r:id="rId2"/>
  </sheets>
  <definedNames>
    <definedName name="tipo">cálculos!$G$3</definedName>
  </definedNames>
  <calcPr calcId="191028" calcMode="autoNoTable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" l="1"/>
  <c r="F13" i="2"/>
  <c r="F14" i="2"/>
  <c r="F7" i="2"/>
  <c r="AF13" i="2" l="1"/>
  <c r="E14" i="2" l="1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F15" i="2" l="1"/>
  <c r="F16" i="2" s="1"/>
  <c r="F17" i="2" s="1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13" i="2"/>
  <c r="T14" i="2" s="1"/>
  <c r="AF14" i="2" s="1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E29" i="2"/>
  <c r="S29" i="2" s="1"/>
  <c r="E30" i="2"/>
  <c r="S30" i="2" s="1"/>
  <c r="E31" i="2"/>
  <c r="S31" i="2" s="1"/>
  <c r="E32" i="2"/>
  <c r="S32" i="2" s="1"/>
  <c r="E33" i="2"/>
  <c r="S33" i="2" s="1"/>
  <c r="E34" i="2"/>
  <c r="S34" i="2" s="1"/>
  <c r="E35" i="2"/>
  <c r="S35" i="2" s="1"/>
  <c r="E36" i="2"/>
  <c r="S36" i="2" s="1"/>
  <c r="E37" i="2"/>
  <c r="S37" i="2" s="1"/>
  <c r="E38" i="2"/>
  <c r="S38" i="2" s="1"/>
  <c r="E39" i="2"/>
  <c r="S39" i="2" s="1"/>
  <c r="E40" i="2"/>
  <c r="S40" i="2" s="1"/>
  <c r="E41" i="2"/>
  <c r="S41" i="2" s="1"/>
  <c r="E42" i="2"/>
  <c r="S42" i="2" s="1"/>
  <c r="E43" i="2"/>
  <c r="S43" i="2" s="1"/>
  <c r="E44" i="2"/>
  <c r="S44" i="2" s="1"/>
  <c r="T44" i="2" s="1"/>
  <c r="E45" i="2"/>
  <c r="S45" i="2" s="1"/>
  <c r="E46" i="2"/>
  <c r="S46" i="2" s="1"/>
  <c r="E47" i="2"/>
  <c r="S47" i="2" s="1"/>
  <c r="E48" i="2"/>
  <c r="S48" i="2" s="1"/>
  <c r="E49" i="2"/>
  <c r="S49" i="2" s="1"/>
  <c r="E50" i="2"/>
  <c r="S50" i="2" s="1"/>
  <c r="E51" i="2"/>
  <c r="S51" i="2" s="1"/>
  <c r="E52" i="2"/>
  <c r="S52" i="2" s="1"/>
  <c r="E53" i="2"/>
  <c r="S53" i="2" s="1"/>
  <c r="E54" i="2"/>
  <c r="S54" i="2" s="1"/>
  <c r="E55" i="2"/>
  <c r="S55" i="2" s="1"/>
  <c r="E56" i="2"/>
  <c r="S56" i="2" s="1"/>
  <c r="E57" i="2"/>
  <c r="S57" i="2" s="1"/>
  <c r="E58" i="2"/>
  <c r="S58" i="2" s="1"/>
  <c r="E59" i="2"/>
  <c r="S59" i="2" s="1"/>
  <c r="E60" i="2"/>
  <c r="S60" i="2" s="1"/>
  <c r="E61" i="2"/>
  <c r="S61" i="2" s="1"/>
  <c r="E62" i="2"/>
  <c r="S62" i="2" s="1"/>
  <c r="E63" i="2"/>
  <c r="S63" i="2" s="1"/>
  <c r="E64" i="2"/>
  <c r="S64" i="2" s="1"/>
  <c r="E65" i="2"/>
  <c r="S65" i="2" s="1"/>
  <c r="E66" i="2"/>
  <c r="S66" i="2" s="1"/>
  <c r="E67" i="2"/>
  <c r="S67" i="2" s="1"/>
  <c r="E68" i="2"/>
  <c r="S68" i="2" s="1"/>
  <c r="E69" i="2"/>
  <c r="S69" i="2" s="1"/>
  <c r="E70" i="2"/>
  <c r="S70" i="2" s="1"/>
  <c r="E71" i="2"/>
  <c r="S71" i="2" s="1"/>
  <c r="E72" i="2"/>
  <c r="S72" i="2" s="1"/>
  <c r="E73" i="2"/>
  <c r="S73" i="2" s="1"/>
  <c r="E74" i="2"/>
  <c r="S74" i="2" s="1"/>
  <c r="E75" i="2"/>
  <c r="S75" i="2" s="1"/>
  <c r="E76" i="2"/>
  <c r="S76" i="2" s="1"/>
  <c r="E77" i="2"/>
  <c r="S77" i="2" s="1"/>
  <c r="E78" i="2"/>
  <c r="S78" i="2" s="1"/>
  <c r="E79" i="2"/>
  <c r="S79" i="2" s="1"/>
  <c r="E80" i="2"/>
  <c r="S80" i="2" s="1"/>
  <c r="E81" i="2"/>
  <c r="S81" i="2" s="1"/>
  <c r="E82" i="2"/>
  <c r="S82" i="2" s="1"/>
  <c r="E83" i="2"/>
  <c r="S83" i="2" s="1"/>
  <c r="E84" i="2"/>
  <c r="S84" i="2" s="1"/>
  <c r="E85" i="2"/>
  <c r="S85" i="2" s="1"/>
  <c r="E86" i="2"/>
  <c r="S86" i="2" s="1"/>
  <c r="E87" i="2"/>
  <c r="S87" i="2" s="1"/>
  <c r="E88" i="2"/>
  <c r="S88" i="2" s="1"/>
  <c r="E89" i="2"/>
  <c r="S89" i="2" s="1"/>
  <c r="C72" i="2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B119" i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F18" i="2" l="1"/>
  <c r="F19" i="2" s="1"/>
  <c r="F20" i="2" s="1"/>
  <c r="F21" i="2" s="1"/>
  <c r="F22" i="2" s="1"/>
  <c r="F23" i="2" s="1"/>
  <c r="F24" i="2" s="1"/>
  <c r="F25" i="2" s="1"/>
  <c r="F26" i="2" s="1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3" i="2"/>
  <c r="AF43" i="2" s="1"/>
  <c r="AG43" i="2" s="1"/>
  <c r="T42" i="2"/>
  <c r="AF42" i="2" s="1"/>
  <c r="T41" i="2"/>
  <c r="AF41" i="2" s="1"/>
  <c r="T40" i="2"/>
  <c r="AF40" i="2" s="1"/>
  <c r="T39" i="2"/>
  <c r="AF39" i="2" s="1"/>
  <c r="T38" i="2"/>
  <c r="AF38" i="2" s="1"/>
  <c r="T37" i="2"/>
  <c r="AF37" i="2" s="1"/>
  <c r="T36" i="2"/>
  <c r="AF36" i="2" s="1"/>
  <c r="T35" i="2"/>
  <c r="AF35" i="2" s="1"/>
  <c r="T34" i="2"/>
  <c r="AF34" i="2" s="1"/>
  <c r="T33" i="2"/>
  <c r="AF33" i="2" s="1"/>
  <c r="T32" i="2"/>
  <c r="AF32" i="2" s="1"/>
  <c r="T31" i="2"/>
  <c r="AF31" i="2" s="1"/>
  <c r="T30" i="2"/>
  <c r="AF30" i="2" s="1"/>
  <c r="T29" i="2"/>
  <c r="AF29" i="2" s="1"/>
  <c r="T27" i="2"/>
  <c r="AF27" i="2" s="1"/>
  <c r="T26" i="2"/>
  <c r="AF26" i="2" s="1"/>
  <c r="T23" i="2"/>
  <c r="AF23" i="2" s="1"/>
  <c r="T22" i="2"/>
  <c r="AF22" i="2" s="1"/>
  <c r="T21" i="2"/>
  <c r="AF21" i="2" s="1"/>
  <c r="T19" i="2"/>
  <c r="AF19" i="2" s="1"/>
  <c r="T16" i="2"/>
  <c r="AF16" i="2" s="1"/>
  <c r="W14" i="2"/>
  <c r="F8" i="2"/>
  <c r="T25" i="2"/>
  <c r="AF25" i="2" s="1"/>
  <c r="T17" i="2"/>
  <c r="AF17" i="2" s="1"/>
  <c r="T28" i="2"/>
  <c r="AF28" i="2" s="1"/>
  <c r="T24" i="2"/>
  <c r="AF24" i="2" s="1"/>
  <c r="T20" i="2"/>
  <c r="AF20" i="2" s="1"/>
  <c r="T15" i="2"/>
  <c r="T18" i="2"/>
  <c r="AF18" i="2" s="1"/>
  <c r="T45" i="2"/>
  <c r="F27" i="2" l="1"/>
  <c r="F28" i="2" s="1"/>
  <c r="G28" i="2" s="1"/>
  <c r="AF15" i="2"/>
  <c r="W13" i="2"/>
  <c r="X13" i="2"/>
  <c r="Y13" i="2" s="1"/>
  <c r="AB13" i="2" l="1"/>
  <c r="AE16" i="2"/>
  <c r="AG16" i="2" s="1"/>
  <c r="AE13" i="2"/>
  <c r="AG13" i="2" s="1"/>
  <c r="AH13" i="2" s="1"/>
  <c r="AE20" i="2"/>
  <c r="AG20" i="2" s="1"/>
  <c r="AE24" i="2"/>
  <c r="AG24" i="2" s="1"/>
  <c r="AE28" i="2"/>
  <c r="AG28" i="2" s="1"/>
  <c r="AE30" i="2"/>
  <c r="AG30" i="2" s="1"/>
  <c r="AE34" i="2"/>
  <c r="AG34" i="2" s="1"/>
  <c r="AE38" i="2"/>
  <c r="AG38" i="2" s="1"/>
  <c r="AE40" i="2"/>
  <c r="AG40" i="2" s="1"/>
  <c r="AE15" i="2"/>
  <c r="AG15" i="2" s="1"/>
  <c r="AE17" i="2"/>
  <c r="AG17" i="2" s="1"/>
  <c r="AE18" i="2"/>
  <c r="AG18" i="2" s="1"/>
  <c r="AE22" i="2"/>
  <c r="AG22" i="2" s="1"/>
  <c r="AE26" i="2"/>
  <c r="AG26" i="2" s="1"/>
  <c r="AE32" i="2"/>
  <c r="AG32" i="2" s="1"/>
  <c r="AE36" i="2"/>
  <c r="AG36" i="2" s="1"/>
  <c r="AE42" i="2"/>
  <c r="AG42" i="2" s="1"/>
  <c r="AE14" i="2"/>
  <c r="AG14" i="2" s="1"/>
  <c r="AE19" i="2"/>
  <c r="AG19" i="2" s="1"/>
  <c r="AE21" i="2"/>
  <c r="AG21" i="2" s="1"/>
  <c r="AE23" i="2"/>
  <c r="AG23" i="2" s="1"/>
  <c r="AE25" i="2"/>
  <c r="AG25" i="2" s="1"/>
  <c r="AE27" i="2"/>
  <c r="AG27" i="2" s="1"/>
  <c r="AE29" i="2"/>
  <c r="AG29" i="2" s="1"/>
  <c r="AE31" i="2"/>
  <c r="AG31" i="2" s="1"/>
  <c r="AE33" i="2"/>
  <c r="AG33" i="2" s="1"/>
  <c r="AE35" i="2"/>
  <c r="AG35" i="2" s="1"/>
  <c r="AE37" i="2"/>
  <c r="AG37" i="2" s="1"/>
  <c r="AE39" i="2"/>
  <c r="AG39" i="2" s="1"/>
  <c r="AE41" i="2"/>
  <c r="AG41" i="2" s="1"/>
  <c r="AB14" i="2" l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H14" i="2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</author>
  </authors>
  <commentList>
    <comment ref="C1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edad que tenemos hoy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<sst xmlns="http://schemas.openxmlformats.org/spreadsheetml/2006/main" count="33" uniqueCount="33">
  <si>
    <t>Female</t>
  </si>
  <si>
    <t>Male</t>
  </si>
  <si>
    <t>Edad</t>
  </si>
  <si>
    <t xml:space="preserve">GRM 95 </t>
  </si>
  <si>
    <t>GRF 95</t>
  </si>
  <si>
    <t>Mutua de ahorro</t>
  </si>
  <si>
    <t>rentabilidad</t>
  </si>
  <si>
    <t>Seguro de vida a plazo</t>
  </si>
  <si>
    <t xml:space="preserve">objetivo </t>
  </si>
  <si>
    <t>euros</t>
  </si>
  <si>
    <t>montante</t>
  </si>
  <si>
    <t>N</t>
  </si>
  <si>
    <t>personas</t>
  </si>
  <si>
    <t xml:space="preserve">plazo </t>
  </si>
  <si>
    <t>años</t>
  </si>
  <si>
    <t>Cuota anual sin mutua</t>
  </si>
  <si>
    <t>Cálculo de la cuota anual con fórmula</t>
  </si>
  <si>
    <t xml:space="preserve">Cálculo numérico de la cuota anual </t>
  </si>
  <si>
    <t>pj</t>
  </si>
  <si>
    <t>j</t>
  </si>
  <si>
    <r>
      <rPr>
        <sz val="22"/>
        <color theme="1"/>
        <rFont val="Symbol"/>
        <family val="1"/>
        <charset val="2"/>
      </rPr>
      <t>p</t>
    </r>
    <r>
      <rPr>
        <vertAlign val="subscript"/>
        <sz val="22"/>
        <color theme="1"/>
        <rFont val="Calibri"/>
        <family val="2"/>
        <scheme val="minor"/>
      </rPr>
      <t>j</t>
    </r>
  </si>
  <si>
    <r>
      <rPr>
        <sz val="22"/>
        <color theme="1"/>
        <rFont val="Symbol"/>
        <family val="1"/>
        <charset val="2"/>
      </rPr>
      <t>d</t>
    </r>
    <r>
      <rPr>
        <vertAlign val="subscript"/>
        <sz val="22"/>
        <color theme="1"/>
        <rFont val="Calibri"/>
        <family val="2"/>
        <scheme val="minor"/>
      </rPr>
      <t>j</t>
    </r>
  </si>
  <si>
    <t>(1+tipo)^( 30-j)</t>
  </si>
  <si>
    <t>tiempo j</t>
  </si>
  <si>
    <r>
      <t>(1+R)</t>
    </r>
    <r>
      <rPr>
        <i/>
        <vertAlign val="superscript"/>
        <sz val="11"/>
        <color theme="1"/>
        <rFont val="Calibri"/>
        <family val="2"/>
        <scheme val="minor"/>
      </rPr>
      <t>15-j</t>
    </r>
  </si>
  <si>
    <r>
      <rPr>
        <i/>
        <sz val="11"/>
        <color theme="1"/>
        <rFont val="Symbol"/>
        <family val="1"/>
        <charset val="2"/>
      </rPr>
      <t>p</t>
    </r>
    <r>
      <rPr>
        <i/>
        <vertAlign val="subscript"/>
        <sz val="11"/>
        <color theme="1"/>
        <rFont val="Calibri"/>
        <family val="2"/>
        <scheme val="minor"/>
      </rPr>
      <t>j</t>
    </r>
    <r>
      <rPr>
        <i/>
        <sz val="11"/>
        <color theme="1"/>
        <rFont val="Symbol"/>
        <family val="1"/>
        <charset val="2"/>
      </rPr>
      <t>/p</t>
    </r>
    <r>
      <rPr>
        <i/>
        <vertAlign val="subscript"/>
        <sz val="11"/>
        <color theme="1"/>
        <rFont val="Calibri"/>
        <family val="2"/>
        <scheme val="minor"/>
      </rPr>
      <t xml:space="preserve">15 </t>
    </r>
  </si>
  <si>
    <t>cuota</t>
  </si>
  <si>
    <t>k</t>
  </si>
  <si>
    <r>
      <t>C</t>
    </r>
    <r>
      <rPr>
        <b/>
        <i/>
        <vertAlign val="subscript"/>
        <sz val="11"/>
        <color theme="1"/>
        <rFont val="Calibri"/>
        <family val="2"/>
        <scheme val="minor"/>
      </rPr>
      <t>k</t>
    </r>
  </si>
  <si>
    <t>entradas</t>
  </si>
  <si>
    <t>salidas</t>
  </si>
  <si>
    <t>neto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</si>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</sst>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%"/>
    <numFmt numFmtId="165" formatCode="_-* #,##0.000\ &quot;€&quot;_-;\-* #,##0.000\ &quot;€&quot;_-;_-* &quot;-&quot;???\ &quot;€&quot;_-;_-@_-"/>
    <numFmt numFmtId="166" formatCode="_-* #,##0.000\ &quot;€&quot;_-;\-* #,##0.000\ &quot;€&quot;_-;_-* &quot;-&quot;??\ &quot;€&quot;_-;_-@_-"/>
    <numFmt numFmtId="167" formatCode="0.0000"/>
    <numFmt numFmtId="168" formatCode="_-* #,##0\ _€_-;\-* #,##0\ _€_-;_-* &quot;-&quot;??\ _€_-;_-@_-"/>
    <numFmt numFmtId="169" formatCode="_-* #,##0.00000000\ &quot;€&quot;_-;\-* #,##0.00000000\ &quot;€&quot;_-;_-* &quot;-&quot;??\ &quot;€&quot;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sz val="22"/>
      <color theme="1"/>
      <name val="Calibri"/>
      <family val="2"/>
      <scheme val="minor"/>
    </font>
    <font>
      <sz val="22"/>
      <color theme="1"/>
      <name val="Symbol"/>
      <family val="1"/>
      <charset val="2"/>
    </font>
    <font>
      <vertAlign val="subscript"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i/>
      <vertAlign val="subscript"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43" fontId="2" fillId="0" borderId="0" xfId="1" applyFont="1" applyProtection="1"/>
    <xf numFmtId="0" fontId="4" fillId="0" borderId="0" xfId="0" applyFont="1" applyAlignment="1">
      <alignment horizontal="center"/>
    </xf>
    <xf numFmtId="164" fontId="0" fillId="0" borderId="0" xfId="3" applyNumberFormat="1" applyFont="1"/>
    <xf numFmtId="0" fontId="5" fillId="3" borderId="0" xfId="0" applyFont="1" applyFill="1" applyAlignment="1">
      <alignment horizontal="center"/>
    </xf>
    <xf numFmtId="44" fontId="0" fillId="0" borderId="0" xfId="2" applyFont="1"/>
    <xf numFmtId="44" fontId="0" fillId="0" borderId="0" xfId="2" applyNumberFormat="1" applyFont="1"/>
    <xf numFmtId="44" fontId="0" fillId="3" borderId="0" xfId="2" applyNumberFormat="1" applyFont="1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4" fontId="0" fillId="0" borderId="0" xfId="0" applyNumberFormat="1"/>
    <xf numFmtId="0" fontId="0" fillId="4" borderId="0" xfId="0" applyFill="1"/>
    <xf numFmtId="0" fontId="8" fillId="0" borderId="0" xfId="0" applyFont="1"/>
    <xf numFmtId="44" fontId="0" fillId="0" borderId="0" xfId="2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right"/>
    </xf>
    <xf numFmtId="166" fontId="0" fillId="0" borderId="0" xfId="2" applyNumberFormat="1" applyFont="1"/>
    <xf numFmtId="0" fontId="1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0" xfId="0" applyFont="1"/>
    <xf numFmtId="0" fontId="14" fillId="3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168" fontId="13" fillId="0" borderId="0" xfId="1" applyNumberFormat="1" applyFont="1" applyAlignment="1" applyProtection="1">
      <alignment horizontal="center"/>
    </xf>
    <xf numFmtId="0" fontId="12" fillId="3" borderId="0" xfId="0" applyFont="1" applyFill="1" applyAlignment="1">
      <alignment horizontal="center"/>
    </xf>
    <xf numFmtId="0" fontId="9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3" borderId="5" xfId="0" applyFill="1" applyBorder="1" applyAlignment="1">
      <alignment horizontal="center"/>
    </xf>
    <xf numFmtId="44" fontId="0" fillId="0" borderId="9" xfId="0" applyNumberFormat="1" applyBorder="1"/>
    <xf numFmtId="44" fontId="0" fillId="3" borderId="0" xfId="2" applyFont="1" applyFill="1"/>
    <xf numFmtId="44" fontId="0" fillId="3" borderId="9" xfId="0" applyNumberFormat="1" applyFill="1" applyBorder="1"/>
    <xf numFmtId="165" fontId="0" fillId="3" borderId="6" xfId="0" applyNumberFormat="1" applyFill="1" applyBorder="1" applyAlignment="1">
      <alignment horizontal="center"/>
    </xf>
    <xf numFmtId="165" fontId="0" fillId="5" borderId="0" xfId="0" applyNumberFormat="1" applyFill="1"/>
    <xf numFmtId="169" fontId="0" fillId="5" borderId="0" xfId="2" applyNumberFormat="1" applyFont="1" applyFill="1"/>
    <xf numFmtId="169" fontId="0" fillId="0" borderId="0" xfId="2" applyNumberFormat="1" applyFont="1"/>
    <xf numFmtId="166" fontId="9" fillId="3" borderId="8" xfId="0" applyNumberFormat="1" applyFont="1" applyFill="1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cálculos!$AH$12</c:f>
              <c:strCache>
                <c:ptCount val="1"/>
                <c:pt idx="0">
                  <c:v>acumulado</c:v>
                </c:pt>
              </c:strCache>
            </c:strRef>
          </c:tx>
          <c:marker>
            <c:symbol val="none"/>
          </c:marker>
          <c:val>
            <c:numRef>
              <c:f>cálculos!$AH$13:$AH$43</c:f>
              <c:numCache>
                <c:formatCode>_("€"* #,##0.00_);_("€"* \(#,##0.00\);_("€"* "-"??_);_(@_)</c:formatCode>
                <c:ptCount val="31"/>
                <c:pt idx="0">
                  <c:v>487.84962815414082</c:v>
                </c:pt>
                <c:pt idx="1">
                  <c:v>820.19340453017548</c:v>
                </c:pt>
                <c:pt idx="2">
                  <c:v>1155.5554379063046</c:v>
                </c:pt>
                <c:pt idx="3">
                  <c:v>1493.1025742938155</c:v>
                </c:pt>
                <c:pt idx="4">
                  <c:v>1831.7926785807729</c:v>
                </c:pt>
                <c:pt idx="5">
                  <c:v>2170.4100717148312</c:v>
                </c:pt>
                <c:pt idx="6">
                  <c:v>2507.5112707298263</c:v>
                </c:pt>
                <c:pt idx="7">
                  <c:v>2841.448246526862</c:v>
                </c:pt>
                <c:pt idx="8">
                  <c:v>3170.363713241682</c:v>
                </c:pt>
                <c:pt idx="9">
                  <c:v>3492.1654922266216</c:v>
                </c:pt>
                <c:pt idx="10">
                  <c:v>3804.5433599146104</c:v>
                </c:pt>
                <c:pt idx="11">
                  <c:v>4104.9659434867281</c:v>
                </c:pt>
                <c:pt idx="12">
                  <c:v>4392.7812561390147</c:v>
                </c:pt>
                <c:pt idx="13">
                  <c:v>4667.2631879166356</c:v>
                </c:pt>
                <c:pt idx="14">
                  <c:v>4924.6950480113592</c:v>
                </c:pt>
                <c:pt idx="15">
                  <c:v>5158.562490968543</c:v>
                </c:pt>
                <c:pt idx="16">
                  <c:v>5359.7256492839142</c:v>
                </c:pt>
                <c:pt idx="17">
                  <c:v>5517.2420250317655</c:v>
                </c:pt>
                <c:pt idx="18">
                  <c:v>5620.9268647528334</c:v>
                </c:pt>
                <c:pt idx="19">
                  <c:v>5661.9706945942335</c:v>
                </c:pt>
                <c:pt idx="20">
                  <c:v>5632.8620308879226</c:v>
                </c:pt>
                <c:pt idx="21">
                  <c:v>5527.3675473909225</c:v>
                </c:pt>
                <c:pt idx="22">
                  <c:v>5340.4975691189748</c:v>
                </c:pt>
                <c:pt idx="23">
                  <c:v>5068.4168018183827</c:v>
                </c:pt>
                <c:pt idx="24">
                  <c:v>4708.3974836823309</c:v>
                </c:pt>
                <c:pt idx="25">
                  <c:v>4258.7514980277247</c:v>
                </c:pt>
                <c:pt idx="26">
                  <c:v>3717.425551481454</c:v>
                </c:pt>
                <c:pt idx="27">
                  <c:v>3076.8985395750583</c:v>
                </c:pt>
                <c:pt idx="28">
                  <c:v>2323.6045298568588</c:v>
                </c:pt>
                <c:pt idx="29">
                  <c:v>1438.6854536906512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F-49D5-96D5-9D0FB6B3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5584"/>
        <c:axId val="100677120"/>
      </c:lineChart>
      <c:catAx>
        <c:axId val="10067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677120"/>
        <c:crosses val="autoZero"/>
        <c:auto val="1"/>
        <c:lblAlgn val="ctr"/>
        <c:lblOffset val="100"/>
        <c:noMultiLvlLbl val="0"/>
      </c:catAx>
      <c:valAx>
        <c:axId val="100677120"/>
        <c:scaling>
          <c:orientation val="minMax"/>
        </c:scaling>
        <c:delete val="0"/>
        <c:axPos val="l"/>
        <c:majorGridlines/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crossAx val="10067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566084</xdr:colOff>
      <xdr:row>6</xdr:row>
      <xdr:rowOff>66579</xdr:rowOff>
    </xdr:from>
    <xdr:to>
      <xdr:col>40</xdr:col>
      <xdr:colOff>566084</xdr:colOff>
      <xdr:row>19</xdr:row>
      <xdr:rowOff>76518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H136"/>
  <sheetViews>
    <sheetView topLeftCell="A124" zoomScale="175" zoomScaleNormal="175" workbookViewId="0">
      <selection activeCell="B8" sqref="B8:D136"/>
    </sheetView>
  </sheetViews>
  <sheetFormatPr defaultColWidth="11.42578125" defaultRowHeight="15"/>
  <cols>
    <col min="3" max="4" width="14.140625" bestFit="1" customWidth="1"/>
  </cols>
  <sheetData>
    <row r="8" spans="2:8">
      <c r="C8" s="1" t="s">
        <v>0</v>
      </c>
      <c r="D8" s="1" t="s">
        <v>1</v>
      </c>
      <c r="E8" s="1"/>
      <c r="F8" s="1"/>
      <c r="G8" s="1"/>
      <c r="H8" s="1"/>
    </row>
    <row r="9" spans="2:8">
      <c r="B9" s="2" t="s">
        <v>2</v>
      </c>
      <c r="C9" s="2" t="s">
        <v>3</v>
      </c>
      <c r="D9" s="2" t="s">
        <v>4</v>
      </c>
    </row>
    <row r="10" spans="2:8">
      <c r="B10" s="4">
        <v>0</v>
      </c>
      <c r="C10" s="3">
        <v>100000000</v>
      </c>
      <c r="D10" s="3">
        <v>100000000</v>
      </c>
    </row>
    <row r="11" spans="2:8">
      <c r="B11" s="4">
        <v>1</v>
      </c>
      <c r="C11" s="3">
        <v>99968210</v>
      </c>
      <c r="D11" s="3">
        <v>99871210</v>
      </c>
      <c r="E11" s="5"/>
      <c r="F11" s="5"/>
      <c r="G11" s="10"/>
      <c r="H11" s="10"/>
    </row>
    <row r="12" spans="2:8">
      <c r="B12" s="4">
        <v>2</v>
      </c>
      <c r="C12" s="3">
        <v>99936430</v>
      </c>
      <c r="D12" s="3">
        <v>99742586</v>
      </c>
      <c r="E12" s="5"/>
      <c r="F12" s="5"/>
      <c r="G12" s="10"/>
      <c r="H12" s="10"/>
    </row>
    <row r="13" spans="2:8">
      <c r="B13" s="4">
        <v>3</v>
      </c>
      <c r="C13" s="3">
        <v>99904660</v>
      </c>
      <c r="D13" s="3">
        <v>99614128</v>
      </c>
      <c r="E13" s="5"/>
      <c r="F13" s="5"/>
      <c r="G13" s="10"/>
      <c r="H13" s="10"/>
    </row>
    <row r="14" spans="2:8">
      <c r="B14" s="4">
        <v>4</v>
      </c>
      <c r="C14" s="3">
        <v>99872900</v>
      </c>
      <c r="D14" s="3">
        <v>99485835</v>
      </c>
      <c r="E14" s="5"/>
      <c r="F14" s="5"/>
      <c r="G14" s="10"/>
      <c r="H14" s="10"/>
    </row>
    <row r="15" spans="2:8">
      <c r="B15" s="4">
        <v>5</v>
      </c>
      <c r="C15" s="3">
        <v>99841150</v>
      </c>
      <c r="D15" s="3">
        <v>99357707</v>
      </c>
      <c r="E15" s="5"/>
      <c r="F15" s="5"/>
      <c r="G15" s="10"/>
      <c r="H15" s="10"/>
    </row>
    <row r="16" spans="2:8">
      <c r="B16" s="4">
        <v>6</v>
      </c>
      <c r="C16" s="3">
        <v>99809410</v>
      </c>
      <c r="D16" s="3">
        <v>99229744</v>
      </c>
      <c r="E16" s="5"/>
      <c r="F16" s="5"/>
      <c r="G16" s="10"/>
      <c r="H16" s="10"/>
    </row>
    <row r="17" spans="2:8">
      <c r="B17" s="4">
        <v>7</v>
      </c>
      <c r="C17" s="3">
        <v>99777681</v>
      </c>
      <c r="D17" s="3">
        <v>99101946</v>
      </c>
      <c r="E17" s="5"/>
      <c r="F17" s="5"/>
      <c r="G17" s="10"/>
      <c r="H17" s="10"/>
    </row>
    <row r="18" spans="2:8">
      <c r="B18" s="4">
        <v>8</v>
      </c>
      <c r="C18" s="3">
        <v>99745962</v>
      </c>
      <c r="D18" s="3">
        <v>98974313</v>
      </c>
      <c r="E18" s="5"/>
      <c r="F18" s="5"/>
      <c r="G18" s="10"/>
      <c r="H18" s="10"/>
    </row>
    <row r="19" spans="2:8">
      <c r="B19" s="4">
        <v>9</v>
      </c>
      <c r="C19" s="3">
        <v>99714253</v>
      </c>
      <c r="D19" s="3">
        <v>98846844</v>
      </c>
      <c r="E19" s="5"/>
      <c r="F19" s="5"/>
      <c r="G19" s="10"/>
      <c r="H19" s="10"/>
    </row>
    <row r="20" spans="2:8">
      <c r="B20" s="4">
        <v>10</v>
      </c>
      <c r="C20" s="3">
        <v>99682554</v>
      </c>
      <c r="D20" s="3">
        <v>98719539</v>
      </c>
      <c r="E20" s="5"/>
      <c r="F20" s="5"/>
      <c r="G20" s="10"/>
      <c r="H20" s="10"/>
    </row>
    <row r="21" spans="2:8">
      <c r="B21" s="4">
        <v>11</v>
      </c>
      <c r="C21" s="3">
        <v>99650865</v>
      </c>
      <c r="D21" s="3">
        <v>98592398</v>
      </c>
      <c r="E21" s="5"/>
      <c r="F21" s="5"/>
      <c r="G21" s="10"/>
      <c r="H21" s="10"/>
    </row>
    <row r="22" spans="2:8">
      <c r="B22" s="4">
        <v>12</v>
      </c>
      <c r="C22" s="3">
        <v>99619186</v>
      </c>
      <c r="D22" s="3">
        <v>98465421</v>
      </c>
      <c r="E22" s="5"/>
      <c r="F22" s="5"/>
      <c r="G22" s="10"/>
      <c r="H22" s="10"/>
    </row>
    <row r="23" spans="2:8">
      <c r="B23" s="4">
        <v>13</v>
      </c>
      <c r="C23" s="3">
        <v>99587517</v>
      </c>
      <c r="D23" s="3">
        <v>98338607</v>
      </c>
      <c r="E23" s="5"/>
      <c r="F23" s="5"/>
      <c r="G23" s="10"/>
      <c r="H23" s="10"/>
    </row>
    <row r="24" spans="2:8">
      <c r="B24" s="4">
        <v>14</v>
      </c>
      <c r="C24" s="3">
        <v>99555858</v>
      </c>
      <c r="D24" s="3">
        <v>98211957</v>
      </c>
      <c r="E24" s="5"/>
      <c r="F24" s="5"/>
      <c r="G24" s="10"/>
      <c r="H24" s="10"/>
    </row>
    <row r="25" spans="2:8">
      <c r="B25" s="4">
        <v>15</v>
      </c>
      <c r="C25" s="3">
        <v>99524209</v>
      </c>
      <c r="D25" s="3">
        <v>98085470</v>
      </c>
      <c r="E25" s="5"/>
      <c r="F25" s="5"/>
      <c r="G25" s="10"/>
      <c r="H25" s="10"/>
    </row>
    <row r="26" spans="2:8">
      <c r="B26" s="4">
        <v>16</v>
      </c>
      <c r="C26" s="3">
        <v>99492570</v>
      </c>
      <c r="D26" s="3">
        <v>97959146</v>
      </c>
      <c r="E26" s="5"/>
      <c r="F26" s="5"/>
      <c r="G26" s="10"/>
      <c r="H26" s="10"/>
    </row>
    <row r="27" spans="2:8">
      <c r="B27" s="4">
        <v>17</v>
      </c>
      <c r="C27" s="3">
        <v>99460742</v>
      </c>
      <c r="D27" s="3">
        <v>97832877</v>
      </c>
      <c r="E27" s="5"/>
      <c r="F27" s="5"/>
      <c r="G27" s="10"/>
      <c r="H27" s="10"/>
    </row>
    <row r="28" spans="2:8">
      <c r="B28" s="4">
        <v>18</v>
      </c>
      <c r="C28" s="3">
        <v>99428726</v>
      </c>
      <c r="D28" s="3">
        <v>97706653</v>
      </c>
      <c r="E28" s="5"/>
      <c r="F28" s="5"/>
      <c r="G28" s="10"/>
      <c r="H28" s="10"/>
    </row>
    <row r="29" spans="2:8">
      <c r="B29" s="4">
        <v>19</v>
      </c>
      <c r="C29" s="3">
        <v>99396521</v>
      </c>
      <c r="D29" s="3">
        <v>97580484</v>
      </c>
      <c r="E29" s="5"/>
      <c r="F29" s="5"/>
      <c r="G29" s="10"/>
      <c r="H29" s="10"/>
    </row>
    <row r="30" spans="2:8">
      <c r="B30" s="4">
        <v>20</v>
      </c>
      <c r="C30" s="3">
        <v>99364128</v>
      </c>
      <c r="D30" s="3">
        <v>97454371</v>
      </c>
      <c r="E30" s="5"/>
      <c r="F30" s="5"/>
      <c r="G30" s="10"/>
      <c r="H30" s="10"/>
    </row>
    <row r="31" spans="2:8">
      <c r="B31" s="4">
        <v>21</v>
      </c>
      <c r="C31" s="3">
        <v>99331477</v>
      </c>
      <c r="D31" s="3">
        <v>97328304</v>
      </c>
      <c r="E31" s="5"/>
      <c r="F31" s="5"/>
      <c r="G31" s="10"/>
      <c r="H31" s="10"/>
    </row>
    <row r="32" spans="2:8">
      <c r="B32" s="4">
        <v>22</v>
      </c>
      <c r="C32" s="3">
        <v>99297466</v>
      </c>
      <c r="D32" s="3">
        <v>97202293</v>
      </c>
      <c r="E32" s="5"/>
      <c r="F32" s="5"/>
      <c r="G32" s="10"/>
      <c r="H32" s="10"/>
    </row>
    <row r="33" spans="2:8">
      <c r="B33" s="4">
        <v>23</v>
      </c>
      <c r="C33" s="3">
        <v>99261083</v>
      </c>
      <c r="D33" s="3">
        <v>97076338</v>
      </c>
      <c r="E33" s="5"/>
      <c r="F33" s="5"/>
      <c r="G33" s="10"/>
      <c r="H33" s="10"/>
    </row>
    <row r="34" spans="2:8">
      <c r="B34" s="4">
        <v>24</v>
      </c>
      <c r="C34" s="3">
        <v>99221845</v>
      </c>
      <c r="D34" s="3">
        <v>96950430</v>
      </c>
      <c r="E34" s="5"/>
      <c r="F34" s="5"/>
      <c r="G34" s="10"/>
      <c r="H34" s="10"/>
    </row>
    <row r="35" spans="2:8">
      <c r="B35" s="4">
        <v>25</v>
      </c>
      <c r="C35" s="3">
        <v>99179705</v>
      </c>
      <c r="D35" s="3">
        <v>96824579</v>
      </c>
      <c r="E35" s="5"/>
      <c r="F35" s="5"/>
      <c r="G35" s="10"/>
      <c r="H35" s="10"/>
    </row>
    <row r="36" spans="2:8">
      <c r="B36" s="4">
        <v>26</v>
      </c>
      <c r="C36" s="3">
        <v>99134667</v>
      </c>
      <c r="D36" s="3">
        <v>96698785</v>
      </c>
      <c r="E36" s="5"/>
      <c r="F36" s="5"/>
      <c r="G36" s="10"/>
      <c r="H36" s="10"/>
    </row>
    <row r="37" spans="2:8">
      <c r="B37" s="4">
        <v>27</v>
      </c>
      <c r="C37" s="3">
        <v>99086696</v>
      </c>
      <c r="D37" s="3">
        <v>96573038</v>
      </c>
      <c r="E37" s="5"/>
      <c r="F37" s="5"/>
      <c r="G37" s="10"/>
      <c r="H37" s="10"/>
    </row>
    <row r="38" spans="2:8">
      <c r="B38" s="4">
        <v>28</v>
      </c>
      <c r="C38" s="3">
        <v>99035736</v>
      </c>
      <c r="D38" s="3">
        <v>96447348</v>
      </c>
      <c r="E38" s="5"/>
      <c r="F38" s="5"/>
      <c r="G38" s="10"/>
      <c r="H38" s="10"/>
    </row>
    <row r="39" spans="2:8">
      <c r="B39" s="4">
        <v>29</v>
      </c>
      <c r="C39" s="3">
        <v>98981702</v>
      </c>
      <c r="D39" s="3">
        <v>96321716</v>
      </c>
      <c r="E39" s="5"/>
      <c r="F39" s="5"/>
      <c r="G39" s="10"/>
      <c r="H39" s="10"/>
    </row>
    <row r="40" spans="2:8">
      <c r="B40" s="4">
        <v>30</v>
      </c>
      <c r="C40" s="3">
        <v>98924461</v>
      </c>
      <c r="D40" s="3">
        <v>96196132</v>
      </c>
      <c r="E40" s="5"/>
      <c r="F40" s="5"/>
      <c r="G40" s="10"/>
      <c r="H40" s="10"/>
    </row>
    <row r="41" spans="2:8">
      <c r="B41" s="4">
        <v>31</v>
      </c>
      <c r="C41" s="3">
        <v>98863880</v>
      </c>
      <c r="D41" s="3">
        <v>96070529</v>
      </c>
      <c r="E41" s="5"/>
      <c r="F41" s="5"/>
      <c r="G41" s="10"/>
      <c r="H41" s="10"/>
    </row>
    <row r="42" spans="2:8">
      <c r="B42" s="4">
        <v>32</v>
      </c>
      <c r="C42" s="3">
        <v>98799767</v>
      </c>
      <c r="D42" s="3">
        <v>95944235</v>
      </c>
      <c r="E42" s="5"/>
      <c r="F42" s="5"/>
      <c r="G42" s="10"/>
      <c r="H42" s="10"/>
    </row>
    <row r="43" spans="2:8">
      <c r="B43" s="4">
        <v>33</v>
      </c>
      <c r="C43" s="3">
        <v>98731921</v>
      </c>
      <c r="D43" s="3">
        <v>95816389</v>
      </c>
      <c r="E43" s="5"/>
      <c r="F43" s="5"/>
      <c r="G43" s="10"/>
      <c r="H43" s="10"/>
    </row>
    <row r="44" spans="2:8">
      <c r="B44" s="4">
        <v>34</v>
      </c>
      <c r="C44" s="3">
        <v>98660103</v>
      </c>
      <c r="D44" s="3">
        <v>95686117</v>
      </c>
      <c r="E44" s="5"/>
      <c r="F44" s="5"/>
      <c r="G44" s="10"/>
      <c r="H44" s="10"/>
    </row>
    <row r="45" spans="2:8">
      <c r="B45" s="4">
        <v>35</v>
      </c>
      <c r="C45" s="3">
        <v>98584046</v>
      </c>
      <c r="D45" s="3">
        <v>95552491</v>
      </c>
      <c r="E45" s="5"/>
      <c r="F45" s="5"/>
      <c r="G45" s="10"/>
      <c r="H45" s="10"/>
    </row>
    <row r="46" spans="2:8">
      <c r="B46" s="4">
        <v>36</v>
      </c>
      <c r="C46" s="3">
        <v>98503463</v>
      </c>
      <c r="D46" s="3">
        <v>95414551</v>
      </c>
      <c r="E46" s="5"/>
      <c r="F46" s="5"/>
      <c r="G46" s="10"/>
      <c r="H46" s="10"/>
    </row>
    <row r="47" spans="2:8">
      <c r="B47" s="4">
        <v>37</v>
      </c>
      <c r="C47" s="3">
        <v>98418051</v>
      </c>
      <c r="D47" s="3">
        <v>95271296</v>
      </c>
      <c r="E47" s="5"/>
      <c r="F47" s="5"/>
      <c r="G47" s="10"/>
      <c r="H47" s="10"/>
    </row>
    <row r="48" spans="2:8">
      <c r="B48" s="4">
        <v>38</v>
      </c>
      <c r="C48" s="3">
        <v>98327585</v>
      </c>
      <c r="D48" s="3">
        <v>95121625</v>
      </c>
      <c r="E48" s="5"/>
      <c r="F48" s="5"/>
      <c r="G48" s="10"/>
      <c r="H48" s="10"/>
    </row>
    <row r="49" spans="2:8">
      <c r="B49" s="4">
        <v>39</v>
      </c>
      <c r="C49" s="3">
        <v>98231912</v>
      </c>
      <c r="D49" s="3">
        <v>94964341</v>
      </c>
      <c r="E49" s="5"/>
      <c r="F49" s="5"/>
      <c r="G49" s="10"/>
      <c r="H49" s="10"/>
    </row>
    <row r="50" spans="2:8">
      <c r="B50" s="4">
        <v>40</v>
      </c>
      <c r="C50" s="3">
        <v>98130959</v>
      </c>
      <c r="D50" s="3">
        <v>94798144</v>
      </c>
      <c r="E50" s="5"/>
      <c r="F50" s="5"/>
      <c r="G50" s="10"/>
      <c r="H50" s="10"/>
    </row>
    <row r="51" spans="2:8">
      <c r="B51" s="4">
        <v>41</v>
      </c>
      <c r="C51" s="3">
        <v>98024762</v>
      </c>
      <c r="D51" s="3">
        <v>94621658</v>
      </c>
      <c r="E51" s="5"/>
      <c r="F51" s="5"/>
      <c r="G51" s="10"/>
      <c r="H51" s="10"/>
    </row>
    <row r="52" spans="2:8">
      <c r="B52" s="4">
        <v>42</v>
      </c>
      <c r="C52" s="3">
        <v>97913406</v>
      </c>
      <c r="D52" s="3">
        <v>94433399</v>
      </c>
      <c r="E52" s="5"/>
      <c r="F52" s="5"/>
      <c r="G52" s="10"/>
      <c r="H52" s="10"/>
    </row>
    <row r="53" spans="2:8">
      <c r="B53" s="4">
        <v>43</v>
      </c>
      <c r="C53" s="3">
        <v>97797085</v>
      </c>
      <c r="D53" s="3">
        <v>94231803</v>
      </c>
      <c r="E53" s="5"/>
      <c r="F53" s="5"/>
      <c r="G53" s="10"/>
      <c r="H53" s="10"/>
    </row>
    <row r="54" spans="2:8">
      <c r="B54" s="4">
        <v>44</v>
      </c>
      <c r="C54" s="3">
        <v>97675973</v>
      </c>
      <c r="D54" s="3">
        <v>94015164</v>
      </c>
      <c r="E54" s="5"/>
      <c r="F54" s="5"/>
      <c r="G54" s="10"/>
      <c r="H54" s="10"/>
    </row>
    <row r="55" spans="2:8">
      <c r="B55" s="4">
        <v>45</v>
      </c>
      <c r="C55" s="3">
        <v>97549932</v>
      </c>
      <c r="D55" s="3">
        <v>93781489</v>
      </c>
      <c r="E55" s="5"/>
      <c r="F55" s="5"/>
      <c r="G55" s="10"/>
      <c r="H55" s="10"/>
    </row>
    <row r="56" spans="2:8">
      <c r="B56" s="4">
        <v>46</v>
      </c>
      <c r="C56" s="3">
        <v>97418396</v>
      </c>
      <c r="D56" s="3">
        <v>93528429</v>
      </c>
      <c r="E56" s="5"/>
      <c r="F56" s="5"/>
      <c r="G56" s="10"/>
      <c r="H56" s="10"/>
    </row>
    <row r="57" spans="2:8">
      <c r="B57" s="4">
        <v>47</v>
      </c>
      <c r="C57" s="3">
        <v>97280422</v>
      </c>
      <c r="D57" s="3">
        <v>93253324</v>
      </c>
      <c r="E57" s="5"/>
      <c r="F57" s="5"/>
      <c r="G57" s="10"/>
      <c r="H57" s="10"/>
    </row>
    <row r="58" spans="2:8">
      <c r="B58" s="4">
        <v>48</v>
      </c>
      <c r="C58" s="3">
        <v>97135319</v>
      </c>
      <c r="D58" s="3">
        <v>92953170</v>
      </c>
      <c r="E58" s="5"/>
      <c r="F58" s="5"/>
      <c r="G58" s="10"/>
      <c r="H58" s="10"/>
    </row>
    <row r="59" spans="2:8">
      <c r="B59" s="4">
        <v>49</v>
      </c>
      <c r="C59" s="3">
        <v>96982836</v>
      </c>
      <c r="D59" s="3">
        <v>92624692</v>
      </c>
      <c r="E59" s="5"/>
      <c r="F59" s="5"/>
      <c r="G59" s="10"/>
      <c r="H59" s="10"/>
    </row>
    <row r="60" spans="2:8">
      <c r="B60" s="4">
        <v>50</v>
      </c>
      <c r="C60" s="3">
        <v>96822562</v>
      </c>
      <c r="D60" s="3">
        <v>92266096</v>
      </c>
      <c r="E60" s="5"/>
      <c r="F60" s="5"/>
      <c r="G60" s="10"/>
      <c r="H60" s="10"/>
    </row>
    <row r="61" spans="2:8">
      <c r="B61" s="4">
        <v>51</v>
      </c>
      <c r="C61" s="3">
        <v>96653926</v>
      </c>
      <c r="D61" s="3">
        <v>91876955</v>
      </c>
      <c r="E61" s="5"/>
      <c r="F61" s="5"/>
      <c r="G61" s="10"/>
      <c r="H61" s="10"/>
    </row>
    <row r="62" spans="2:8">
      <c r="B62" s="4">
        <v>52</v>
      </c>
      <c r="C62" s="3">
        <v>96476208</v>
      </c>
      <c r="D62" s="3">
        <v>91456361</v>
      </c>
      <c r="E62" s="5"/>
      <c r="F62" s="5"/>
      <c r="G62" s="10"/>
      <c r="H62" s="10"/>
    </row>
    <row r="63" spans="2:8">
      <c r="B63" s="4">
        <v>53</v>
      </c>
      <c r="C63" s="3">
        <v>96288533</v>
      </c>
      <c r="D63" s="3">
        <v>91002957</v>
      </c>
      <c r="E63" s="5"/>
      <c r="F63" s="5"/>
      <c r="G63" s="10"/>
      <c r="H63" s="10"/>
    </row>
    <row r="64" spans="2:8">
      <c r="B64" s="4">
        <v>54</v>
      </c>
      <c r="C64" s="3">
        <v>96089861</v>
      </c>
      <c r="D64" s="3">
        <v>90514945</v>
      </c>
      <c r="E64" s="5"/>
      <c r="F64" s="5"/>
      <c r="G64" s="10"/>
      <c r="H64" s="10"/>
    </row>
    <row r="65" spans="2:8">
      <c r="B65" s="4">
        <v>55</v>
      </c>
      <c r="C65" s="3">
        <v>95879030</v>
      </c>
      <c r="D65" s="3">
        <v>89990094</v>
      </c>
      <c r="E65" s="5"/>
      <c r="F65" s="5"/>
      <c r="G65" s="10"/>
      <c r="H65" s="10"/>
    </row>
    <row r="66" spans="2:8">
      <c r="B66" s="4">
        <v>56</v>
      </c>
      <c r="C66" s="3">
        <v>95654711</v>
      </c>
      <c r="D66" s="3">
        <v>89425784</v>
      </c>
      <c r="E66" s="5"/>
      <c r="F66" s="5"/>
      <c r="G66" s="10"/>
      <c r="H66" s="10"/>
    </row>
    <row r="67" spans="2:8">
      <c r="B67" s="4">
        <v>57</v>
      </c>
      <c r="C67" s="3">
        <v>95415440</v>
      </c>
      <c r="D67" s="3">
        <v>88819021</v>
      </c>
      <c r="E67" s="5"/>
      <c r="F67" s="5"/>
      <c r="G67" s="10"/>
      <c r="H67" s="10"/>
    </row>
    <row r="68" spans="2:8">
      <c r="B68" s="4">
        <v>58</v>
      </c>
      <c r="C68" s="3">
        <v>95159622</v>
      </c>
      <c r="D68" s="3">
        <v>88166468</v>
      </c>
      <c r="E68" s="5"/>
      <c r="F68" s="5"/>
      <c r="G68" s="10"/>
      <c r="H68" s="10"/>
    </row>
    <row r="69" spans="2:8">
      <c r="B69" s="4">
        <v>59</v>
      </c>
      <c r="C69" s="3">
        <v>94885515</v>
      </c>
      <c r="D69" s="3">
        <v>87464478</v>
      </c>
      <c r="E69" s="5"/>
      <c r="F69" s="5"/>
      <c r="G69" s="10"/>
      <c r="H69" s="10"/>
    </row>
    <row r="70" spans="2:8">
      <c r="B70" s="4">
        <v>60</v>
      </c>
      <c r="C70" s="3">
        <v>94591256</v>
      </c>
      <c r="D70" s="3">
        <v>86709126</v>
      </c>
      <c r="E70" s="5"/>
      <c r="F70" s="5"/>
      <c r="G70" s="10"/>
      <c r="H70" s="10"/>
    </row>
    <row r="71" spans="2:8">
      <c r="B71" s="4">
        <v>61</v>
      </c>
      <c r="C71" s="3">
        <v>94274867</v>
      </c>
      <c r="D71" s="3">
        <v>85896280</v>
      </c>
      <c r="E71" s="5"/>
      <c r="F71" s="5"/>
      <c r="G71" s="10"/>
      <c r="H71" s="10"/>
    </row>
    <row r="72" spans="2:8">
      <c r="B72" s="4">
        <v>62</v>
      </c>
      <c r="C72" s="3">
        <v>93936288</v>
      </c>
      <c r="D72" s="3">
        <v>85021615</v>
      </c>
      <c r="E72" s="5"/>
      <c r="F72" s="5"/>
      <c r="G72" s="10"/>
      <c r="H72" s="10"/>
    </row>
    <row r="73" spans="2:8">
      <c r="B73" s="4">
        <v>63</v>
      </c>
      <c r="C73" s="3">
        <v>93575413</v>
      </c>
      <c r="D73" s="3">
        <v>84080698</v>
      </c>
      <c r="E73" s="5"/>
      <c r="F73" s="5"/>
      <c r="G73" s="10"/>
      <c r="H73" s="10"/>
    </row>
    <row r="74" spans="2:8">
      <c r="B74" s="4">
        <v>64</v>
      </c>
      <c r="C74" s="3">
        <v>93189283</v>
      </c>
      <c r="D74" s="3">
        <v>83075269</v>
      </c>
      <c r="E74" s="5"/>
      <c r="F74" s="5"/>
      <c r="G74" s="10"/>
      <c r="H74" s="10"/>
    </row>
    <row r="75" spans="2:8">
      <c r="B75" s="4">
        <v>65</v>
      </c>
      <c r="C75" s="3">
        <v>92772401</v>
      </c>
      <c r="D75" s="3">
        <v>82010402</v>
      </c>
      <c r="E75" s="5"/>
      <c r="F75" s="5"/>
      <c r="G75" s="10"/>
      <c r="H75" s="10"/>
    </row>
    <row r="76" spans="2:8">
      <c r="B76" s="4">
        <v>66</v>
      </c>
      <c r="C76" s="3">
        <v>92317018</v>
      </c>
      <c r="D76" s="3">
        <v>80887130</v>
      </c>
      <c r="E76" s="5"/>
      <c r="F76" s="5"/>
      <c r="G76" s="10"/>
      <c r="H76" s="10"/>
    </row>
    <row r="77" spans="2:8">
      <c r="B77" s="4">
        <v>67</v>
      </c>
      <c r="C77" s="3">
        <v>91814038</v>
      </c>
      <c r="D77" s="3">
        <v>79702942</v>
      </c>
      <c r="E77" s="5"/>
      <c r="F77" s="5"/>
      <c r="G77" s="10"/>
      <c r="H77" s="10"/>
    </row>
    <row r="78" spans="2:8">
      <c r="B78" s="4">
        <v>68</v>
      </c>
      <c r="C78" s="3">
        <v>91255561</v>
      </c>
      <c r="D78" s="3">
        <v>78452299</v>
      </c>
      <c r="E78" s="5"/>
      <c r="F78" s="5"/>
      <c r="G78" s="10"/>
      <c r="H78" s="10"/>
    </row>
    <row r="79" spans="2:8">
      <c r="B79" s="4">
        <v>69</v>
      </c>
      <c r="C79" s="3">
        <v>90635443</v>
      </c>
      <c r="D79" s="3">
        <v>77127146</v>
      </c>
      <c r="E79" s="5"/>
      <c r="F79" s="5"/>
      <c r="G79" s="10"/>
      <c r="H79" s="10"/>
    </row>
    <row r="80" spans="2:8">
      <c r="B80" s="4">
        <v>70</v>
      </c>
      <c r="C80" s="3">
        <v>89949160</v>
      </c>
      <c r="D80" s="3">
        <v>75717447</v>
      </c>
      <c r="E80" s="5"/>
      <c r="F80" s="5"/>
      <c r="G80" s="10"/>
      <c r="H80" s="10"/>
    </row>
    <row r="81" spans="2:8">
      <c r="B81" s="4">
        <v>71</v>
      </c>
      <c r="C81" s="3">
        <v>89193731</v>
      </c>
      <c r="D81" s="3">
        <v>74211722</v>
      </c>
      <c r="E81" s="5"/>
      <c r="F81" s="5"/>
      <c r="G81" s="10"/>
      <c r="H81" s="10"/>
    </row>
    <row r="82" spans="2:8">
      <c r="B82" s="4">
        <v>72</v>
      </c>
      <c r="C82" s="3">
        <v>88367628</v>
      </c>
      <c r="D82" s="3">
        <v>72597647</v>
      </c>
      <c r="E82" s="5"/>
      <c r="F82" s="5"/>
      <c r="G82" s="10"/>
      <c r="H82" s="10"/>
    </row>
    <row r="83" spans="2:8">
      <c r="B83" s="4">
        <v>73</v>
      </c>
      <c r="C83" s="3">
        <v>87470635</v>
      </c>
      <c r="D83" s="3">
        <v>70863347</v>
      </c>
      <c r="E83" s="5"/>
      <c r="F83" s="5"/>
      <c r="G83" s="10"/>
      <c r="H83" s="10"/>
    </row>
    <row r="84" spans="2:8">
      <c r="B84" s="4">
        <v>74</v>
      </c>
      <c r="C84" s="3">
        <v>86503752</v>
      </c>
      <c r="D84" s="3">
        <v>69000612</v>
      </c>
      <c r="E84" s="5"/>
      <c r="F84" s="5"/>
      <c r="G84" s="10"/>
      <c r="H84" s="10"/>
    </row>
    <row r="85" spans="2:8">
      <c r="B85" s="4">
        <v>75</v>
      </c>
      <c r="C85" s="3">
        <v>85469081</v>
      </c>
      <c r="D85" s="3">
        <v>67005535</v>
      </c>
      <c r="E85" s="5"/>
      <c r="F85" s="5"/>
      <c r="G85" s="10"/>
      <c r="H85" s="10"/>
    </row>
    <row r="86" spans="2:8">
      <c r="B86" s="4">
        <v>76</v>
      </c>
      <c r="C86" s="3">
        <v>84368427</v>
      </c>
      <c r="D86" s="3">
        <v>64878364</v>
      </c>
      <c r="E86" s="5"/>
      <c r="F86" s="5"/>
      <c r="G86" s="10"/>
      <c r="H86" s="10"/>
    </row>
    <row r="87" spans="2:8">
      <c r="B87" s="4">
        <v>77</v>
      </c>
      <c r="C87" s="3">
        <v>83198397</v>
      </c>
      <c r="D87" s="3">
        <v>62623276</v>
      </c>
      <c r="E87" s="5"/>
      <c r="F87" s="5"/>
      <c r="G87" s="10"/>
      <c r="H87" s="10"/>
    </row>
    <row r="88" spans="2:8">
      <c r="B88" s="4">
        <v>78</v>
      </c>
      <c r="C88" s="3">
        <v>81950080</v>
      </c>
      <c r="D88" s="3">
        <v>60248107</v>
      </c>
      <c r="E88" s="5"/>
      <c r="F88" s="5"/>
      <c r="G88" s="10"/>
      <c r="H88" s="10"/>
    </row>
    <row r="89" spans="2:8">
      <c r="B89" s="4">
        <v>79</v>
      </c>
      <c r="C89" s="3">
        <v>80610032</v>
      </c>
      <c r="D89" s="3">
        <v>57763981</v>
      </c>
      <c r="E89" s="5"/>
      <c r="F89" s="5"/>
      <c r="G89" s="10"/>
      <c r="H89" s="10"/>
    </row>
    <row r="90" spans="2:8">
      <c r="B90" s="4">
        <v>80</v>
      </c>
      <c r="C90" s="3">
        <v>79161341</v>
      </c>
      <c r="D90" s="3">
        <v>55184906</v>
      </c>
      <c r="E90" s="5"/>
      <c r="F90" s="5"/>
      <c r="G90" s="10"/>
      <c r="H90" s="10"/>
    </row>
    <row r="91" spans="2:8">
      <c r="B91" s="4">
        <v>81</v>
      </c>
      <c r="C91" s="3">
        <v>77584677</v>
      </c>
      <c r="D91" s="3">
        <v>52527273</v>
      </c>
      <c r="E91" s="5"/>
      <c r="F91" s="5"/>
      <c r="G91" s="10"/>
      <c r="H91" s="10"/>
    </row>
    <row r="92" spans="2:8">
      <c r="B92" s="4">
        <v>82</v>
      </c>
      <c r="C92" s="3">
        <v>75859411</v>
      </c>
      <c r="D92" s="3">
        <v>49809354</v>
      </c>
      <c r="E92" s="5"/>
      <c r="F92" s="5"/>
      <c r="G92" s="10"/>
      <c r="H92" s="10"/>
    </row>
    <row r="93" spans="2:8">
      <c r="B93" s="4">
        <v>83</v>
      </c>
      <c r="C93" s="3">
        <v>73964784</v>
      </c>
      <c r="D93" s="3">
        <v>47050748</v>
      </c>
      <c r="E93" s="5"/>
      <c r="F93" s="5"/>
      <c r="G93" s="10"/>
      <c r="H93" s="10"/>
    </row>
    <row r="94" spans="2:8">
      <c r="B94" s="4">
        <v>84</v>
      </c>
      <c r="C94" s="3">
        <v>71882505</v>
      </c>
      <c r="D94" s="3">
        <v>44271818</v>
      </c>
      <c r="E94" s="5"/>
      <c r="F94" s="5"/>
      <c r="G94" s="10"/>
      <c r="H94" s="10"/>
    </row>
    <row r="95" spans="2:8">
      <c r="B95" s="4">
        <v>85</v>
      </c>
      <c r="C95" s="3">
        <v>69602866</v>
      </c>
      <c r="D95" s="3">
        <v>41493133</v>
      </c>
      <c r="E95" s="5"/>
      <c r="F95" s="5"/>
      <c r="G95" s="10"/>
      <c r="H95" s="10"/>
    </row>
    <row r="96" spans="2:8">
      <c r="B96" s="4">
        <v>86</v>
      </c>
      <c r="C96" s="3">
        <v>67125665</v>
      </c>
      <c r="D96" s="3">
        <v>38734952</v>
      </c>
      <c r="E96" s="5"/>
      <c r="F96" s="5"/>
      <c r="G96" s="10"/>
      <c r="H96" s="10"/>
    </row>
    <row r="97" spans="2:8">
      <c r="B97" s="4">
        <v>87</v>
      </c>
      <c r="C97" s="3">
        <v>64459460</v>
      </c>
      <c r="D97" s="3">
        <v>36016727</v>
      </c>
      <c r="E97" s="5"/>
      <c r="F97" s="5"/>
      <c r="G97" s="10"/>
      <c r="H97" s="10"/>
    </row>
    <row r="98" spans="2:8">
      <c r="B98" s="4">
        <v>88</v>
      </c>
      <c r="C98" s="3">
        <v>61620569</v>
      </c>
      <c r="D98" s="3">
        <v>33355365</v>
      </c>
      <c r="E98" s="5"/>
      <c r="F98" s="5"/>
      <c r="G98" s="10"/>
      <c r="H98" s="10"/>
    </row>
    <row r="99" spans="2:8">
      <c r="B99" s="4">
        <v>89</v>
      </c>
      <c r="C99" s="3">
        <v>58631904</v>
      </c>
      <c r="D99" s="3">
        <v>30760628</v>
      </c>
      <c r="E99" s="5"/>
      <c r="F99" s="5"/>
      <c r="G99" s="10"/>
      <c r="H99" s="10"/>
    </row>
    <row r="100" spans="2:8">
      <c r="B100" s="4">
        <v>90</v>
      </c>
      <c r="C100" s="3">
        <v>55521634</v>
      </c>
      <c r="D100" s="3">
        <v>28236402</v>
      </c>
      <c r="E100" s="5"/>
      <c r="F100" s="5"/>
      <c r="G100" s="10"/>
      <c r="H100" s="10"/>
    </row>
    <row r="101" spans="2:8">
      <c r="B101" s="4">
        <v>91</v>
      </c>
      <c r="C101" s="3">
        <v>52321756</v>
      </c>
      <c r="D101" s="3">
        <v>25783223</v>
      </c>
      <c r="E101" s="5"/>
      <c r="F101" s="5"/>
      <c r="G101" s="10"/>
      <c r="H101" s="10"/>
    </row>
    <row r="102" spans="2:8">
      <c r="B102" s="4">
        <v>92</v>
      </c>
      <c r="C102" s="3">
        <v>49066589</v>
      </c>
      <c r="D102" s="3">
        <v>23400425</v>
      </c>
      <c r="E102" s="5"/>
      <c r="F102" s="5"/>
      <c r="G102" s="10"/>
      <c r="H102" s="10"/>
    </row>
    <row r="103" spans="2:8">
      <c r="B103" s="4">
        <v>93</v>
      </c>
      <c r="C103" s="3">
        <v>45788700</v>
      </c>
      <c r="D103" s="3">
        <v>21087848</v>
      </c>
      <c r="E103" s="5"/>
      <c r="F103" s="5"/>
      <c r="G103" s="10"/>
      <c r="H103" s="10"/>
    </row>
    <row r="104" spans="2:8">
      <c r="B104" s="4">
        <v>94</v>
      </c>
      <c r="C104" s="3">
        <v>42509034</v>
      </c>
      <c r="D104" s="3">
        <v>18847173</v>
      </c>
      <c r="E104" s="5"/>
      <c r="F104" s="5"/>
      <c r="G104" s="10"/>
      <c r="H104" s="10"/>
    </row>
    <row r="105" spans="2:8">
      <c r="B105" s="4">
        <v>95</v>
      </c>
      <c r="C105" s="3">
        <v>39238746</v>
      </c>
      <c r="D105" s="3">
        <v>16689145</v>
      </c>
      <c r="E105" s="5"/>
      <c r="F105" s="5"/>
      <c r="G105" s="10"/>
      <c r="H105" s="10"/>
    </row>
    <row r="106" spans="2:8">
      <c r="B106" s="4">
        <v>96</v>
      </c>
      <c r="C106" s="3">
        <v>35983798</v>
      </c>
      <c r="D106" s="3">
        <v>14631766</v>
      </c>
      <c r="E106" s="5"/>
      <c r="F106" s="5"/>
      <c r="G106" s="10"/>
      <c r="H106" s="10"/>
    </row>
    <row r="107" spans="2:8">
      <c r="B107" s="4">
        <v>97</v>
      </c>
      <c r="C107" s="3">
        <v>32756206</v>
      </c>
      <c r="D107" s="3">
        <v>12691895</v>
      </c>
      <c r="E107" s="5"/>
      <c r="F107" s="5"/>
      <c r="G107" s="10"/>
      <c r="H107" s="10"/>
    </row>
    <row r="108" spans="2:8">
      <c r="B108" s="4">
        <v>98</v>
      </c>
      <c r="C108" s="3">
        <v>29578025</v>
      </c>
      <c r="D108" s="3">
        <v>10884440</v>
      </c>
      <c r="E108" s="5"/>
      <c r="F108" s="5"/>
      <c r="G108" s="10"/>
      <c r="H108" s="10"/>
    </row>
    <row r="109" spans="2:8">
      <c r="B109" s="4">
        <v>99</v>
      </c>
      <c r="C109" s="3">
        <v>26474072</v>
      </c>
      <c r="D109" s="3">
        <v>9221635</v>
      </c>
      <c r="E109" s="5"/>
      <c r="F109" s="5"/>
      <c r="G109" s="10"/>
      <c r="H109" s="10"/>
    </row>
    <row r="110" spans="2:8">
      <c r="B110" s="4">
        <v>100</v>
      </c>
      <c r="C110" s="3">
        <v>23470761</v>
      </c>
      <c r="D110" s="3">
        <v>7712463</v>
      </c>
      <c r="E110" s="5"/>
      <c r="F110" s="5"/>
      <c r="G110" s="10"/>
      <c r="H110" s="10"/>
    </row>
    <row r="111" spans="2:8">
      <c r="B111" s="4">
        <v>101</v>
      </c>
      <c r="C111" s="3">
        <v>20594837</v>
      </c>
      <c r="D111" s="3">
        <v>6362241</v>
      </c>
      <c r="E111" s="5"/>
      <c r="F111" s="5"/>
      <c r="G111" s="10"/>
      <c r="H111" s="10"/>
    </row>
    <row r="112" spans="2:8">
      <c r="B112" s="4">
        <v>102</v>
      </c>
      <c r="C112" s="3">
        <v>17872053</v>
      </c>
      <c r="D112" s="3">
        <v>5172421</v>
      </c>
      <c r="E112" s="5"/>
      <c r="F112" s="5"/>
      <c r="G112" s="10"/>
      <c r="H112" s="10"/>
    </row>
    <row r="113" spans="2:8">
      <c r="B113" s="4">
        <v>103</v>
      </c>
      <c r="C113" s="3">
        <v>15325850</v>
      </c>
      <c r="D113" s="3">
        <v>4140611</v>
      </c>
      <c r="E113" s="5"/>
      <c r="F113" s="5"/>
      <c r="G113" s="10"/>
      <c r="H113" s="10"/>
    </row>
    <row r="114" spans="2:8">
      <c r="B114" s="4">
        <v>104</v>
      </c>
      <c r="C114" s="3">
        <v>12976152</v>
      </c>
      <c r="D114" s="3">
        <v>3260809</v>
      </c>
      <c r="E114" s="5"/>
      <c r="F114" s="5"/>
      <c r="G114" s="10"/>
      <c r="H114" s="10"/>
    </row>
    <row r="115" spans="2:8">
      <c r="B115" s="4">
        <v>105</v>
      </c>
      <c r="C115" s="3">
        <v>10838331</v>
      </c>
      <c r="D115" s="3">
        <v>2523842</v>
      </c>
      <c r="E115" s="5"/>
      <c r="F115" s="5"/>
      <c r="G115" s="10"/>
      <c r="H115" s="10"/>
    </row>
    <row r="116" spans="2:8">
      <c r="B116" s="4">
        <v>106</v>
      </c>
      <c r="C116" s="3">
        <v>8922436</v>
      </c>
      <c r="D116" s="3">
        <v>1917965</v>
      </c>
      <c r="E116" s="5"/>
      <c r="F116" s="5"/>
      <c r="G116" s="10"/>
      <c r="H116" s="10"/>
    </row>
    <row r="117" spans="2:8">
      <c r="B117" s="4">
        <v>107</v>
      </c>
      <c r="C117" s="3">
        <v>7232733</v>
      </c>
      <c r="D117" s="3">
        <v>1429568</v>
      </c>
      <c r="E117" s="5"/>
      <c r="F117" s="5"/>
      <c r="G117" s="10"/>
      <c r="H117" s="10"/>
    </row>
    <row r="118" spans="2:8">
      <c r="B118" s="4">
        <v>108</v>
      </c>
      <c r="C118" s="3">
        <v>5767599</v>
      </c>
      <c r="D118" s="3">
        <v>1043937</v>
      </c>
      <c r="E118" s="5"/>
      <c r="F118" s="5"/>
      <c r="G118" s="10"/>
      <c r="H118" s="10"/>
    </row>
    <row r="119" spans="2:8">
      <c r="B119" s="4">
        <f>+B118+1</f>
        <v>109</v>
      </c>
      <c r="C119" s="3">
        <v>4519784</v>
      </c>
      <c r="D119" s="3">
        <v>746007</v>
      </c>
      <c r="E119" s="5"/>
      <c r="F119" s="5"/>
      <c r="G119" s="10"/>
      <c r="H119" s="10"/>
    </row>
    <row r="120" spans="2:8">
      <c r="B120" s="4">
        <f t="shared" ref="B120:B136" si="0">+B119+1</f>
        <v>110</v>
      </c>
      <c r="C120" s="3">
        <v>3477003</v>
      </c>
      <c r="D120" s="3">
        <v>521043</v>
      </c>
      <c r="E120" s="5"/>
      <c r="F120" s="5"/>
      <c r="G120" s="10"/>
      <c r="H120" s="10"/>
    </row>
    <row r="121" spans="2:8">
      <c r="B121" s="4">
        <f t="shared" si="0"/>
        <v>111</v>
      </c>
      <c r="C121" s="3">
        <v>2622819</v>
      </c>
      <c r="D121" s="3">
        <v>355221</v>
      </c>
      <c r="E121" s="5"/>
      <c r="F121" s="5"/>
      <c r="G121" s="10"/>
      <c r="H121" s="10"/>
    </row>
    <row r="122" spans="2:8">
      <c r="B122" s="4">
        <f t="shared" si="0"/>
        <v>112</v>
      </c>
      <c r="C122" s="3">
        <v>1937725</v>
      </c>
      <c r="D122" s="3">
        <v>236054</v>
      </c>
      <c r="E122" s="5"/>
      <c r="F122" s="5"/>
      <c r="G122" s="10"/>
      <c r="H122" s="10"/>
    </row>
    <row r="123" spans="2:8">
      <c r="B123" s="4">
        <f t="shared" si="0"/>
        <v>113</v>
      </c>
      <c r="C123" s="3">
        <v>1400336</v>
      </c>
      <c r="D123" s="3">
        <v>152675</v>
      </c>
      <c r="E123" s="5"/>
      <c r="F123" s="5"/>
      <c r="G123" s="10"/>
      <c r="H123" s="10"/>
    </row>
    <row r="124" spans="2:8">
      <c r="B124" s="4">
        <f t="shared" si="0"/>
        <v>114</v>
      </c>
      <c r="C124" s="3">
        <v>988580</v>
      </c>
      <c r="D124" s="3">
        <v>95956</v>
      </c>
      <c r="E124" s="5"/>
      <c r="F124" s="5"/>
      <c r="G124" s="10"/>
      <c r="H124" s="10"/>
    </row>
    <row r="125" spans="2:8">
      <c r="B125" s="4">
        <f t="shared" si="0"/>
        <v>115</v>
      </c>
      <c r="C125" s="3">
        <v>680797</v>
      </c>
      <c r="D125" s="3">
        <v>58504</v>
      </c>
      <c r="E125" s="5"/>
      <c r="F125" s="5"/>
      <c r="G125" s="10"/>
      <c r="H125" s="10"/>
    </row>
    <row r="126" spans="2:8">
      <c r="B126" s="4">
        <f t="shared" si="0"/>
        <v>116</v>
      </c>
      <c r="C126" s="3">
        <v>456664</v>
      </c>
      <c r="D126" s="3">
        <v>34539</v>
      </c>
      <c r="E126" s="5"/>
      <c r="F126" s="5"/>
      <c r="G126" s="10"/>
      <c r="H126" s="10"/>
    </row>
    <row r="127" spans="2:8">
      <c r="B127" s="4">
        <f t="shared" si="0"/>
        <v>117</v>
      </c>
      <c r="C127" s="3">
        <v>297886</v>
      </c>
      <c r="D127" s="3">
        <v>19705</v>
      </c>
      <c r="E127" s="5"/>
      <c r="F127" s="5"/>
      <c r="G127" s="10"/>
      <c r="H127" s="10"/>
    </row>
    <row r="128" spans="2:8">
      <c r="B128" s="4">
        <f t="shared" si="0"/>
        <v>118</v>
      </c>
      <c r="C128" s="3">
        <v>188637</v>
      </c>
      <c r="D128" s="3">
        <v>10840</v>
      </c>
      <c r="E128" s="5"/>
      <c r="F128" s="5"/>
      <c r="G128" s="10"/>
      <c r="H128" s="10"/>
    </row>
    <row r="129" spans="2:8">
      <c r="B129" s="4">
        <f t="shared" si="0"/>
        <v>119</v>
      </c>
      <c r="C129" s="3">
        <v>115749</v>
      </c>
      <c r="D129" s="3">
        <v>5736</v>
      </c>
      <c r="E129" s="5"/>
      <c r="F129" s="5"/>
      <c r="G129" s="10"/>
      <c r="H129" s="10"/>
    </row>
    <row r="130" spans="2:8">
      <c r="B130" s="4">
        <f t="shared" si="0"/>
        <v>120</v>
      </c>
      <c r="C130" s="3">
        <v>68683</v>
      </c>
      <c r="D130" s="3">
        <v>2912</v>
      </c>
      <c r="E130" s="5"/>
      <c r="F130" s="5"/>
      <c r="G130" s="10"/>
      <c r="H130" s="10"/>
    </row>
    <row r="131" spans="2:8">
      <c r="B131" s="4">
        <f t="shared" si="0"/>
        <v>121</v>
      </c>
      <c r="C131" s="3">
        <v>39325</v>
      </c>
      <c r="D131" s="3">
        <v>1415</v>
      </c>
      <c r="E131" s="5"/>
      <c r="F131" s="5"/>
      <c r="G131" s="10"/>
      <c r="H131" s="10"/>
    </row>
    <row r="132" spans="2:8">
      <c r="B132" s="4">
        <f t="shared" si="0"/>
        <v>122</v>
      </c>
      <c r="C132" s="3">
        <v>21675</v>
      </c>
      <c r="D132" s="3">
        <v>656</v>
      </c>
      <c r="E132" s="5"/>
      <c r="F132" s="5"/>
      <c r="G132" s="10"/>
      <c r="H132" s="10"/>
    </row>
    <row r="133" spans="2:8">
      <c r="B133" s="4">
        <f t="shared" si="0"/>
        <v>123</v>
      </c>
      <c r="C133" s="3">
        <v>11470</v>
      </c>
      <c r="D133" s="3">
        <v>289</v>
      </c>
      <c r="E133" s="5"/>
      <c r="F133" s="5"/>
      <c r="G133" s="10"/>
      <c r="H133" s="10"/>
    </row>
    <row r="134" spans="2:8">
      <c r="B134" s="4">
        <f t="shared" si="0"/>
        <v>124</v>
      </c>
      <c r="C134" s="3">
        <v>5811</v>
      </c>
      <c r="D134" s="3">
        <v>120</v>
      </c>
      <c r="E134" s="5"/>
      <c r="F134" s="5"/>
      <c r="G134" s="10"/>
      <c r="H134" s="10"/>
    </row>
    <row r="135" spans="2:8">
      <c r="B135" s="4">
        <f t="shared" si="0"/>
        <v>125</v>
      </c>
      <c r="C135" s="3">
        <v>2809</v>
      </c>
      <c r="D135" s="3">
        <v>47</v>
      </c>
      <c r="E135" s="5"/>
      <c r="F135" s="5"/>
      <c r="G135" s="10"/>
      <c r="H135" s="10"/>
    </row>
    <row r="136" spans="2:8">
      <c r="B136" s="4">
        <f t="shared" si="0"/>
        <v>126</v>
      </c>
      <c r="C136" s="3">
        <v>1291</v>
      </c>
      <c r="D136" s="3">
        <v>17</v>
      </c>
      <c r="E136" s="5"/>
      <c r="F136" s="5"/>
      <c r="G136" s="10"/>
      <c r="H13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H89"/>
  <sheetViews>
    <sheetView tabSelected="1" topLeftCell="A11" zoomScale="110" zoomScaleNormal="110" workbookViewId="0">
      <selection activeCell="J14" sqref="J14"/>
    </sheetView>
  </sheetViews>
  <sheetFormatPr defaultColWidth="11.42578125" defaultRowHeight="15"/>
  <cols>
    <col min="2" max="3" width="11.5703125" bestFit="1" customWidth="1"/>
    <col min="4" max="4" width="18" bestFit="1" customWidth="1"/>
    <col min="5" max="5" width="11.5703125" bestFit="1" customWidth="1"/>
    <col min="6" max="6" width="13.85546875" bestFit="1" customWidth="1"/>
    <col min="9" max="9" width="13.140625" bestFit="1" customWidth="1"/>
    <col min="21" max="21" width="27.5703125" bestFit="1" customWidth="1"/>
    <col min="23" max="23" width="12" bestFit="1" customWidth="1"/>
  </cols>
  <sheetData>
    <row r="3" spans="2:34">
      <c r="C3" s="15" t="s">
        <v>5</v>
      </c>
      <c r="F3" s="19" t="s">
        <v>6</v>
      </c>
      <c r="G3" s="17">
        <v>0.04</v>
      </c>
      <c r="O3" s="15" t="s">
        <v>7</v>
      </c>
    </row>
    <row r="4" spans="2:34">
      <c r="F4" s="19" t="s">
        <v>8</v>
      </c>
      <c r="G4" s="18">
        <v>100</v>
      </c>
      <c r="H4" t="s">
        <v>9</v>
      </c>
      <c r="V4" t="s">
        <v>10</v>
      </c>
      <c r="W4" s="40">
        <v>100</v>
      </c>
      <c r="AD4" t="s">
        <v>11</v>
      </c>
      <c r="AE4" s="35">
        <v>1000</v>
      </c>
      <c r="AF4" t="s">
        <v>12</v>
      </c>
    </row>
    <row r="5" spans="2:34">
      <c r="F5" s="19" t="s">
        <v>13</v>
      </c>
      <c r="G5" s="18">
        <v>15</v>
      </c>
      <c r="H5" t="s">
        <v>14</v>
      </c>
    </row>
    <row r="6" spans="2:34">
      <c r="K6" s="16"/>
    </row>
    <row r="7" spans="2:34">
      <c r="C7" t="s">
        <v>15</v>
      </c>
      <c r="F7" s="20">
        <f>G4/SUM(J13:J27)</f>
        <v>4.8020288818243442</v>
      </c>
      <c r="K7" s="16"/>
    </row>
    <row r="8" spans="2:34">
      <c r="C8" t="s">
        <v>16</v>
      </c>
      <c r="F8" s="45">
        <f>100/SUMPRODUCT(J13:J27,K13:K27)</f>
        <v>4.6676145782554865</v>
      </c>
      <c r="K8" s="16"/>
    </row>
    <row r="9" spans="2:34">
      <c r="C9" t="s">
        <v>17</v>
      </c>
      <c r="F9" s="44">
        <v>4.6676145782554892</v>
      </c>
      <c r="K9" s="16"/>
    </row>
    <row r="10" spans="2:34">
      <c r="K10" s="16"/>
    </row>
    <row r="11" spans="2:34" ht="31.5">
      <c r="E11" s="6" t="s">
        <v>18</v>
      </c>
      <c r="M11" s="14"/>
      <c r="R11" s="6" t="s">
        <v>19</v>
      </c>
      <c r="S11" s="6" t="s">
        <v>20</v>
      </c>
      <c r="T11" s="6" t="s">
        <v>21</v>
      </c>
      <c r="U11" s="6" t="s">
        <v>22</v>
      </c>
    </row>
    <row r="12" spans="2:34" ht="18.75">
      <c r="I12" s="21" t="s">
        <v>23</v>
      </c>
      <c r="J12" s="21" t="s">
        <v>24</v>
      </c>
      <c r="K12" s="32" t="s">
        <v>25</v>
      </c>
      <c r="M12" s="14"/>
      <c r="Y12" s="33" t="s">
        <v>26</v>
      </c>
      <c r="AA12" s="34" t="s">
        <v>27</v>
      </c>
      <c r="AB12" s="34" t="s">
        <v>28</v>
      </c>
      <c r="AE12" s="34" t="s">
        <v>29</v>
      </c>
      <c r="AF12" s="34" t="s">
        <v>30</v>
      </c>
      <c r="AG12" s="34" t="s">
        <v>31</v>
      </c>
      <c r="AH12" s="34" t="s">
        <v>32</v>
      </c>
    </row>
    <row r="13" spans="2:34">
      <c r="B13" s="28">
        <v>0</v>
      </c>
      <c r="C13" s="29">
        <v>50</v>
      </c>
      <c r="D13" s="31">
        <v>96822562</v>
      </c>
      <c r="E13" s="5">
        <v>1</v>
      </c>
      <c r="F13" s="7">
        <f>$F$9</f>
        <v>4.6676145782554892</v>
      </c>
      <c r="I13" s="22">
        <v>0</v>
      </c>
      <c r="J13" s="25">
        <f>(1+tipo)^(15-I13)</f>
        <v>1.8009435055069167</v>
      </c>
      <c r="K13" s="10">
        <f t="shared" ref="K13:K28" si="0">E13/$E$28</f>
        <v>1.0436569600047325</v>
      </c>
      <c r="M13" s="14"/>
      <c r="R13">
        <v>0</v>
      </c>
      <c r="S13" s="10">
        <f>E13</f>
        <v>1</v>
      </c>
      <c r="T13">
        <v>0</v>
      </c>
      <c r="U13">
        <f t="shared" ref="U13:U44" si="1">(1+tipo)^(30-R13)</f>
        <v>3.2433975100275423</v>
      </c>
      <c r="W13">
        <f>SUMPRODUCT(T13:T43,U13:U43)</f>
        <v>0.27305662744363446</v>
      </c>
      <c r="X13">
        <f>W13/W14</f>
        <v>4.8784962815414078E-3</v>
      </c>
      <c r="Y13" s="46">
        <f>X13*W4</f>
        <v>0.48784962815414079</v>
      </c>
      <c r="AA13" s="22">
        <v>0</v>
      </c>
      <c r="AB13" s="36">
        <f>S13*$Y$13</f>
        <v>0.48784962815414079</v>
      </c>
      <c r="AE13" s="39">
        <f>$AE$4*$Y$13*S13</f>
        <v>487.84962815414082</v>
      </c>
      <c r="AF13" s="39">
        <f>$W$4*$AE$4*T13</f>
        <v>0</v>
      </c>
      <c r="AG13" s="39">
        <f>AE13-AF13</f>
        <v>487.84962815414082</v>
      </c>
      <c r="AH13" s="39">
        <f>AG13</f>
        <v>487.84962815414082</v>
      </c>
    </row>
    <row r="14" spans="2:34">
      <c r="B14" s="28">
        <v>1</v>
      </c>
      <c r="C14" s="30">
        <v>51</v>
      </c>
      <c r="D14" s="31">
        <v>96653926</v>
      </c>
      <c r="E14" s="5">
        <f t="shared" ref="E14:E77" si="2">D14/$D$13</f>
        <v>0.99825829851517456</v>
      </c>
      <c r="F14" s="8">
        <f>F13*(1+tipo)+$F$9*E14</f>
        <v>9.5138041483996574</v>
      </c>
      <c r="I14" s="23">
        <v>1</v>
      </c>
      <c r="J14" s="26">
        <f t="shared" ref="J13:J28" si="3">(1+tipo)^(15-I14)</f>
        <v>1.7316764476028046</v>
      </c>
      <c r="K14" s="10">
        <f t="shared" si="0"/>
        <v>1.0418392211278438</v>
      </c>
      <c r="M14" s="14"/>
      <c r="R14">
        <v>1</v>
      </c>
      <c r="S14" s="10">
        <f t="shared" ref="S14:S43" si="4">E14</f>
        <v>0.99825829851517456</v>
      </c>
      <c r="T14" s="10">
        <f>S13-S14</f>
        <v>1.741701484825442E-3</v>
      </c>
      <c r="U14">
        <f t="shared" si="1"/>
        <v>3.1186514519495603</v>
      </c>
      <c r="W14">
        <f>SUMPRODUCT(S13:S42,U13:U42)</f>
        <v>55.971473930766138</v>
      </c>
      <c r="AA14" s="23">
        <v>1</v>
      </c>
      <c r="AB14" s="37">
        <f>AB13*(1+tipo)+$Y$13*S14-$W$4*T14</f>
        <v>0.82019340453017542</v>
      </c>
      <c r="AE14" s="39">
        <f>$AE$4*$Y$13*S14</f>
        <v>486.99993973241322</v>
      </c>
      <c r="AF14" s="39">
        <f t="shared" ref="AF14:AF17" si="5">$W$4*$AE$4*T14</f>
        <v>174.17014848254419</v>
      </c>
      <c r="AG14" s="39">
        <f t="shared" ref="AG14:AG17" si="6">AE14-AF14</f>
        <v>312.829791249869</v>
      </c>
      <c r="AH14" s="39">
        <f t="shared" ref="AH14:AH43" si="7">AH13*(1+tipo)+AG14</f>
        <v>820.19340453017548</v>
      </c>
    </row>
    <row r="15" spans="2:34">
      <c r="B15" s="28">
        <v>2</v>
      </c>
      <c r="C15" s="30">
        <v>52</v>
      </c>
      <c r="D15" s="31">
        <v>96476208</v>
      </c>
      <c r="E15" s="5">
        <f t="shared" si="2"/>
        <v>0.99642279657916921</v>
      </c>
      <c r="F15" s="8">
        <f t="shared" ref="F14:F27" si="8">F14*(1+tipo)+$F$9*E15</f>
        <v>14.545273885754678</v>
      </c>
      <c r="I15" s="23">
        <v>2</v>
      </c>
      <c r="J15" s="26">
        <f t="shared" si="3"/>
        <v>1.6650735073103891</v>
      </c>
      <c r="K15" s="10">
        <f t="shared" si="0"/>
        <v>1.0399235867572296</v>
      </c>
      <c r="M15" s="14"/>
      <c r="R15">
        <v>2</v>
      </c>
      <c r="S15" s="10">
        <f t="shared" si="4"/>
        <v>0.99642279657916921</v>
      </c>
      <c r="T15" s="10">
        <f t="shared" ref="T15:T78" si="9">S14-S15</f>
        <v>1.8355019360053459E-3</v>
      </c>
      <c r="U15">
        <f t="shared" si="1"/>
        <v>2.9987033191822694</v>
      </c>
      <c r="Y15" s="13"/>
      <c r="AA15" s="23">
        <v>2</v>
      </c>
      <c r="AB15" s="37">
        <f t="shared" ref="AB14:AB42" si="10">AB14*(1+tipo)+$Y$13*S15-$W$4*T15</f>
        <v>1.1555554379063047</v>
      </c>
      <c r="AE15" s="39">
        <f>$AE$4*$Y$13*S15</f>
        <v>486.1044907954568</v>
      </c>
      <c r="AF15" s="39">
        <f t="shared" si="5"/>
        <v>183.55019360053458</v>
      </c>
      <c r="AG15" s="39">
        <f t="shared" si="6"/>
        <v>302.55429719492224</v>
      </c>
      <c r="AH15" s="39">
        <f t="shared" si="7"/>
        <v>1155.5554379063046</v>
      </c>
    </row>
    <row r="16" spans="2:34">
      <c r="B16" s="28">
        <v>3</v>
      </c>
      <c r="C16" s="30">
        <v>53</v>
      </c>
      <c r="D16" s="31">
        <v>96288533</v>
      </c>
      <c r="E16" s="5">
        <f t="shared" si="2"/>
        <v>0.99448445704215094</v>
      </c>
      <c r="F16" s="8">
        <f t="shared" si="8"/>
        <v>19.768954990723305</v>
      </c>
      <c r="I16" s="23">
        <v>3</v>
      </c>
      <c r="J16" s="26">
        <f t="shared" si="3"/>
        <v>1.6010322185676817</v>
      </c>
      <c r="K16" s="10">
        <f t="shared" si="0"/>
        <v>1.0379006252085683</v>
      </c>
      <c r="M16" s="14"/>
      <c r="R16">
        <v>3</v>
      </c>
      <c r="S16" s="10">
        <f t="shared" si="4"/>
        <v>0.99448445704215094</v>
      </c>
      <c r="T16" s="10">
        <f t="shared" si="9"/>
        <v>1.9383395370182743E-3</v>
      </c>
      <c r="U16">
        <f t="shared" si="1"/>
        <v>2.8833685761367969</v>
      </c>
      <c r="AA16" s="23">
        <v>3</v>
      </c>
      <c r="AB16" s="37">
        <f t="shared" si="10"/>
        <v>1.4931025742938155</v>
      </c>
      <c r="AE16" s="39">
        <f>$AE$4*$Y$13*S16</f>
        <v>485.15887257308594</v>
      </c>
      <c r="AF16" s="39">
        <f t="shared" si="5"/>
        <v>193.83395370182743</v>
      </c>
      <c r="AG16" s="39">
        <f t="shared" si="6"/>
        <v>291.32491887125855</v>
      </c>
      <c r="AH16" s="39">
        <f t="shared" si="7"/>
        <v>1493.1025742938155</v>
      </c>
    </row>
    <row r="17" spans="2:34">
      <c r="B17" s="28">
        <v>4</v>
      </c>
      <c r="C17" s="30">
        <v>54</v>
      </c>
      <c r="D17" s="31">
        <v>96089861</v>
      </c>
      <c r="E17" s="5">
        <f t="shared" si="2"/>
        <v>0.99243253860603275</v>
      </c>
      <c r="F17" s="8">
        <f t="shared" si="8"/>
        <v>25.192005775484859</v>
      </c>
      <c r="I17" s="23">
        <v>4</v>
      </c>
      <c r="J17" s="26">
        <f t="shared" si="3"/>
        <v>1.5394540563150783</v>
      </c>
      <c r="K17" s="10">
        <f t="shared" si="0"/>
        <v>1.0357591262513515</v>
      </c>
      <c r="M17" s="14"/>
      <c r="R17">
        <v>4</v>
      </c>
      <c r="S17" s="10">
        <f t="shared" si="4"/>
        <v>0.99243253860603275</v>
      </c>
      <c r="T17" s="10">
        <f t="shared" si="9"/>
        <v>2.051918436118183E-3</v>
      </c>
      <c r="U17">
        <f t="shared" si="1"/>
        <v>2.77246978474692</v>
      </c>
      <c r="AA17" s="23">
        <v>4</v>
      </c>
      <c r="AB17" s="37">
        <f t="shared" si="10"/>
        <v>1.831792678580773</v>
      </c>
      <c r="AE17" s="39">
        <f>$AE$4*$Y$13*S17</f>
        <v>484.15784492702306</v>
      </c>
      <c r="AF17" s="39">
        <f t="shared" si="5"/>
        <v>205.19184361181831</v>
      </c>
      <c r="AG17" s="39">
        <f t="shared" si="6"/>
        <v>278.96600131520472</v>
      </c>
      <c r="AH17" s="39">
        <f t="shared" si="7"/>
        <v>1831.7926785807729</v>
      </c>
    </row>
    <row r="18" spans="2:34">
      <c r="B18" s="28">
        <v>5</v>
      </c>
      <c r="C18" s="30">
        <v>55</v>
      </c>
      <c r="D18" s="31">
        <v>95879030</v>
      </c>
      <c r="E18" s="5">
        <f t="shared" si="2"/>
        <v>0.99025503993583641</v>
      </c>
      <c r="F18" s="8">
        <f>F17*(1+tipo)+$F$9*E18</f>
        <v>30.821814867099736</v>
      </c>
      <c r="I18" s="23">
        <v>5</v>
      </c>
      <c r="J18" s="26">
        <f t="shared" si="3"/>
        <v>1.4802442849183446</v>
      </c>
      <c r="K18" s="10">
        <f t="shared" si="0"/>
        <v>1.0334865646088001</v>
      </c>
      <c r="M18" s="14"/>
      <c r="R18">
        <v>5</v>
      </c>
      <c r="S18" s="10">
        <f t="shared" si="4"/>
        <v>0.99025503993583641</v>
      </c>
      <c r="T18" s="10">
        <f t="shared" si="9"/>
        <v>2.1774986701963428E-3</v>
      </c>
      <c r="U18">
        <f t="shared" si="1"/>
        <v>2.6658363314874234</v>
      </c>
      <c r="AA18" s="23">
        <v>5</v>
      </c>
      <c r="AB18" s="37">
        <f t="shared" si="10"/>
        <v>2.1704100717148314</v>
      </c>
      <c r="AE18" s="39">
        <f t="shared" ref="AE18:AE42" si="11">$AE$4*$Y$13*S18</f>
        <v>483.09555301046169</v>
      </c>
      <c r="AF18" s="39">
        <f t="shared" ref="AF18:AF43" si="12">$W$4*$AE$4*T18</f>
        <v>217.74986701963428</v>
      </c>
      <c r="AG18" s="39">
        <f t="shared" ref="AG18:AG43" si="13">AE18-AF18</f>
        <v>265.34568599082741</v>
      </c>
      <c r="AH18" s="39">
        <f t="shared" si="7"/>
        <v>2170.4100717148312</v>
      </c>
    </row>
    <row r="19" spans="2:34">
      <c r="B19" s="28">
        <v>6</v>
      </c>
      <c r="C19" s="30">
        <v>56</v>
      </c>
      <c r="D19" s="31">
        <v>95654711</v>
      </c>
      <c r="E19" s="5">
        <f t="shared" si="2"/>
        <v>0.98793823489198729</v>
      </c>
      <c r="F19" s="8">
        <f t="shared" si="8"/>
        <v>36.666002369381566</v>
      </c>
      <c r="I19" s="23">
        <v>6</v>
      </c>
      <c r="J19" s="26">
        <f t="shared" si="3"/>
        <v>1.4233118124214852</v>
      </c>
      <c r="K19" s="10">
        <f t="shared" si="0"/>
        <v>1.0310686148998127</v>
      </c>
      <c r="M19" s="14"/>
      <c r="R19">
        <v>6</v>
      </c>
      <c r="S19" s="10">
        <f t="shared" si="4"/>
        <v>0.98793823489198729</v>
      </c>
      <c r="T19" s="10">
        <f t="shared" si="9"/>
        <v>2.3168050438491239E-3</v>
      </c>
      <c r="U19">
        <f t="shared" si="1"/>
        <v>2.5633041648917527</v>
      </c>
      <c r="AA19" s="23">
        <v>6</v>
      </c>
      <c r="AB19" s="37">
        <f t="shared" si="10"/>
        <v>2.5075112707298266</v>
      </c>
      <c r="AE19" s="39">
        <f t="shared" si="11"/>
        <v>481.9653005313142</v>
      </c>
      <c r="AF19" s="39">
        <f t="shared" si="12"/>
        <v>231.68050438491238</v>
      </c>
      <c r="AG19" s="39">
        <f t="shared" si="13"/>
        <v>250.28479614640182</v>
      </c>
      <c r="AH19" s="39">
        <f t="shared" si="7"/>
        <v>2507.5112707298263</v>
      </c>
    </row>
    <row r="20" spans="2:34">
      <c r="B20" s="28">
        <v>7</v>
      </c>
      <c r="C20" s="30">
        <v>57</v>
      </c>
      <c r="D20" s="31">
        <v>95415440</v>
      </c>
      <c r="E20" s="5">
        <f t="shared" si="2"/>
        <v>0.98546700303179335</v>
      </c>
      <c r="F20" s="8">
        <f t="shared" si="8"/>
        <v>42.732422613897775</v>
      </c>
      <c r="I20" s="23">
        <v>7</v>
      </c>
      <c r="J20" s="26">
        <f t="shared" si="3"/>
        <v>1.3685690504052741</v>
      </c>
      <c r="K20" s="10">
        <f t="shared" si="0"/>
        <v>1.028489496569136</v>
      </c>
      <c r="M20" s="14"/>
      <c r="R20">
        <v>7</v>
      </c>
      <c r="S20" s="10">
        <f t="shared" si="4"/>
        <v>0.98546700303179335</v>
      </c>
      <c r="T20" s="10">
        <f t="shared" si="9"/>
        <v>2.4712318601939343E-3</v>
      </c>
      <c r="U20">
        <f t="shared" si="1"/>
        <v>2.4647155431651466</v>
      </c>
      <c r="AA20" s="23">
        <v>7</v>
      </c>
      <c r="AB20" s="37">
        <f t="shared" si="10"/>
        <v>2.8414482465268622</v>
      </c>
      <c r="AE20" s="39">
        <f t="shared" si="11"/>
        <v>480.75971098723596</v>
      </c>
      <c r="AF20" s="39">
        <f t="shared" si="12"/>
        <v>247.12318601939342</v>
      </c>
      <c r="AG20" s="39">
        <f t="shared" si="13"/>
        <v>233.63652496784255</v>
      </c>
      <c r="AH20" s="39">
        <f t="shared" si="7"/>
        <v>2841.448246526862</v>
      </c>
    </row>
    <row r="21" spans="2:34">
      <c r="B21" s="28">
        <v>8</v>
      </c>
      <c r="C21" s="30">
        <v>58</v>
      </c>
      <c r="D21" s="31">
        <v>95159622</v>
      </c>
      <c r="E21" s="5">
        <f t="shared" si="2"/>
        <v>0.98282487092213078</v>
      </c>
      <c r="F21" s="8">
        <f t="shared" si="8"/>
        <v>49.029167213841895</v>
      </c>
      <c r="I21" s="23">
        <v>8</v>
      </c>
      <c r="J21" s="26">
        <f t="shared" si="3"/>
        <v>1.3159317792358403</v>
      </c>
      <c r="K21" s="10">
        <f t="shared" si="0"/>
        <v>1.0257320170036346</v>
      </c>
      <c r="M21" s="14"/>
      <c r="R21">
        <v>8</v>
      </c>
      <c r="S21" s="10">
        <f t="shared" si="4"/>
        <v>0.98282487092213078</v>
      </c>
      <c r="T21" s="10">
        <f t="shared" si="9"/>
        <v>2.6421321096625761E-3</v>
      </c>
      <c r="U21">
        <f t="shared" si="1"/>
        <v>2.3699187915049489</v>
      </c>
      <c r="AA21" s="23">
        <v>8</v>
      </c>
      <c r="AB21" s="37">
        <f t="shared" si="10"/>
        <v>3.1703637132416822</v>
      </c>
      <c r="AE21" s="39">
        <f t="shared" si="11"/>
        <v>479.47074782000294</v>
      </c>
      <c r="AF21" s="39">
        <f t="shared" si="12"/>
        <v>264.21321096625763</v>
      </c>
      <c r="AG21" s="39">
        <f t="shared" si="13"/>
        <v>215.25753685374531</v>
      </c>
      <c r="AH21" s="39">
        <f t="shared" si="7"/>
        <v>3170.363713241682</v>
      </c>
    </row>
    <row r="22" spans="2:34">
      <c r="B22" s="28">
        <v>9</v>
      </c>
      <c r="C22" s="30">
        <v>59</v>
      </c>
      <c r="D22" s="31">
        <v>94885515</v>
      </c>
      <c r="E22" s="5">
        <f t="shared" si="2"/>
        <v>0.9799938468887035</v>
      </c>
      <c r="F22" s="8">
        <f t="shared" si="8"/>
        <v>55.564567468733962</v>
      </c>
      <c r="I22" s="23">
        <v>9</v>
      </c>
      <c r="J22" s="26">
        <f t="shared" si="3"/>
        <v>1.2653190184960004</v>
      </c>
      <c r="K22" s="10">
        <f t="shared" si="0"/>
        <v>1.0227773990672075</v>
      </c>
      <c r="M22" s="14"/>
      <c r="R22">
        <v>9</v>
      </c>
      <c r="S22" s="10">
        <f t="shared" si="4"/>
        <v>0.9799938468887035</v>
      </c>
      <c r="T22" s="10">
        <f t="shared" si="9"/>
        <v>2.8310240334272763E-3</v>
      </c>
      <c r="U22">
        <f t="shared" si="1"/>
        <v>2.2787680687547587</v>
      </c>
      <c r="AA22" s="23">
        <v>9</v>
      </c>
      <c r="AB22" s="37">
        <f t="shared" si="10"/>
        <v>3.4921654922266221</v>
      </c>
      <c r="AE22" s="39">
        <f t="shared" si="11"/>
        <v>478.08963379800002</v>
      </c>
      <c r="AF22" s="39">
        <f t="shared" si="12"/>
        <v>283.1024033427276</v>
      </c>
      <c r="AG22" s="39">
        <f t="shared" si="13"/>
        <v>194.98723045527242</v>
      </c>
      <c r="AH22" s="39">
        <f t="shared" si="7"/>
        <v>3492.1654922266216</v>
      </c>
    </row>
    <row r="23" spans="2:34">
      <c r="B23" s="28">
        <v>10</v>
      </c>
      <c r="C23" s="30">
        <v>60</v>
      </c>
      <c r="D23" s="31">
        <v>94591256</v>
      </c>
      <c r="E23" s="5">
        <f t="shared" si="2"/>
        <v>0.97695468954849596</v>
      </c>
      <c r="F23" s="8">
        <f t="shared" si="8"/>
        <v>62.34719811871495</v>
      </c>
      <c r="I23" s="23">
        <v>10</v>
      </c>
      <c r="J23" s="26">
        <f t="shared" si="3"/>
        <v>1.2166529024000003</v>
      </c>
      <c r="K23" s="10">
        <f t="shared" si="0"/>
        <v>1.0196055613565504</v>
      </c>
      <c r="M23" s="14"/>
      <c r="R23">
        <v>10</v>
      </c>
      <c r="S23" s="10">
        <f t="shared" si="4"/>
        <v>0.97695468954849596</v>
      </c>
      <c r="T23" s="10">
        <f t="shared" si="9"/>
        <v>3.0391573402075434E-3</v>
      </c>
      <c r="U23">
        <f t="shared" si="1"/>
        <v>2.1911231430334213</v>
      </c>
      <c r="AA23" s="23">
        <v>10</v>
      </c>
      <c r="AB23" s="37">
        <f t="shared" si="10"/>
        <v>3.8045433599146108</v>
      </c>
      <c r="AE23" s="39">
        <f t="shared" si="11"/>
        <v>476.60698201967784</v>
      </c>
      <c r="AF23" s="39">
        <f t="shared" si="12"/>
        <v>303.91573402075431</v>
      </c>
      <c r="AG23" s="39">
        <f t="shared" si="13"/>
        <v>172.69124799892353</v>
      </c>
      <c r="AH23" s="39">
        <f t="shared" si="7"/>
        <v>3804.5433599146104</v>
      </c>
    </row>
    <row r="24" spans="2:34">
      <c r="B24" s="28">
        <v>11</v>
      </c>
      <c r="C24" s="30">
        <v>61</v>
      </c>
      <c r="D24" s="31">
        <v>94274867</v>
      </c>
      <c r="E24" s="5">
        <f t="shared" si="2"/>
        <v>0.97368696977880009</v>
      </c>
      <c r="F24" s="8">
        <f t="shared" si="8"/>
        <v>69.385881538260492</v>
      </c>
      <c r="I24" s="23">
        <v>11</v>
      </c>
      <c r="J24" s="26">
        <f t="shared" si="3"/>
        <v>1.1698585600000002</v>
      </c>
      <c r="K24" s="10">
        <f t="shared" si="0"/>
        <v>1.0161951828755622</v>
      </c>
      <c r="M24" s="14"/>
      <c r="R24">
        <v>11</v>
      </c>
      <c r="S24" s="10">
        <f t="shared" si="4"/>
        <v>0.97368696977880009</v>
      </c>
      <c r="T24" s="10">
        <f t="shared" si="9"/>
        <v>3.2677197696958649E-3</v>
      </c>
      <c r="U24">
        <f t="shared" si="1"/>
        <v>2.1068491759936743</v>
      </c>
      <c r="AA24" s="23">
        <v>11</v>
      </c>
      <c r="AB24" s="37">
        <f t="shared" si="10"/>
        <v>4.1049659434867287</v>
      </c>
      <c r="AE24" s="39">
        <f t="shared" si="11"/>
        <v>475.01282614511979</v>
      </c>
      <c r="AF24" s="39">
        <f t="shared" si="12"/>
        <v>326.77197696958649</v>
      </c>
      <c r="AG24" s="39">
        <f t="shared" si="13"/>
        <v>148.2408491755333</v>
      </c>
      <c r="AH24" s="39">
        <f t="shared" si="7"/>
        <v>4104.9659434867281</v>
      </c>
    </row>
    <row r="25" spans="2:34">
      <c r="B25" s="28">
        <v>12</v>
      </c>
      <c r="C25" s="30">
        <v>62</v>
      </c>
      <c r="D25" s="31">
        <v>93936288</v>
      </c>
      <c r="E25" s="5">
        <f t="shared" si="2"/>
        <v>0.9701900678893417</v>
      </c>
      <c r="F25" s="8">
        <f t="shared" si="8"/>
        <v>76.689790104349882</v>
      </c>
      <c r="I25" s="23">
        <v>12</v>
      </c>
      <c r="J25" s="26">
        <f t="shared" si="3"/>
        <v>1.1248640000000001</v>
      </c>
      <c r="K25" s="10">
        <f t="shared" si="0"/>
        <v>1.0125456168801754</v>
      </c>
      <c r="M25" s="14"/>
      <c r="R25">
        <v>12</v>
      </c>
      <c r="S25" s="10">
        <f t="shared" si="4"/>
        <v>0.9701900678893417</v>
      </c>
      <c r="T25" s="10">
        <f t="shared" si="9"/>
        <v>3.4969018894583925E-3</v>
      </c>
      <c r="U25">
        <f t="shared" si="1"/>
        <v>2.025816515378533</v>
      </c>
      <c r="AA25" s="23">
        <v>12</v>
      </c>
      <c r="AB25" s="37">
        <f t="shared" si="10"/>
        <v>4.3927812561390143</v>
      </c>
      <c r="AE25" s="39">
        <f t="shared" si="11"/>
        <v>473.30686385865596</v>
      </c>
      <c r="AF25" s="39">
        <f t="shared" si="12"/>
        <v>349.69018894583928</v>
      </c>
      <c r="AG25" s="39">
        <f t="shared" si="13"/>
        <v>123.61667491281668</v>
      </c>
      <c r="AH25" s="39">
        <f t="shared" si="7"/>
        <v>4392.7812561390147</v>
      </c>
    </row>
    <row r="26" spans="2:34">
      <c r="B26" s="28">
        <v>13</v>
      </c>
      <c r="C26" s="30">
        <v>63</v>
      </c>
      <c r="D26" s="31">
        <v>93575413</v>
      </c>
      <c r="E26" s="5">
        <f t="shared" si="2"/>
        <v>0.9664628890939696</v>
      </c>
      <c r="F26" s="8">
        <f t="shared" si="8"/>
        <v>84.268457979001809</v>
      </c>
      <c r="I26" s="23">
        <v>13</v>
      </c>
      <c r="J26" s="26">
        <f t="shared" si="3"/>
        <v>1.0816000000000001</v>
      </c>
      <c r="K26" s="10">
        <f t="shared" si="0"/>
        <v>1.0086557207892033</v>
      </c>
      <c r="M26" s="14"/>
      <c r="R26">
        <v>13</v>
      </c>
      <c r="S26" s="10">
        <f t="shared" si="4"/>
        <v>0.9664628890939696</v>
      </c>
      <c r="T26" s="10">
        <f t="shared" si="9"/>
        <v>3.7271787953720992E-3</v>
      </c>
      <c r="U26">
        <f t="shared" si="1"/>
        <v>1.9479004955562815</v>
      </c>
      <c r="AA26" s="23">
        <v>13</v>
      </c>
      <c r="AB26" s="37">
        <f t="shared" si="10"/>
        <v>4.6672631879166353</v>
      </c>
      <c r="AE26" s="39">
        <f t="shared" si="11"/>
        <v>471.48856106926968</v>
      </c>
      <c r="AF26" s="39">
        <f t="shared" si="12"/>
        <v>372.71787953720991</v>
      </c>
      <c r="AG26" s="39">
        <f t="shared" si="13"/>
        <v>98.770681532059768</v>
      </c>
      <c r="AH26" s="39">
        <f t="shared" si="7"/>
        <v>4667.2631879166356</v>
      </c>
    </row>
    <row r="27" spans="2:34">
      <c r="B27" s="28">
        <v>14</v>
      </c>
      <c r="C27" s="30">
        <v>64</v>
      </c>
      <c r="D27" s="31">
        <v>93189283</v>
      </c>
      <c r="E27" s="5">
        <f t="shared" si="2"/>
        <v>0.96247487233399176</v>
      </c>
      <c r="F27" s="8">
        <f>F26*(1+tipo)+$F$9*E27</f>
        <v>92.131658043472612</v>
      </c>
      <c r="I27" s="23">
        <v>14</v>
      </c>
      <c r="J27" s="26">
        <f t="shared" si="3"/>
        <v>1.04</v>
      </c>
      <c r="K27" s="10">
        <f t="shared" si="0"/>
        <v>1.0044935993410369</v>
      </c>
      <c r="M27" s="14"/>
      <c r="R27">
        <v>14</v>
      </c>
      <c r="S27" s="10">
        <f t="shared" si="4"/>
        <v>0.96247487233399176</v>
      </c>
      <c r="T27" s="10">
        <f t="shared" si="9"/>
        <v>3.9880167599778416E-3</v>
      </c>
      <c r="U27">
        <f t="shared" si="1"/>
        <v>1.8729812457271937</v>
      </c>
      <c r="AA27" s="23">
        <v>14</v>
      </c>
      <c r="AB27" s="37">
        <f t="shared" si="10"/>
        <v>4.9246950480113583</v>
      </c>
      <c r="AE27" s="39">
        <f t="shared" si="11"/>
        <v>469.54300857584201</v>
      </c>
      <c r="AF27" s="39">
        <f t="shared" si="12"/>
        <v>398.80167599778417</v>
      </c>
      <c r="AG27" s="39">
        <f t="shared" si="13"/>
        <v>70.741332578057836</v>
      </c>
      <c r="AH27" s="39">
        <f t="shared" si="7"/>
        <v>4924.6950480113592</v>
      </c>
    </row>
    <row r="28" spans="2:34">
      <c r="B28" s="28">
        <v>15</v>
      </c>
      <c r="C28" s="29">
        <v>65</v>
      </c>
      <c r="D28" s="31">
        <v>92772401</v>
      </c>
      <c r="E28" s="5">
        <f t="shared" si="2"/>
        <v>0.95816924365211487</v>
      </c>
      <c r="F28" s="9">
        <f>F27*(1+tipo)</f>
        <v>95.81692436521152</v>
      </c>
      <c r="G28" s="43">
        <f>F28/E28</f>
        <v>100.00000000000003</v>
      </c>
      <c r="I28" s="24">
        <v>15</v>
      </c>
      <c r="J28" s="27">
        <f t="shared" si="3"/>
        <v>1</v>
      </c>
      <c r="K28" s="10">
        <f t="shared" si="0"/>
        <v>1</v>
      </c>
      <c r="M28" s="14"/>
      <c r="R28">
        <v>15</v>
      </c>
      <c r="S28" s="10">
        <f t="shared" si="4"/>
        <v>0.95816924365211487</v>
      </c>
      <c r="T28" s="10">
        <f t="shared" si="9"/>
        <v>4.3056286818768941E-3</v>
      </c>
      <c r="U28">
        <f t="shared" si="1"/>
        <v>1.8009435055069167</v>
      </c>
      <c r="AA28" s="23">
        <v>15</v>
      </c>
      <c r="AB28" s="37">
        <f t="shared" si="10"/>
        <v>5.1585624909685421</v>
      </c>
      <c r="AE28" s="39">
        <f t="shared" si="11"/>
        <v>467.44250922441859</v>
      </c>
      <c r="AF28" s="39">
        <f t="shared" si="12"/>
        <v>430.56286818768939</v>
      </c>
      <c r="AG28" s="39">
        <f t="shared" si="13"/>
        <v>36.879641036729197</v>
      </c>
      <c r="AH28" s="39">
        <f t="shared" si="7"/>
        <v>5158.562490968543</v>
      </c>
    </row>
    <row r="29" spans="2:34">
      <c r="B29" s="28"/>
      <c r="C29" s="30">
        <v>66</v>
      </c>
      <c r="D29" s="31">
        <v>92317018</v>
      </c>
      <c r="E29" s="5">
        <f t="shared" si="2"/>
        <v>0.9534659700494188</v>
      </c>
      <c r="F29" s="28"/>
      <c r="M29" s="14"/>
      <c r="R29">
        <v>16</v>
      </c>
      <c r="S29" s="10">
        <f t="shared" si="4"/>
        <v>0.9534659700494188</v>
      </c>
      <c r="T29" s="10">
        <f t="shared" si="9"/>
        <v>4.7032736026960675E-3</v>
      </c>
      <c r="U29">
        <f t="shared" si="1"/>
        <v>1.7316764476028046</v>
      </c>
      <c r="AA29" s="23">
        <v>16</v>
      </c>
      <c r="AB29" s="37">
        <f t="shared" si="10"/>
        <v>5.3597256492839129</v>
      </c>
      <c r="AE29" s="39">
        <f t="shared" si="11"/>
        <v>465.14801894623611</v>
      </c>
      <c r="AF29" s="39">
        <f t="shared" si="12"/>
        <v>470.32736026960674</v>
      </c>
      <c r="AG29" s="39">
        <f t="shared" si="13"/>
        <v>-5.179341323370636</v>
      </c>
      <c r="AH29" s="39">
        <f t="shared" si="7"/>
        <v>5359.7256492839142</v>
      </c>
    </row>
    <row r="30" spans="2:34">
      <c r="B30" s="28"/>
      <c r="C30" s="30">
        <v>67</v>
      </c>
      <c r="D30" s="31">
        <v>91814038</v>
      </c>
      <c r="E30" s="5">
        <f t="shared" si="2"/>
        <v>0.94827110648032631</v>
      </c>
      <c r="F30" s="28"/>
      <c r="M30" s="14"/>
      <c r="R30">
        <v>17</v>
      </c>
      <c r="S30" s="10">
        <f t="shared" si="4"/>
        <v>0.94827110648032631</v>
      </c>
      <c r="T30" s="10">
        <f t="shared" si="9"/>
        <v>5.1948635690924894E-3</v>
      </c>
      <c r="U30">
        <f t="shared" si="1"/>
        <v>1.6650735073103891</v>
      </c>
      <c r="AA30" s="23">
        <v>17</v>
      </c>
      <c r="AB30" s="37">
        <f t="shared" si="10"/>
        <v>5.5172420250317629</v>
      </c>
      <c r="AE30" s="39">
        <f t="shared" si="11"/>
        <v>462.61370668574284</v>
      </c>
      <c r="AF30" s="39">
        <f t="shared" si="12"/>
        <v>519.48635690924891</v>
      </c>
      <c r="AG30" s="39">
        <f t="shared" si="13"/>
        <v>-56.872650223506071</v>
      </c>
      <c r="AH30" s="39">
        <f t="shared" si="7"/>
        <v>5517.2420250317655</v>
      </c>
    </row>
    <row r="31" spans="2:34">
      <c r="B31" s="28"/>
      <c r="C31" s="30">
        <v>68</v>
      </c>
      <c r="D31" s="31">
        <v>91255561</v>
      </c>
      <c r="E31" s="5">
        <f t="shared" si="2"/>
        <v>0.94250306039206022</v>
      </c>
      <c r="F31" s="28"/>
      <c r="M31" s="14"/>
      <c r="R31">
        <v>18</v>
      </c>
      <c r="S31" s="10">
        <f t="shared" si="4"/>
        <v>0.94250306039206022</v>
      </c>
      <c r="T31" s="10">
        <f t="shared" si="9"/>
        <v>5.7680460882660878E-3</v>
      </c>
      <c r="U31">
        <f t="shared" si="1"/>
        <v>1.6010322185676817</v>
      </c>
      <c r="AA31" s="23">
        <v>18</v>
      </c>
      <c r="AB31" s="37">
        <f t="shared" si="10"/>
        <v>5.620926864752831</v>
      </c>
      <c r="AE31" s="39">
        <f t="shared" si="11"/>
        <v>459.79976754640631</v>
      </c>
      <c r="AF31" s="39">
        <f t="shared" si="12"/>
        <v>576.80460882660873</v>
      </c>
      <c r="AG31" s="39">
        <f t="shared" si="13"/>
        <v>-117.00484128020241</v>
      </c>
      <c r="AH31" s="39">
        <f t="shared" si="7"/>
        <v>5620.9268647528334</v>
      </c>
    </row>
    <row r="32" spans="2:34">
      <c r="B32" s="28"/>
      <c r="C32" s="30">
        <v>69</v>
      </c>
      <c r="D32" s="31">
        <v>90635443</v>
      </c>
      <c r="E32" s="5">
        <f t="shared" si="2"/>
        <v>0.93609837550053676</v>
      </c>
      <c r="F32" s="28"/>
      <c r="M32" s="14"/>
      <c r="R32">
        <v>19</v>
      </c>
      <c r="S32" s="10">
        <f t="shared" si="4"/>
        <v>0.93609837550053676</v>
      </c>
      <c r="T32" s="10">
        <f t="shared" si="9"/>
        <v>6.40468489152346E-3</v>
      </c>
      <c r="U32">
        <f t="shared" si="1"/>
        <v>1.5394540563150783</v>
      </c>
      <c r="AA32" s="23">
        <v>19</v>
      </c>
      <c r="AB32" s="37">
        <f t="shared" si="10"/>
        <v>5.6619706945942312</v>
      </c>
      <c r="AE32" s="39">
        <f t="shared" si="11"/>
        <v>456.67524440363212</v>
      </c>
      <c r="AF32" s="39">
        <f t="shared" si="12"/>
        <v>640.46848915234602</v>
      </c>
      <c r="AG32" s="39">
        <f t="shared" si="13"/>
        <v>-183.7932447487139</v>
      </c>
      <c r="AH32" s="39">
        <f t="shared" si="7"/>
        <v>5661.9706945942335</v>
      </c>
    </row>
    <row r="33" spans="2:34">
      <c r="B33" s="28"/>
      <c r="C33" s="30">
        <v>70</v>
      </c>
      <c r="D33" s="31">
        <v>89949160</v>
      </c>
      <c r="E33" s="5">
        <f t="shared" si="2"/>
        <v>0.92901032715907683</v>
      </c>
      <c r="F33" s="28"/>
      <c r="M33" s="14"/>
      <c r="R33">
        <v>20</v>
      </c>
      <c r="S33" s="10">
        <f t="shared" si="4"/>
        <v>0.92901032715907683</v>
      </c>
      <c r="T33" s="10">
        <f t="shared" si="9"/>
        <v>7.0880483414599293E-3</v>
      </c>
      <c r="U33">
        <f t="shared" si="1"/>
        <v>1.4802442849183446</v>
      </c>
      <c r="AA33" s="23">
        <v>20</v>
      </c>
      <c r="AB33" s="37">
        <f t="shared" si="10"/>
        <v>5.63286203088792</v>
      </c>
      <c r="AE33" s="39">
        <f t="shared" si="11"/>
        <v>453.21734265591232</v>
      </c>
      <c r="AF33" s="39">
        <f t="shared" si="12"/>
        <v>708.80483414599291</v>
      </c>
      <c r="AG33" s="39">
        <f t="shared" si="13"/>
        <v>-255.58749149008059</v>
      </c>
      <c r="AH33" s="39">
        <f t="shared" si="7"/>
        <v>5632.8620308879226</v>
      </c>
    </row>
    <row r="34" spans="2:34">
      <c r="B34" s="28"/>
      <c r="C34" s="30">
        <v>71</v>
      </c>
      <c r="D34" s="31">
        <v>89193731</v>
      </c>
      <c r="E34" s="5">
        <f t="shared" si="2"/>
        <v>0.92120812708922117</v>
      </c>
      <c r="F34" s="28"/>
      <c r="M34" s="14"/>
      <c r="R34">
        <v>21</v>
      </c>
      <c r="S34" s="10">
        <f t="shared" si="4"/>
        <v>0.92120812708922117</v>
      </c>
      <c r="T34" s="10">
        <f t="shared" si="9"/>
        <v>7.8022000698556582E-3</v>
      </c>
      <c r="U34">
        <f t="shared" si="1"/>
        <v>1.4233118124214852</v>
      </c>
      <c r="AA34" s="23">
        <v>21</v>
      </c>
      <c r="AB34" s="37">
        <f t="shared" si="10"/>
        <v>5.5273675473909201</v>
      </c>
      <c r="AE34" s="39">
        <f t="shared" si="11"/>
        <v>449.41104225304906</v>
      </c>
      <c r="AF34" s="39">
        <f t="shared" si="12"/>
        <v>780.22000698556576</v>
      </c>
      <c r="AG34" s="39">
        <f t="shared" si="13"/>
        <v>-330.8089647325167</v>
      </c>
      <c r="AH34" s="39">
        <f t="shared" si="7"/>
        <v>5527.3675473909225</v>
      </c>
    </row>
    <row r="35" spans="2:34">
      <c r="B35" s="28"/>
      <c r="C35" s="30">
        <v>72</v>
      </c>
      <c r="D35" s="31">
        <v>88367628</v>
      </c>
      <c r="E35" s="5">
        <f t="shared" si="2"/>
        <v>0.91267599384531883</v>
      </c>
      <c r="F35" s="28"/>
      <c r="M35" s="14"/>
      <c r="R35">
        <v>22</v>
      </c>
      <c r="S35" s="10">
        <f t="shared" si="4"/>
        <v>0.91267599384531883</v>
      </c>
      <c r="T35" s="10">
        <f t="shared" si="9"/>
        <v>8.5321332439023401E-3</v>
      </c>
      <c r="U35">
        <f t="shared" si="1"/>
        <v>1.3685690504052741</v>
      </c>
      <c r="AA35" s="23">
        <v>22</v>
      </c>
      <c r="AB35" s="37">
        <f t="shared" si="10"/>
        <v>5.3404975691189724</v>
      </c>
      <c r="AE35" s="39">
        <f t="shared" si="11"/>
        <v>445.24864422264972</v>
      </c>
      <c r="AF35" s="39">
        <f t="shared" si="12"/>
        <v>853.21332439023399</v>
      </c>
      <c r="AG35" s="39">
        <f t="shared" si="13"/>
        <v>-407.96468016758428</v>
      </c>
      <c r="AH35" s="39">
        <f t="shared" si="7"/>
        <v>5340.4975691189748</v>
      </c>
    </row>
    <row r="36" spans="2:34">
      <c r="B36" s="28"/>
      <c r="C36" s="30">
        <v>73</v>
      </c>
      <c r="D36" s="31">
        <v>87470635</v>
      </c>
      <c r="E36" s="5">
        <f t="shared" si="2"/>
        <v>0.90341169654238229</v>
      </c>
      <c r="F36" s="28"/>
      <c r="M36" s="14"/>
      <c r="R36">
        <v>23</v>
      </c>
      <c r="S36" s="10">
        <f t="shared" si="4"/>
        <v>0.90341169654238229</v>
      </c>
      <c r="T36" s="10">
        <f t="shared" si="9"/>
        <v>9.2642973029365416E-3</v>
      </c>
      <c r="U36">
        <f t="shared" si="1"/>
        <v>1.3159317792358403</v>
      </c>
      <c r="AA36" s="23">
        <v>23</v>
      </c>
      <c r="AB36" s="37">
        <f t="shared" si="10"/>
        <v>5.0684168018183797</v>
      </c>
      <c r="AE36" s="39">
        <f t="shared" si="11"/>
        <v>440.72906022830273</v>
      </c>
      <c r="AF36" s="39">
        <f t="shared" si="12"/>
        <v>926.42973029365419</v>
      </c>
      <c r="AG36" s="39">
        <f t="shared" si="13"/>
        <v>-485.70067006535146</v>
      </c>
      <c r="AH36" s="39">
        <f t="shared" si="7"/>
        <v>5068.4168018183827</v>
      </c>
    </row>
    <row r="37" spans="2:34">
      <c r="B37" s="28"/>
      <c r="C37" s="30">
        <v>74</v>
      </c>
      <c r="D37" s="31">
        <v>86503752</v>
      </c>
      <c r="E37" s="5">
        <f t="shared" si="2"/>
        <v>0.89342556335164935</v>
      </c>
      <c r="F37" s="28"/>
      <c r="M37" s="14"/>
      <c r="R37">
        <v>24</v>
      </c>
      <c r="S37" s="10">
        <f t="shared" si="4"/>
        <v>0.89342556335164935</v>
      </c>
      <c r="T37" s="10">
        <f t="shared" si="9"/>
        <v>9.9861331907329376E-3</v>
      </c>
      <c r="U37">
        <f t="shared" si="1"/>
        <v>1.2653190184960004</v>
      </c>
      <c r="AA37" s="23">
        <v>24</v>
      </c>
      <c r="AB37" s="37">
        <f t="shared" si="10"/>
        <v>4.7083974836823268</v>
      </c>
      <c r="AE37" s="39">
        <f t="shared" si="11"/>
        <v>435.85732886450592</v>
      </c>
      <c r="AF37" s="39">
        <f t="shared" si="12"/>
        <v>998.61331907329372</v>
      </c>
      <c r="AG37" s="39">
        <f t="shared" si="13"/>
        <v>-562.75599020878781</v>
      </c>
      <c r="AH37" s="39">
        <f t="shared" si="7"/>
        <v>4708.3974836823309</v>
      </c>
    </row>
    <row r="38" spans="2:34">
      <c r="B38" s="28"/>
      <c r="C38" s="30">
        <v>75</v>
      </c>
      <c r="D38" s="31">
        <v>85469081</v>
      </c>
      <c r="E38" s="5">
        <f t="shared" si="2"/>
        <v>0.88273930408906143</v>
      </c>
      <c r="F38" s="28"/>
      <c r="M38" s="14"/>
      <c r="R38">
        <v>25</v>
      </c>
      <c r="S38" s="10">
        <f t="shared" si="4"/>
        <v>0.88273930408906143</v>
      </c>
      <c r="T38" s="10">
        <f t="shared" si="9"/>
        <v>1.0686259262587927E-2</v>
      </c>
      <c r="U38">
        <f t="shared" si="1"/>
        <v>1.2166529024000003</v>
      </c>
      <c r="AA38" s="23">
        <v>25</v>
      </c>
      <c r="AB38" s="37">
        <f t="shared" si="10"/>
        <v>4.2587514980277206</v>
      </c>
      <c r="AE38" s="39">
        <f t="shared" si="11"/>
        <v>430.64404125689367</v>
      </c>
      <c r="AF38" s="39">
        <f t="shared" si="12"/>
        <v>1068.6259262587928</v>
      </c>
      <c r="AG38" s="39">
        <f t="shared" si="13"/>
        <v>-637.98188500189917</v>
      </c>
      <c r="AH38" s="39">
        <f t="shared" si="7"/>
        <v>4258.7514980277247</v>
      </c>
    </row>
    <row r="39" spans="2:34">
      <c r="B39" s="28"/>
      <c r="C39" s="30">
        <v>76</v>
      </c>
      <c r="D39" s="31">
        <v>84368427</v>
      </c>
      <c r="E39" s="5">
        <f t="shared" si="2"/>
        <v>0.87137156110370229</v>
      </c>
      <c r="F39" s="28"/>
      <c r="M39" s="14"/>
      <c r="R39">
        <v>26</v>
      </c>
      <c r="S39" s="10">
        <f t="shared" si="4"/>
        <v>0.87137156110370229</v>
      </c>
      <c r="T39" s="10">
        <f t="shared" si="9"/>
        <v>1.1367742985359142E-2</v>
      </c>
      <c r="U39">
        <f t="shared" si="1"/>
        <v>1.1698585600000002</v>
      </c>
      <c r="AA39" s="23">
        <v>26</v>
      </c>
      <c r="AB39" s="37">
        <f t="shared" si="10"/>
        <v>3.7174255514814494</v>
      </c>
      <c r="AE39" s="39">
        <f t="shared" si="11"/>
        <v>425.09829206853436</v>
      </c>
      <c r="AF39" s="39">
        <f t="shared" si="12"/>
        <v>1136.7742985359141</v>
      </c>
      <c r="AG39" s="39">
        <f t="shared" si="13"/>
        <v>-711.67600646737969</v>
      </c>
      <c r="AH39" s="39">
        <f t="shared" si="7"/>
        <v>3717.425551481454</v>
      </c>
    </row>
    <row r="40" spans="2:34">
      <c r="B40" s="28"/>
      <c r="C40" s="30">
        <v>77</v>
      </c>
      <c r="D40" s="31">
        <v>83198397</v>
      </c>
      <c r="E40" s="5">
        <f t="shared" si="2"/>
        <v>0.85928729091056277</v>
      </c>
      <c r="F40" s="28"/>
      <c r="M40" s="14"/>
      <c r="R40">
        <v>27</v>
      </c>
      <c r="S40" s="10">
        <f t="shared" si="4"/>
        <v>0.85928729091056277</v>
      </c>
      <c r="T40" s="10">
        <f t="shared" si="9"/>
        <v>1.2084270193139512E-2</v>
      </c>
      <c r="U40">
        <f t="shared" si="1"/>
        <v>1.1248640000000001</v>
      </c>
      <c r="AA40" s="23">
        <v>27</v>
      </c>
      <c r="AB40" s="37">
        <f t="shared" si="10"/>
        <v>3.0768985395750534</v>
      </c>
      <c r="AE40" s="39">
        <f t="shared" si="11"/>
        <v>419.20298534829709</v>
      </c>
      <c r="AF40" s="39">
        <f t="shared" si="12"/>
        <v>1208.4270193139512</v>
      </c>
      <c r="AG40" s="39">
        <f t="shared" si="13"/>
        <v>-789.22403396565414</v>
      </c>
      <c r="AH40" s="39">
        <f t="shared" si="7"/>
        <v>3076.8985395750583</v>
      </c>
    </row>
    <row r="41" spans="2:34">
      <c r="B41" s="28"/>
      <c r="C41" s="30">
        <v>78</v>
      </c>
      <c r="D41" s="31">
        <v>81950080</v>
      </c>
      <c r="E41" s="5">
        <f t="shared" si="2"/>
        <v>0.84639445917574463</v>
      </c>
      <c r="F41" s="28"/>
      <c r="M41" s="14"/>
      <c r="R41">
        <v>28</v>
      </c>
      <c r="S41" s="10">
        <f t="shared" si="4"/>
        <v>0.84639445917574463</v>
      </c>
      <c r="T41" s="10">
        <f t="shared" si="9"/>
        <v>1.2892831734818144E-2</v>
      </c>
      <c r="U41">
        <f t="shared" si="1"/>
        <v>1.0816000000000001</v>
      </c>
      <c r="AA41" s="23">
        <v>28</v>
      </c>
      <c r="AB41" s="37">
        <f t="shared" si="10"/>
        <v>2.3236045298568535</v>
      </c>
      <c r="AE41" s="39">
        <f t="shared" si="11"/>
        <v>412.91322218061214</v>
      </c>
      <c r="AF41" s="39">
        <f t="shared" si="12"/>
        <v>1289.2831734818144</v>
      </c>
      <c r="AG41" s="39">
        <f t="shared" si="13"/>
        <v>-876.36995130120226</v>
      </c>
      <c r="AH41" s="39">
        <f t="shared" si="7"/>
        <v>2323.6045298568588</v>
      </c>
    </row>
    <row r="42" spans="2:34">
      <c r="B42" s="28"/>
      <c r="C42" s="30">
        <v>79</v>
      </c>
      <c r="D42" s="31">
        <v>80610032</v>
      </c>
      <c r="E42" s="5">
        <f t="shared" si="2"/>
        <v>0.8325542139651293</v>
      </c>
      <c r="F42" s="28"/>
      <c r="M42" s="14"/>
      <c r="R42">
        <v>29</v>
      </c>
      <c r="S42" s="10">
        <f t="shared" si="4"/>
        <v>0.8325542139651293</v>
      </c>
      <c r="T42" s="10">
        <f t="shared" si="9"/>
        <v>1.3840245210615332E-2</v>
      </c>
      <c r="U42">
        <f t="shared" si="1"/>
        <v>1.04</v>
      </c>
      <c r="AA42" s="23">
        <v>29</v>
      </c>
      <c r="AB42" s="37">
        <f t="shared" si="10"/>
        <v>1.4386854536906459</v>
      </c>
      <c r="AE42" s="39">
        <f t="shared" si="11"/>
        <v>406.16126370105133</v>
      </c>
      <c r="AF42" s="39">
        <f t="shared" si="12"/>
        <v>1384.0245210615333</v>
      </c>
      <c r="AG42" s="39">
        <f t="shared" si="13"/>
        <v>-977.86325736048195</v>
      </c>
      <c r="AH42" s="39">
        <f t="shared" si="7"/>
        <v>1438.6854536906512</v>
      </c>
    </row>
    <row r="43" spans="2:34">
      <c r="B43" s="28"/>
      <c r="C43" s="30">
        <v>80</v>
      </c>
      <c r="D43" s="31">
        <v>79161341</v>
      </c>
      <c r="E43" s="5">
        <f t="shared" si="2"/>
        <v>0.81759188524674653</v>
      </c>
      <c r="F43" s="28"/>
      <c r="M43" s="14"/>
      <c r="R43" s="11">
        <v>30</v>
      </c>
      <c r="S43" s="12">
        <f t="shared" si="4"/>
        <v>0.81759188524674653</v>
      </c>
      <c r="T43" s="12">
        <f t="shared" si="9"/>
        <v>1.4962328718382767E-2</v>
      </c>
      <c r="U43" s="11">
        <f t="shared" si="1"/>
        <v>1</v>
      </c>
      <c r="AA43" s="38">
        <v>30</v>
      </c>
      <c r="AB43" s="42">
        <f>AB42*(1+tipo)-$W$4*T43</f>
        <v>-4.8849813083506888E-15</v>
      </c>
      <c r="AE43" s="39">
        <v>0</v>
      </c>
      <c r="AF43" s="39">
        <f t="shared" si="12"/>
        <v>1496.2328718382767</v>
      </c>
      <c r="AG43" s="39">
        <f t="shared" si="13"/>
        <v>-1496.2328718382767</v>
      </c>
      <c r="AH43" s="41">
        <f t="shared" si="7"/>
        <v>0</v>
      </c>
    </row>
    <row r="44" spans="2:34">
      <c r="B44" s="28"/>
      <c r="C44" s="30">
        <v>81</v>
      </c>
      <c r="D44" s="31">
        <v>77584677</v>
      </c>
      <c r="E44" s="5">
        <f t="shared" si="2"/>
        <v>0.80130782947057322</v>
      </c>
      <c r="F44" s="28"/>
      <c r="M44" s="14"/>
      <c r="R44">
        <v>31</v>
      </c>
      <c r="S44" s="10">
        <f t="shared" ref="S44:S89" si="14">E44</f>
        <v>0.80130782947057322</v>
      </c>
      <c r="T44" s="10">
        <f t="shared" si="9"/>
        <v>1.6284055776173312E-2</v>
      </c>
      <c r="U44">
        <f t="shared" si="1"/>
        <v>0.96153846153846145</v>
      </c>
    </row>
    <row r="45" spans="2:34">
      <c r="B45" s="28"/>
      <c r="C45" s="30">
        <v>82</v>
      </c>
      <c r="D45" s="31">
        <v>75859411</v>
      </c>
      <c r="E45" s="5">
        <f t="shared" si="2"/>
        <v>0.78348898679214873</v>
      </c>
      <c r="F45" s="28"/>
      <c r="M45" s="14"/>
      <c r="R45">
        <v>32</v>
      </c>
      <c r="S45" s="10">
        <f t="shared" si="14"/>
        <v>0.78348898679214873</v>
      </c>
      <c r="T45" s="10">
        <f t="shared" si="9"/>
        <v>1.7818842678424485E-2</v>
      </c>
      <c r="U45">
        <f t="shared" ref="U45:U76" si="15">(1+tipo)^(30-R45)</f>
        <v>0.92455621301775137</v>
      </c>
    </row>
    <row r="46" spans="2:34">
      <c r="B46" s="28"/>
      <c r="C46" s="30">
        <v>83</v>
      </c>
      <c r="D46" s="31">
        <v>73964784</v>
      </c>
      <c r="E46" s="5">
        <f t="shared" si="2"/>
        <v>0.76392095470475152</v>
      </c>
      <c r="F46" s="28"/>
      <c r="M46" s="14"/>
      <c r="R46">
        <v>33</v>
      </c>
      <c r="S46" s="10">
        <f t="shared" si="14"/>
        <v>0.76392095470475152</v>
      </c>
      <c r="T46" s="10">
        <f t="shared" si="9"/>
        <v>1.9568032087397214E-2</v>
      </c>
      <c r="U46">
        <f t="shared" si="15"/>
        <v>0.88899635867091487</v>
      </c>
    </row>
    <row r="47" spans="2:34">
      <c r="B47" s="28"/>
      <c r="C47" s="30">
        <v>84</v>
      </c>
      <c r="D47" s="31">
        <v>71882505</v>
      </c>
      <c r="E47" s="5">
        <f t="shared" si="2"/>
        <v>0.74241482062827469</v>
      </c>
      <c r="F47" s="28"/>
      <c r="M47" s="14"/>
      <c r="R47">
        <v>34</v>
      </c>
      <c r="S47" s="10">
        <f t="shared" si="14"/>
        <v>0.74241482062827469</v>
      </c>
      <c r="T47" s="10">
        <f t="shared" si="9"/>
        <v>2.1506134076476835E-2</v>
      </c>
      <c r="U47">
        <f t="shared" si="15"/>
        <v>0.85480419102972571</v>
      </c>
    </row>
    <row r="48" spans="2:34">
      <c r="B48" s="28"/>
      <c r="C48" s="30">
        <v>85</v>
      </c>
      <c r="D48" s="31">
        <v>69602866</v>
      </c>
      <c r="E48" s="5">
        <f t="shared" si="2"/>
        <v>0.71887031867634321</v>
      </c>
      <c r="F48" s="28"/>
      <c r="M48" s="14"/>
      <c r="R48">
        <v>35</v>
      </c>
      <c r="S48" s="10">
        <f t="shared" si="14"/>
        <v>0.71887031867634321</v>
      </c>
      <c r="T48" s="10">
        <f t="shared" si="9"/>
        <v>2.3544501951931474E-2</v>
      </c>
      <c r="U48">
        <f t="shared" si="15"/>
        <v>0.82192710675935154</v>
      </c>
    </row>
    <row r="49" spans="2:21">
      <c r="B49" s="28"/>
      <c r="C49" s="30">
        <v>86</v>
      </c>
      <c r="D49" s="31">
        <v>67125665</v>
      </c>
      <c r="E49" s="5">
        <f t="shared" si="2"/>
        <v>0.69328536255836737</v>
      </c>
      <c r="F49" s="28"/>
      <c r="M49" s="14"/>
      <c r="R49">
        <v>36</v>
      </c>
      <c r="S49" s="10">
        <f t="shared" si="14"/>
        <v>0.69328536255836737</v>
      </c>
      <c r="T49" s="10">
        <f t="shared" si="9"/>
        <v>2.5584956117975843E-2</v>
      </c>
      <c r="U49">
        <f t="shared" si="15"/>
        <v>0.79031452573014571</v>
      </c>
    </row>
    <row r="50" spans="2:21">
      <c r="B50" s="28"/>
      <c r="C50" s="30">
        <v>87</v>
      </c>
      <c r="D50" s="31">
        <v>64459460</v>
      </c>
      <c r="E50" s="5">
        <f t="shared" si="2"/>
        <v>0.66574834076379841</v>
      </c>
      <c r="F50" s="28"/>
      <c r="M50" s="14"/>
      <c r="R50">
        <v>37</v>
      </c>
      <c r="S50" s="10">
        <f t="shared" si="14"/>
        <v>0.66574834076379841</v>
      </c>
      <c r="T50" s="10">
        <f t="shared" si="9"/>
        <v>2.7537021794568961E-2</v>
      </c>
      <c r="U50">
        <f t="shared" si="15"/>
        <v>0.75991781320206331</v>
      </c>
    </row>
    <row r="51" spans="2:21">
      <c r="B51" s="28"/>
      <c r="C51" s="30">
        <v>88</v>
      </c>
      <c r="D51" s="31">
        <v>61620569</v>
      </c>
      <c r="E51" s="5">
        <f t="shared" si="2"/>
        <v>0.63642778839089176</v>
      </c>
      <c r="F51" s="28"/>
      <c r="M51" s="14"/>
      <c r="R51">
        <v>38</v>
      </c>
      <c r="S51" s="10">
        <f t="shared" si="14"/>
        <v>0.63642778839089176</v>
      </c>
      <c r="T51" s="10">
        <f t="shared" si="9"/>
        <v>2.932055237290665E-2</v>
      </c>
      <c r="U51">
        <f t="shared" si="15"/>
        <v>0.73069020500198378</v>
      </c>
    </row>
    <row r="52" spans="2:21">
      <c r="B52" s="28"/>
      <c r="C52" s="30">
        <v>89</v>
      </c>
      <c r="D52" s="31">
        <v>58631904</v>
      </c>
      <c r="E52" s="5">
        <f t="shared" si="2"/>
        <v>0.6055603444990435</v>
      </c>
      <c r="F52" s="28"/>
      <c r="M52" s="14"/>
      <c r="R52">
        <v>39</v>
      </c>
      <c r="S52" s="10">
        <f t="shared" si="14"/>
        <v>0.6055603444990435</v>
      </c>
      <c r="T52" s="10">
        <f t="shared" si="9"/>
        <v>3.0867443891848256E-2</v>
      </c>
      <c r="U52">
        <f t="shared" si="15"/>
        <v>0.70258673557883045</v>
      </c>
    </row>
    <row r="53" spans="2:21">
      <c r="B53" s="28"/>
      <c r="C53" s="30">
        <v>90</v>
      </c>
      <c r="D53" s="31">
        <v>55521634</v>
      </c>
      <c r="E53" s="5">
        <f t="shared" si="2"/>
        <v>0.57343694334384587</v>
      </c>
      <c r="F53" s="28"/>
      <c r="M53" s="14"/>
      <c r="R53">
        <v>40</v>
      </c>
      <c r="S53" s="10">
        <f t="shared" si="14"/>
        <v>0.57343694334384587</v>
      </c>
      <c r="T53" s="10">
        <f t="shared" si="9"/>
        <v>3.2123401155197628E-2</v>
      </c>
      <c r="U53">
        <f t="shared" si="15"/>
        <v>0.67556416882579851</v>
      </c>
    </row>
    <row r="54" spans="2:21">
      <c r="B54" s="28"/>
      <c r="C54" s="30">
        <v>91</v>
      </c>
      <c r="D54" s="31">
        <v>52321756</v>
      </c>
      <c r="E54" s="5">
        <f t="shared" si="2"/>
        <v>0.54038805542038848</v>
      </c>
      <c r="F54" s="28"/>
      <c r="M54" s="14"/>
      <c r="R54">
        <v>41</v>
      </c>
      <c r="S54" s="10">
        <f t="shared" si="14"/>
        <v>0.54038805542038848</v>
      </c>
      <c r="T54" s="10">
        <f t="shared" si="9"/>
        <v>3.3048887923457393E-2</v>
      </c>
      <c r="U54">
        <f t="shared" si="15"/>
        <v>0.6495809315632679</v>
      </c>
    </row>
    <row r="55" spans="2:21">
      <c r="B55" s="28"/>
      <c r="C55" s="30">
        <v>92</v>
      </c>
      <c r="D55" s="31">
        <v>49066589</v>
      </c>
      <c r="E55" s="5">
        <f t="shared" si="2"/>
        <v>0.50676813323737502</v>
      </c>
      <c r="F55" s="28"/>
      <c r="M55" s="14"/>
      <c r="R55">
        <v>42</v>
      </c>
      <c r="S55" s="10">
        <f t="shared" si="14"/>
        <v>0.50676813323737502</v>
      </c>
      <c r="T55" s="10">
        <f t="shared" si="9"/>
        <v>3.3619922183013462E-2</v>
      </c>
      <c r="U55">
        <f t="shared" si="15"/>
        <v>0.62459704958006512</v>
      </c>
    </row>
    <row r="56" spans="2:21">
      <c r="B56" s="28"/>
      <c r="C56" s="30">
        <v>93</v>
      </c>
      <c r="D56" s="31">
        <v>45788700</v>
      </c>
      <c r="E56" s="5">
        <f t="shared" si="2"/>
        <v>0.47291353434750055</v>
      </c>
      <c r="F56" s="28"/>
      <c r="M56" s="14"/>
      <c r="R56">
        <v>43</v>
      </c>
      <c r="S56" s="10">
        <f t="shared" si="14"/>
        <v>0.47291353434750055</v>
      </c>
      <c r="T56" s="10">
        <f t="shared" si="9"/>
        <v>3.3854598889874465E-2</v>
      </c>
      <c r="U56">
        <f t="shared" si="15"/>
        <v>0.600574086134678</v>
      </c>
    </row>
    <row r="57" spans="2:21">
      <c r="B57" s="28"/>
      <c r="C57" s="30">
        <v>94</v>
      </c>
      <c r="D57" s="31">
        <v>42509034</v>
      </c>
      <c r="E57" s="5">
        <f t="shared" si="2"/>
        <v>0.43904058229733683</v>
      </c>
      <c r="F57" s="28"/>
      <c r="R57">
        <v>44</v>
      </c>
      <c r="S57" s="10">
        <f t="shared" si="14"/>
        <v>0.43904058229733683</v>
      </c>
      <c r="T57" s="10">
        <f t="shared" si="9"/>
        <v>3.3872952050163718E-2</v>
      </c>
      <c r="U57">
        <f t="shared" si="15"/>
        <v>0.57747508282180582</v>
      </c>
    </row>
    <row r="58" spans="2:21">
      <c r="B58" s="28"/>
      <c r="C58" s="30">
        <v>95</v>
      </c>
      <c r="D58" s="31">
        <v>39238746</v>
      </c>
      <c r="E58" s="5">
        <f t="shared" si="2"/>
        <v>0.40526448783703944</v>
      </c>
      <c r="F58" s="28"/>
      <c r="R58">
        <v>45</v>
      </c>
      <c r="S58" s="10">
        <f t="shared" si="14"/>
        <v>0.40526448783703944</v>
      </c>
      <c r="T58" s="10">
        <f t="shared" si="9"/>
        <v>3.377609446029739E-2</v>
      </c>
      <c r="U58">
        <f t="shared" si="15"/>
        <v>0.55526450271327477</v>
      </c>
    </row>
    <row r="59" spans="2:21">
      <c r="B59" s="28"/>
      <c r="C59" s="30">
        <v>96</v>
      </c>
      <c r="D59" s="31">
        <v>35983798</v>
      </c>
      <c r="E59" s="5">
        <f t="shared" si="2"/>
        <v>0.37164682752352701</v>
      </c>
      <c r="F59" s="28"/>
      <c r="R59">
        <v>46</v>
      </c>
      <c r="S59" s="10">
        <f t="shared" si="14"/>
        <v>0.37164682752352701</v>
      </c>
      <c r="T59" s="10">
        <f t="shared" si="9"/>
        <v>3.3617660313512432E-2</v>
      </c>
      <c r="U59">
        <f t="shared" si="15"/>
        <v>0.53390817568584104</v>
      </c>
    </row>
    <row r="60" spans="2:21">
      <c r="B60" s="28"/>
      <c r="C60" s="30">
        <v>97</v>
      </c>
      <c r="D60" s="31">
        <v>32756206</v>
      </c>
      <c r="E60" s="5">
        <f t="shared" si="2"/>
        <v>0.33831170466239058</v>
      </c>
      <c r="F60" s="28"/>
      <c r="R60">
        <v>47</v>
      </c>
      <c r="S60" s="10">
        <f t="shared" si="14"/>
        <v>0.33831170466239058</v>
      </c>
      <c r="T60" s="10">
        <f t="shared" si="9"/>
        <v>3.3335122861136435E-2</v>
      </c>
      <c r="U60">
        <f t="shared" si="15"/>
        <v>0.51337324585177024</v>
      </c>
    </row>
    <row r="61" spans="2:21">
      <c r="B61" s="28"/>
      <c r="C61" s="30">
        <v>98</v>
      </c>
      <c r="D61" s="31">
        <v>29578025</v>
      </c>
      <c r="E61" s="5">
        <f t="shared" si="2"/>
        <v>0.30548690707027565</v>
      </c>
      <c r="F61" s="28"/>
      <c r="R61">
        <v>48</v>
      </c>
      <c r="S61" s="10">
        <f t="shared" si="14"/>
        <v>0.30548690707027565</v>
      </c>
      <c r="T61" s="10">
        <f t="shared" si="9"/>
        <v>3.2824797592114929E-2</v>
      </c>
      <c r="U61">
        <f t="shared" si="15"/>
        <v>0.49362812101131748</v>
      </c>
    </row>
    <row r="62" spans="2:21">
      <c r="B62" s="28"/>
      <c r="C62" s="30">
        <v>99</v>
      </c>
      <c r="D62" s="31">
        <v>26474072</v>
      </c>
      <c r="E62" s="5">
        <f t="shared" si="2"/>
        <v>0.27342874897278591</v>
      </c>
      <c r="F62" s="28"/>
      <c r="R62">
        <v>49</v>
      </c>
      <c r="S62" s="10">
        <f t="shared" si="14"/>
        <v>0.27342874897278591</v>
      </c>
      <c r="T62" s="10">
        <f t="shared" si="9"/>
        <v>3.2058158097489742E-2</v>
      </c>
      <c r="U62">
        <f t="shared" si="15"/>
        <v>0.47464242404934376</v>
      </c>
    </row>
    <row r="63" spans="2:21">
      <c r="B63" s="28"/>
      <c r="C63" s="30">
        <v>100</v>
      </c>
      <c r="D63" s="31">
        <v>23470761</v>
      </c>
      <c r="E63" s="5">
        <f t="shared" si="2"/>
        <v>0.24241003868499161</v>
      </c>
      <c r="F63" s="28"/>
      <c r="R63">
        <v>50</v>
      </c>
      <c r="S63" s="10">
        <f t="shared" si="14"/>
        <v>0.24241003868499161</v>
      </c>
      <c r="T63" s="10">
        <f t="shared" si="9"/>
        <v>3.1018710287794293E-2</v>
      </c>
      <c r="U63">
        <f t="shared" si="15"/>
        <v>0.45638694620129205</v>
      </c>
    </row>
    <row r="64" spans="2:21">
      <c r="B64" s="28"/>
      <c r="C64" s="30">
        <v>101</v>
      </c>
      <c r="D64" s="31">
        <v>20594837</v>
      </c>
      <c r="E64" s="5">
        <f t="shared" si="2"/>
        <v>0.21270700314664262</v>
      </c>
      <c r="F64" s="28"/>
      <c r="R64">
        <v>51</v>
      </c>
      <c r="S64" s="10">
        <f t="shared" si="14"/>
        <v>0.21270700314664262</v>
      </c>
      <c r="T64" s="10">
        <f t="shared" si="9"/>
        <v>2.9703035538348993E-2</v>
      </c>
      <c r="U64">
        <f t="shared" si="15"/>
        <v>0.43883360211662686</v>
      </c>
    </row>
    <row r="65" spans="2:21">
      <c r="B65" s="28"/>
      <c r="C65" s="30">
        <v>102</v>
      </c>
      <c r="D65" s="31">
        <v>17872053</v>
      </c>
      <c r="E65" s="5">
        <f t="shared" si="2"/>
        <v>0.18458562375162102</v>
      </c>
      <c r="F65" s="28"/>
      <c r="R65">
        <v>52</v>
      </c>
      <c r="S65" s="10">
        <f t="shared" si="14"/>
        <v>0.18458562375162102</v>
      </c>
      <c r="T65" s="10">
        <f t="shared" si="9"/>
        <v>2.8121379395021601E-2</v>
      </c>
      <c r="U65">
        <f t="shared" si="15"/>
        <v>0.42195538665060278</v>
      </c>
    </row>
    <row r="66" spans="2:21">
      <c r="B66" s="28"/>
      <c r="C66" s="30">
        <v>103</v>
      </c>
      <c r="D66" s="31">
        <v>15325850</v>
      </c>
      <c r="E66" s="5">
        <f t="shared" si="2"/>
        <v>0.15828800316190766</v>
      </c>
      <c r="F66" s="28"/>
      <c r="R66">
        <v>53</v>
      </c>
      <c r="S66" s="10">
        <f t="shared" si="14"/>
        <v>0.15828800316190766</v>
      </c>
      <c r="T66" s="10">
        <f t="shared" si="9"/>
        <v>2.6297620589713355E-2</v>
      </c>
      <c r="U66">
        <f t="shared" si="15"/>
        <v>0.40572633331788732</v>
      </c>
    </row>
    <row r="67" spans="2:21">
      <c r="B67" s="28"/>
      <c r="C67" s="30">
        <v>104</v>
      </c>
      <c r="D67" s="31">
        <v>12976152</v>
      </c>
      <c r="E67" s="5">
        <f t="shared" si="2"/>
        <v>0.13401991986124059</v>
      </c>
      <c r="F67" s="28"/>
      <c r="R67">
        <v>54</v>
      </c>
      <c r="S67" s="10">
        <f t="shared" si="14"/>
        <v>0.13401991986124059</v>
      </c>
      <c r="T67" s="10">
        <f t="shared" si="9"/>
        <v>2.426808330066707E-2</v>
      </c>
      <c r="U67">
        <f t="shared" si="15"/>
        <v>0.39012147434412242</v>
      </c>
    </row>
    <row r="68" spans="2:21">
      <c r="B68" s="28"/>
      <c r="C68" s="30">
        <v>105</v>
      </c>
      <c r="D68" s="31">
        <v>10838331</v>
      </c>
      <c r="E68" s="5">
        <f t="shared" si="2"/>
        <v>0.11194013849788441</v>
      </c>
      <c r="F68" s="28"/>
      <c r="R68">
        <v>55</v>
      </c>
      <c r="S68" s="10">
        <f t="shared" si="14"/>
        <v>0.11194013849788441</v>
      </c>
      <c r="T68" s="10">
        <f t="shared" si="9"/>
        <v>2.2079781363356185E-2</v>
      </c>
      <c r="U68">
        <f t="shared" si="15"/>
        <v>0.37511680225396377</v>
      </c>
    </row>
    <row r="69" spans="2:21">
      <c r="B69" s="28"/>
      <c r="C69" s="30">
        <v>106</v>
      </c>
      <c r="D69" s="31">
        <v>8922436</v>
      </c>
      <c r="E69" s="5">
        <f t="shared" si="2"/>
        <v>9.2152446864605789E-2</v>
      </c>
      <c r="F69" s="28"/>
      <c r="R69">
        <v>56</v>
      </c>
      <c r="S69" s="10">
        <f t="shared" si="14"/>
        <v>9.2152446864605789E-2</v>
      </c>
      <c r="T69" s="10">
        <f t="shared" si="9"/>
        <v>1.978769163327862E-2</v>
      </c>
      <c r="U69">
        <f t="shared" si="15"/>
        <v>0.36068923293650368</v>
      </c>
    </row>
    <row r="70" spans="2:21">
      <c r="B70" s="28"/>
      <c r="C70" s="30">
        <v>107</v>
      </c>
      <c r="D70" s="31">
        <v>7232733</v>
      </c>
      <c r="E70" s="5">
        <f t="shared" si="2"/>
        <v>7.4700904939904403E-2</v>
      </c>
      <c r="F70" s="28"/>
      <c r="R70">
        <v>57</v>
      </c>
      <c r="S70" s="10">
        <f t="shared" si="14"/>
        <v>7.4700904939904403E-2</v>
      </c>
      <c r="T70" s="10">
        <f t="shared" si="9"/>
        <v>1.7451541924701386E-2</v>
      </c>
      <c r="U70">
        <f t="shared" si="15"/>
        <v>0.3468165701312535</v>
      </c>
    </row>
    <row r="71" spans="2:21">
      <c r="B71" s="28"/>
      <c r="C71" s="30">
        <v>108</v>
      </c>
      <c r="D71" s="31">
        <v>5767599</v>
      </c>
      <c r="E71" s="5">
        <f t="shared" si="2"/>
        <v>5.9568750101861592E-2</v>
      </c>
      <c r="F71" s="28"/>
      <c r="R71">
        <v>58</v>
      </c>
      <c r="S71" s="10">
        <f t="shared" si="14"/>
        <v>5.9568750101861592E-2</v>
      </c>
      <c r="T71" s="10">
        <f t="shared" si="9"/>
        <v>1.5132154838042811E-2</v>
      </c>
      <c r="U71">
        <f t="shared" si="15"/>
        <v>0.3334774712800514</v>
      </c>
    </row>
    <row r="72" spans="2:21">
      <c r="B72" s="28"/>
      <c r="C72" s="30">
        <f>+C71+1</f>
        <v>109</v>
      </c>
      <c r="D72" s="31">
        <v>4519784</v>
      </c>
      <c r="E72" s="5">
        <f t="shared" si="2"/>
        <v>4.6681103109004696E-2</v>
      </c>
      <c r="F72" s="28"/>
      <c r="R72">
        <v>59</v>
      </c>
      <c r="S72" s="10">
        <f t="shared" si="14"/>
        <v>4.6681103109004696E-2</v>
      </c>
      <c r="T72" s="10">
        <f t="shared" si="9"/>
        <v>1.2887646992856897E-2</v>
      </c>
      <c r="U72">
        <f t="shared" si="15"/>
        <v>0.32065141469235708</v>
      </c>
    </row>
    <row r="73" spans="2:21">
      <c r="B73" s="28"/>
      <c r="C73" s="30">
        <f t="shared" ref="C73:C89" si="16">+C72+1</f>
        <v>110</v>
      </c>
      <c r="D73" s="31">
        <v>3477003</v>
      </c>
      <c r="E73" s="5">
        <f t="shared" si="2"/>
        <v>3.5911082377679697E-2</v>
      </c>
      <c r="F73" s="28"/>
      <c r="R73">
        <v>60</v>
      </c>
      <c r="S73" s="10">
        <f t="shared" si="14"/>
        <v>3.5911082377679697E-2</v>
      </c>
      <c r="T73" s="10">
        <f t="shared" si="9"/>
        <v>1.0770020731324999E-2</v>
      </c>
      <c r="U73">
        <f t="shared" si="15"/>
        <v>0.30831866797342034</v>
      </c>
    </row>
    <row r="74" spans="2:21">
      <c r="B74" s="28"/>
      <c r="C74" s="30">
        <f t="shared" si="16"/>
        <v>111</v>
      </c>
      <c r="D74" s="31">
        <v>2622819</v>
      </c>
      <c r="E74" s="5">
        <f t="shared" si="2"/>
        <v>2.7088923757254017E-2</v>
      </c>
      <c r="F74" s="28"/>
      <c r="R74">
        <v>61</v>
      </c>
      <c r="S74" s="10">
        <f t="shared" si="14"/>
        <v>2.7088923757254017E-2</v>
      </c>
      <c r="T74" s="10">
        <f t="shared" si="9"/>
        <v>8.8221586204256797E-3</v>
      </c>
      <c r="U74">
        <f t="shared" si="15"/>
        <v>0.29646025766675027</v>
      </c>
    </row>
    <row r="75" spans="2:21">
      <c r="B75" s="28"/>
      <c r="C75" s="30">
        <f t="shared" si="16"/>
        <v>112</v>
      </c>
      <c r="D75" s="31">
        <v>1937725</v>
      </c>
      <c r="E75" s="5">
        <f t="shared" si="2"/>
        <v>2.0013155611395616E-2</v>
      </c>
      <c r="F75" s="28"/>
      <c r="R75">
        <v>62</v>
      </c>
      <c r="S75" s="10">
        <f t="shared" si="14"/>
        <v>2.0013155611395616E-2</v>
      </c>
      <c r="T75" s="10">
        <f t="shared" si="9"/>
        <v>7.0757681458584014E-3</v>
      </c>
      <c r="U75">
        <f t="shared" si="15"/>
        <v>0.28505794006418295</v>
      </c>
    </row>
    <row r="76" spans="2:21">
      <c r="B76" s="28"/>
      <c r="C76" s="30">
        <f t="shared" si="16"/>
        <v>113</v>
      </c>
      <c r="D76" s="31">
        <v>1400336</v>
      </c>
      <c r="E76" s="5">
        <f t="shared" si="2"/>
        <v>1.4462909998188233E-2</v>
      </c>
      <c r="F76" s="28"/>
      <c r="R76">
        <v>63</v>
      </c>
      <c r="S76" s="10">
        <f t="shared" si="14"/>
        <v>1.4462909998188233E-2</v>
      </c>
      <c r="T76" s="10">
        <f t="shared" si="9"/>
        <v>5.550245613207383E-3</v>
      </c>
      <c r="U76">
        <f t="shared" si="15"/>
        <v>0.27409417313863743</v>
      </c>
    </row>
    <row r="77" spans="2:21">
      <c r="B77" s="28"/>
      <c r="C77" s="30">
        <f t="shared" si="16"/>
        <v>114</v>
      </c>
      <c r="D77" s="31">
        <v>988580</v>
      </c>
      <c r="E77" s="5">
        <f t="shared" si="2"/>
        <v>1.0210223522075361E-2</v>
      </c>
      <c r="F77" s="28"/>
      <c r="R77">
        <v>64</v>
      </c>
      <c r="S77" s="10">
        <f t="shared" si="14"/>
        <v>1.0210223522075361E-2</v>
      </c>
      <c r="T77" s="10">
        <f t="shared" si="9"/>
        <v>4.2526864761128717E-3</v>
      </c>
      <c r="U77">
        <f t="shared" ref="U77:U89" si="17">(1+tipo)^(30-R77)</f>
        <v>0.26355208955638215</v>
      </c>
    </row>
    <row r="78" spans="2:21">
      <c r="B78" s="28"/>
      <c r="C78" s="30">
        <f t="shared" si="16"/>
        <v>115</v>
      </c>
      <c r="D78" s="31">
        <v>680797</v>
      </c>
      <c r="E78" s="5">
        <f t="shared" ref="E78:E89" si="18">D78/$D$13</f>
        <v>7.031387994050395E-3</v>
      </c>
      <c r="F78" s="28"/>
      <c r="R78">
        <v>65</v>
      </c>
      <c r="S78" s="10">
        <f t="shared" si="14"/>
        <v>7.031387994050395E-3</v>
      </c>
      <c r="T78" s="10">
        <f t="shared" si="9"/>
        <v>3.1788355280249663E-3</v>
      </c>
      <c r="U78">
        <f t="shared" si="17"/>
        <v>0.25341547072729048</v>
      </c>
    </row>
    <row r="79" spans="2:21">
      <c r="B79" s="28"/>
      <c r="C79" s="30">
        <f t="shared" si="16"/>
        <v>116</v>
      </c>
      <c r="D79" s="31">
        <v>456664</v>
      </c>
      <c r="E79" s="5">
        <f t="shared" si="18"/>
        <v>4.7165039900514101E-3</v>
      </c>
      <c r="F79" s="28"/>
      <c r="R79">
        <v>66</v>
      </c>
      <c r="S79" s="10">
        <f t="shared" si="14"/>
        <v>4.7165039900514101E-3</v>
      </c>
      <c r="T79" s="10">
        <f t="shared" ref="T79:T89" si="19">S78-S79</f>
        <v>2.3148840039989849E-3</v>
      </c>
      <c r="U79">
        <f t="shared" si="17"/>
        <v>0.24366872185316396</v>
      </c>
    </row>
    <row r="80" spans="2:21">
      <c r="B80" s="28"/>
      <c r="C80" s="30">
        <f t="shared" si="16"/>
        <v>117</v>
      </c>
      <c r="D80" s="31">
        <v>297886</v>
      </c>
      <c r="E80" s="5">
        <f t="shared" si="18"/>
        <v>3.0766176172863512E-3</v>
      </c>
      <c r="F80" s="28"/>
      <c r="R80">
        <v>67</v>
      </c>
      <c r="S80" s="10">
        <f t="shared" si="14"/>
        <v>3.0766176172863512E-3</v>
      </c>
      <c r="T80" s="10">
        <f t="shared" si="19"/>
        <v>1.639886372765059E-3</v>
      </c>
      <c r="U80">
        <f t="shared" si="17"/>
        <v>0.23429684793573452</v>
      </c>
    </row>
    <row r="81" spans="2:21">
      <c r="B81" s="28"/>
      <c r="C81" s="30">
        <f t="shared" si="16"/>
        <v>118</v>
      </c>
      <c r="D81" s="31">
        <v>188637</v>
      </c>
      <c r="E81" s="5">
        <f t="shared" si="18"/>
        <v>1.9482752377488215E-3</v>
      </c>
      <c r="F81" s="28"/>
      <c r="R81">
        <v>68</v>
      </c>
      <c r="S81" s="10">
        <f t="shared" si="14"/>
        <v>1.9482752377488215E-3</v>
      </c>
      <c r="T81" s="10">
        <f t="shared" si="19"/>
        <v>1.1283423795375297E-3</v>
      </c>
      <c r="U81">
        <f t="shared" si="17"/>
        <v>0.22528543070743706</v>
      </c>
    </row>
    <row r="82" spans="2:21">
      <c r="B82" s="28"/>
      <c r="C82" s="30">
        <f t="shared" si="16"/>
        <v>119</v>
      </c>
      <c r="D82" s="31">
        <v>115749</v>
      </c>
      <c r="E82" s="5">
        <f t="shared" si="18"/>
        <v>1.1954754925819872E-3</v>
      </c>
      <c r="F82" s="28"/>
      <c r="R82">
        <v>69</v>
      </c>
      <c r="S82" s="10">
        <f t="shared" si="14"/>
        <v>1.1954754925819872E-3</v>
      </c>
      <c r="T82" s="10">
        <f t="shared" si="19"/>
        <v>7.5279974516683423E-4</v>
      </c>
      <c r="U82">
        <f t="shared" si="17"/>
        <v>0.21662060644945874</v>
      </c>
    </row>
    <row r="83" spans="2:21">
      <c r="B83" s="28"/>
      <c r="C83" s="30">
        <f t="shared" si="16"/>
        <v>120</v>
      </c>
      <c r="D83" s="31">
        <v>68683</v>
      </c>
      <c r="E83" s="5">
        <f t="shared" si="18"/>
        <v>7.093697851126889E-4</v>
      </c>
      <c r="F83" s="28"/>
      <c r="R83">
        <v>70</v>
      </c>
      <c r="S83" s="10">
        <f t="shared" si="14"/>
        <v>7.093697851126889E-4</v>
      </c>
      <c r="T83" s="10">
        <f t="shared" si="19"/>
        <v>4.8610570746929834E-4</v>
      </c>
      <c r="U83">
        <f t="shared" si="17"/>
        <v>0.20828904466294101</v>
      </c>
    </row>
    <row r="84" spans="2:21">
      <c r="B84" s="28"/>
      <c r="C84" s="30">
        <f t="shared" si="16"/>
        <v>121</v>
      </c>
      <c r="D84" s="31">
        <v>39325</v>
      </c>
      <c r="E84" s="5">
        <f t="shared" si="18"/>
        <v>4.0615533391896816E-4</v>
      </c>
      <c r="F84" s="28"/>
      <c r="R84">
        <v>71</v>
      </c>
      <c r="S84" s="10">
        <f t="shared" si="14"/>
        <v>4.0615533391896816E-4</v>
      </c>
      <c r="T84" s="10">
        <f t="shared" si="19"/>
        <v>3.0321445119372073E-4</v>
      </c>
      <c r="U84">
        <f t="shared" si="17"/>
        <v>0.20027792756052021</v>
      </c>
    </row>
    <row r="85" spans="2:21">
      <c r="B85" s="28"/>
      <c r="C85" s="30">
        <f t="shared" si="16"/>
        <v>122</v>
      </c>
      <c r="D85" s="31">
        <v>21675</v>
      </c>
      <c r="E85" s="5">
        <f t="shared" si="18"/>
        <v>2.2386311157517191E-4</v>
      </c>
      <c r="F85" s="28"/>
      <c r="R85">
        <v>72</v>
      </c>
      <c r="S85" s="10">
        <f t="shared" si="14"/>
        <v>2.2386311157517191E-4</v>
      </c>
      <c r="T85" s="10">
        <f t="shared" si="19"/>
        <v>1.8229222234379626E-4</v>
      </c>
      <c r="U85">
        <f t="shared" si="17"/>
        <v>0.19257493034665407</v>
      </c>
    </row>
    <row r="86" spans="2:21">
      <c r="B86" s="28"/>
      <c r="C86" s="30">
        <f t="shared" si="16"/>
        <v>123</v>
      </c>
      <c r="D86" s="31">
        <v>11470</v>
      </c>
      <c r="E86" s="5">
        <f t="shared" si="18"/>
        <v>1.1846412409537355E-4</v>
      </c>
      <c r="F86" s="28"/>
      <c r="R86">
        <v>73</v>
      </c>
      <c r="S86" s="10">
        <f t="shared" si="14"/>
        <v>1.1846412409537355E-4</v>
      </c>
      <c r="T86" s="10">
        <f t="shared" si="19"/>
        <v>1.0539898747979835E-4</v>
      </c>
      <c r="U86">
        <f t="shared" si="17"/>
        <v>0.18516820225639813</v>
      </c>
    </row>
    <row r="87" spans="2:21">
      <c r="B87" s="28"/>
      <c r="C87" s="30">
        <f t="shared" si="16"/>
        <v>124</v>
      </c>
      <c r="D87" s="31">
        <v>5811</v>
      </c>
      <c r="E87" s="5">
        <f t="shared" si="18"/>
        <v>6.0017003061745049E-5</v>
      </c>
      <c r="F87" s="28"/>
      <c r="R87">
        <v>74</v>
      </c>
      <c r="S87" s="10">
        <f t="shared" si="14"/>
        <v>6.0017003061745049E-5</v>
      </c>
      <c r="T87" s="10">
        <f t="shared" si="19"/>
        <v>5.8447121033628505E-5</v>
      </c>
      <c r="U87">
        <f t="shared" si="17"/>
        <v>0.17804634832345972</v>
      </c>
    </row>
    <row r="88" spans="2:21">
      <c r="B88" s="28"/>
      <c r="C88" s="30">
        <f t="shared" si="16"/>
        <v>125</v>
      </c>
      <c r="D88" s="31">
        <v>2809</v>
      </c>
      <c r="E88" s="5">
        <f t="shared" si="18"/>
        <v>2.901183300644327E-5</v>
      </c>
      <c r="F88" s="28"/>
      <c r="R88">
        <v>75</v>
      </c>
      <c r="S88" s="10">
        <f t="shared" si="14"/>
        <v>2.901183300644327E-5</v>
      </c>
      <c r="T88" s="10">
        <f t="shared" si="19"/>
        <v>3.1005170055301782E-5</v>
      </c>
      <c r="U88">
        <f t="shared" si="17"/>
        <v>0.17119841184948048</v>
      </c>
    </row>
    <row r="89" spans="2:21">
      <c r="B89" s="28"/>
      <c r="C89" s="30">
        <f t="shared" si="16"/>
        <v>126</v>
      </c>
      <c r="D89" s="31">
        <v>1291</v>
      </c>
      <c r="E89" s="5">
        <f t="shared" si="18"/>
        <v>1.333366906775303E-5</v>
      </c>
      <c r="F89" s="28"/>
      <c r="R89">
        <v>76</v>
      </c>
      <c r="S89" s="10">
        <f t="shared" si="14"/>
        <v>1.333366906775303E-5</v>
      </c>
      <c r="T89" s="10">
        <f t="shared" si="19"/>
        <v>1.5678163938690241E-5</v>
      </c>
      <c r="U89">
        <f t="shared" si="17"/>
        <v>0.1646138575475774</v>
      </c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EA8A4DB778B3419131F5B8502F05DF" ma:contentTypeVersion="2" ma:contentTypeDescription="Crear nuevo documento." ma:contentTypeScope="" ma:versionID="7b4f0182f536e05cbb366c375c7a8337">
  <xsd:schema xmlns:xsd="http://www.w3.org/2001/XMLSchema" xmlns:xs="http://www.w3.org/2001/XMLSchema" xmlns:p="http://schemas.microsoft.com/office/2006/metadata/properties" xmlns:ns2="c647e1cb-5d7a-4f25-a364-0969958c4296" targetNamespace="http://schemas.microsoft.com/office/2006/metadata/properties" ma:root="true" ma:fieldsID="6f1e891beffc474efd459d350cf088a7" ns2:_="">
    <xsd:import namespace="c647e1cb-5d7a-4f25-a364-0969958c4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47e1cb-5d7a-4f25-a364-0969958c42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419543-3E76-410E-BB90-233E11A92C8B}"/>
</file>

<file path=customXml/itemProps2.xml><?xml version="1.0" encoding="utf-8"?>
<ds:datastoreItem xmlns:ds="http://schemas.openxmlformats.org/officeDocument/2006/customXml" ds:itemID="{D8F38589-54DE-4961-8258-D8B933412AFA}"/>
</file>

<file path=customXml/itemProps3.xml><?xml version="1.0" encoding="utf-8"?>
<ds:datastoreItem xmlns:ds="http://schemas.openxmlformats.org/officeDocument/2006/customXml" ds:itemID="{9A44EE99-3164-4879-A8E8-8CED4F5022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</dc:creator>
  <cp:keywords/>
  <dc:description/>
  <cp:lastModifiedBy>Lucia Navarro Mateos</cp:lastModifiedBy>
  <cp:revision/>
  <dcterms:created xsi:type="dcterms:W3CDTF">2021-02-18T11:52:55Z</dcterms:created>
  <dcterms:modified xsi:type="dcterms:W3CDTF">2021-03-01T09:00:35Z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0x010100BDEA8A4DB778B3419131F5B8502F05DF</vt:lpwstr>
  </property>
</Properties>
</file>