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xr:revisionPtr revIDLastSave="0" documentId="11_0A970395556547B6F8701D4A619775C63D8291EE" xr6:coauthVersionLast="47" xr6:coauthVersionMax="47" xr10:uidLastSave="{00000000-0000-0000-0000-000000000000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solver_adj" localSheetId="0" hidden="1">Hoja1!$G$28:$G$30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Hoja1!$G$33:$I$33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Hoja1!$F$36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8" calcMode="autoNoTable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I33" i="1"/>
  <c r="H33" i="1"/>
  <c r="G33" i="1"/>
  <c r="L11" i="1"/>
  <c r="L7" i="1" a="1"/>
  <c r="L7" i="1" s="1"/>
  <c r="J20" i="1"/>
  <c r="J21" i="1" s="1"/>
  <c r="I20" i="1"/>
  <c r="I21" i="1" s="1"/>
  <c r="H20" i="1"/>
  <c r="H21" i="1" s="1"/>
  <c r="N7" i="1" l="1"/>
  <c r="M9" i="1"/>
  <c r="L9" i="1"/>
  <c r="N8" i="1"/>
  <c r="M7" i="1"/>
  <c r="L8" i="1"/>
  <c r="N9" i="1"/>
  <c r="M8" i="1"/>
  <c r="K21" i="1"/>
  <c r="L15" i="1" a="1"/>
  <c r="L15" i="1"/>
  <c r="M15" i="1"/>
  <c r="N15" i="1"/>
  <c r="M18" i="1" a="1"/>
  <c r="M18" i="1"/>
  <c r="M20" i="1"/>
  <c r="M19" i="1"/>
  <c r="M23" i="1"/>
  <c r="N23" i="1"/>
  <c r="O23" i="1"/>
  <c r="G23" i="1"/>
</calcChain>
</file>

<file path=xl/sharedStrings.xml><?xml version="1.0" encoding="utf-8"?>
<sst xmlns="http://schemas.openxmlformats.org/spreadsheetml/2006/main" count="37" uniqueCount="17">
  <si>
    <t>Mercado</t>
  </si>
  <si>
    <t>precios hoy</t>
  </si>
  <si>
    <t>omega 1</t>
  </si>
  <si>
    <t>omega 2</t>
  </si>
  <si>
    <t>omega 3</t>
  </si>
  <si>
    <t>activo S1</t>
  </si>
  <si>
    <t>activo S2</t>
  </si>
  <si>
    <t>activo S3</t>
  </si>
  <si>
    <t>objetivo: valorar el instrumento X que paga</t>
  </si>
  <si>
    <t>con álgebra lineal</t>
  </si>
  <si>
    <t>lambda1</t>
  </si>
  <si>
    <t>lambda2</t>
  </si>
  <si>
    <t>lambda3</t>
  </si>
  <si>
    <t>Replicación de (los flujos de) X</t>
  </si>
  <si>
    <t xml:space="preserve">flujo de esta cartera en </t>
  </si>
  <si>
    <t>coste de cartera</t>
  </si>
  <si>
    <t>Encontrar oportunidad dfe arbitraje??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</si>
</sst>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right"/>
    </xf>
    <xf numFmtId="1" fontId="0" fillId="4" borderId="7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36"/>
  <sheetViews>
    <sheetView tabSelected="1" zoomScale="145" zoomScaleNormal="145" workbookViewId="0">
      <selection activeCell="D27" sqref="D27"/>
    </sheetView>
  </sheetViews>
  <sheetFormatPr defaultColWidth="11.42578125" defaultRowHeight="15"/>
  <cols>
    <col min="13" max="13" width="14.140625" bestFit="1" customWidth="1"/>
  </cols>
  <sheetData>
    <row r="4" spans="3:14">
      <c r="C4" t="s">
        <v>0</v>
      </c>
    </row>
    <row r="6" spans="3:14" ht="15.75" thickBot="1">
      <c r="E6" t="s">
        <v>1</v>
      </c>
      <c r="H6" s="8" t="s">
        <v>2</v>
      </c>
      <c r="I6" s="8" t="s">
        <v>3</v>
      </c>
      <c r="J6" s="8" t="s">
        <v>4</v>
      </c>
    </row>
    <row r="7" spans="3:14">
      <c r="C7" t="s">
        <v>5</v>
      </c>
      <c r="E7" s="1">
        <v>12</v>
      </c>
      <c r="H7" s="4">
        <v>8</v>
      </c>
      <c r="I7" s="4">
        <v>10</v>
      </c>
      <c r="J7" s="4">
        <v>15</v>
      </c>
      <c r="L7">
        <f t="array" ref="L7:N9">MINVERSE(H7:J9)</f>
        <v>9.9173553719008267E-2</v>
      </c>
      <c r="M7">
        <v>0.20661157024793389</v>
      </c>
      <c r="N7">
        <v>-0.78512396694214881</v>
      </c>
    </row>
    <row r="8" spans="3:14">
      <c r="C8" t="s">
        <v>6</v>
      </c>
      <c r="E8" s="2">
        <v>5</v>
      </c>
      <c r="H8" s="5">
        <v>1</v>
      </c>
      <c r="I8" s="5">
        <v>-1</v>
      </c>
      <c r="J8" s="5">
        <v>8</v>
      </c>
      <c r="L8">
        <v>3.3057851239669422E-2</v>
      </c>
      <c r="M8">
        <v>-0.26446280991735538</v>
      </c>
      <c r="N8">
        <v>0.4049586776859504</v>
      </c>
    </row>
    <row r="9" spans="3:14" ht="15.75" thickBot="1">
      <c r="C9" t="s">
        <v>7</v>
      </c>
      <c r="E9" s="3">
        <v>2</v>
      </c>
      <c r="H9" s="6">
        <v>0</v>
      </c>
      <c r="I9" s="6">
        <v>1</v>
      </c>
      <c r="J9" s="6">
        <v>4</v>
      </c>
      <c r="L9">
        <v>-8.2644628099173556E-3</v>
      </c>
      <c r="M9">
        <v>6.6115702479338845E-2</v>
      </c>
      <c r="N9">
        <v>0.1487603305785124</v>
      </c>
    </row>
    <row r="11" spans="3:14">
      <c r="L11">
        <f>MDETERM(H7:J9)</f>
        <v>-120.99999999999999</v>
      </c>
    </row>
    <row r="12" spans="3:14">
      <c r="C12" t="s">
        <v>8</v>
      </c>
      <c r="H12" s="9">
        <v>1</v>
      </c>
      <c r="I12" s="10">
        <v>5</v>
      </c>
      <c r="J12" s="11">
        <v>10</v>
      </c>
    </row>
    <row r="13" spans="3:14">
      <c r="L13" t="s">
        <v>9</v>
      </c>
    </row>
    <row r="14" spans="3:14">
      <c r="L14" t="s">
        <v>10</v>
      </c>
      <c r="M14" t="s">
        <v>11</v>
      </c>
      <c r="N14" t="s">
        <v>12</v>
      </c>
    </row>
    <row r="15" spans="3:14">
      <c r="C15" t="s">
        <v>13</v>
      </c>
      <c r="G15" t="s">
        <v>10</v>
      </c>
      <c r="H15" s="7">
        <v>0.18224844862849832</v>
      </c>
      <c r="L15">
        <f t="array" ref="L15:N15">MMULT(H12:J12,L7:N9)</f>
        <v>0.18181818181818182</v>
      </c>
      <c r="M15">
        <v>-0.45454545454545459</v>
      </c>
      <c r="N15">
        <v>2.7272727272727275</v>
      </c>
    </row>
    <row r="16" spans="3:14">
      <c r="G16" t="s">
        <v>11</v>
      </c>
      <c r="H16" s="7">
        <v>-0.45186753688464781</v>
      </c>
    </row>
    <row r="17" spans="4:15">
      <c r="G17" t="s">
        <v>12</v>
      </c>
      <c r="H17" s="7">
        <v>2.7212311170089958</v>
      </c>
    </row>
    <row r="18" spans="4:15">
      <c r="L18" t="s">
        <v>10</v>
      </c>
      <c r="M18" s="7">
        <f t="array" ref="M18:M20">TRANSPOSE(L15:N15)</f>
        <v>0.18181818181818182</v>
      </c>
    </row>
    <row r="19" spans="4:15">
      <c r="F19" t="s">
        <v>14</v>
      </c>
      <c r="H19" s="8" t="s">
        <v>2</v>
      </c>
      <c r="I19" s="8" t="s">
        <v>3</v>
      </c>
      <c r="J19" s="8" t="s">
        <v>4</v>
      </c>
      <c r="L19" t="s">
        <v>11</v>
      </c>
      <c r="M19" s="7">
        <v>-0.45454545454545459</v>
      </c>
    </row>
    <row r="20" spans="4:15">
      <c r="H20" s="12">
        <f>SUMPRODUCT($H$15:$H$17,H7:H9)</f>
        <v>1.0061200521433387</v>
      </c>
      <c r="I20" s="12">
        <f>SUMPRODUCT($H$15:$H$17,I7:I9)</f>
        <v>4.9955831401786268</v>
      </c>
      <c r="J20" s="12">
        <f>SUMPRODUCT($H$15:$H$17,J7:J9)</f>
        <v>10.003710902386276</v>
      </c>
      <c r="L20" t="s">
        <v>12</v>
      </c>
      <c r="M20" s="7">
        <v>2.7272727272727275</v>
      </c>
    </row>
    <row r="21" spans="4:15">
      <c r="H21">
        <f>(H20-H12)^2</f>
        <v>3.7455038237184143E-5</v>
      </c>
      <c r="I21">
        <f>(I20-I12)^2</f>
        <v>1.9508650681660781E-5</v>
      </c>
      <c r="J21">
        <f>(J20-J12)^2</f>
        <v>1.3770796520467464E-5</v>
      </c>
      <c r="K21">
        <f>SUM(H21:J21)*1000000000</f>
        <v>70734.485439312382</v>
      </c>
    </row>
    <row r="22" spans="4:15">
      <c r="G22" s="13" t="s">
        <v>15</v>
      </c>
      <c r="M22" s="8" t="s">
        <v>2</v>
      </c>
      <c r="N22" s="8" t="s">
        <v>3</v>
      </c>
      <c r="O22" s="8" t="s">
        <v>4</v>
      </c>
    </row>
    <row r="23" spans="4:15">
      <c r="G23" s="15">
        <f>SUMPRODUCT(M18:M20,E7:E9)</f>
        <v>5.3636363636363633</v>
      </c>
      <c r="M23" s="14">
        <f>SUMPRODUCT($M$18:$M$20,H7:H9)</f>
        <v>1</v>
      </c>
      <c r="N23" s="12">
        <f>SUMPRODUCT($M$18:$M$20,I7:I9)</f>
        <v>5</v>
      </c>
      <c r="O23" s="12">
        <f>SUMPRODUCT($M$18:$M$20,J7:J9)</f>
        <v>10</v>
      </c>
    </row>
    <row r="26" spans="4:15">
      <c r="D26" t="s">
        <v>16</v>
      </c>
    </row>
    <row r="28" spans="4:15">
      <c r="F28" t="s">
        <v>10</v>
      </c>
      <c r="G28" s="7">
        <v>-1.021968885042052E-14</v>
      </c>
    </row>
    <row r="29" spans="4:15">
      <c r="F29" t="s">
        <v>11</v>
      </c>
      <c r="G29" s="7">
        <v>-1.1489612296049551E-14</v>
      </c>
    </row>
    <row r="30" spans="4:15">
      <c r="F30" t="s">
        <v>12</v>
      </c>
      <c r="G30" s="7">
        <v>7.9652853137422123E-14</v>
      </c>
    </row>
    <row r="32" spans="4:15">
      <c r="E32" t="s">
        <v>14</v>
      </c>
      <c r="G32" s="8" t="s">
        <v>2</v>
      </c>
      <c r="H32" s="8" t="s">
        <v>3</v>
      </c>
      <c r="I32" s="8" t="s">
        <v>4</v>
      </c>
    </row>
    <row r="33" spans="6:9">
      <c r="G33" s="12">
        <f>SUMPRODUCT($G$28:$G$30,H7:H9)</f>
        <v>-9.3247123099413716E-14</v>
      </c>
      <c r="H33" s="12">
        <f>SUMPRODUCT($G$28:$G$30,I7:I9)</f>
        <v>-1.1054423070733516E-14</v>
      </c>
      <c r="I33" s="12">
        <f>SUMPRODUCT($G$28:$G$30,J7:J9)</f>
        <v>7.3399181424984295E-14</v>
      </c>
    </row>
    <row r="35" spans="6:9">
      <c r="F35" s="13" t="s">
        <v>15</v>
      </c>
    </row>
    <row r="36" spans="6:9">
      <c r="F36" s="15">
        <f>SUMPRODUCT(G28:G30,E7:E9)</f>
        <v>-2.0778621410449759E-14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BEAB5-31FD-44B8-84D0-0066C8B234B5}"/>
</file>

<file path=customXml/itemProps2.xml><?xml version="1.0" encoding="utf-8"?>
<ds:datastoreItem xmlns:ds="http://schemas.openxmlformats.org/officeDocument/2006/customXml" ds:itemID="{A134DE13-7D94-4887-B1B6-6933627C8F2D}"/>
</file>

<file path=customXml/itemProps3.xml><?xml version="1.0" encoding="utf-8"?>
<ds:datastoreItem xmlns:ds="http://schemas.openxmlformats.org/officeDocument/2006/customXml" ds:itemID="{92530D51-2334-4AE2-A700-05D013B52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Alvaro Luiz Garcia</cp:lastModifiedBy>
  <cp:revision/>
  <dcterms:created xsi:type="dcterms:W3CDTF">2021-03-17T09:02:40Z</dcterms:created>
  <dcterms:modified xsi:type="dcterms:W3CDTF">2021-04-30T17:58:04Z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