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/>
  <xr:revisionPtr revIDLastSave="0" documentId="11_B5C024533C5CA2DBA9A98BB31E7A231170E9A4F6" xr6:coauthVersionLast="47" xr6:coauthVersionMax="47" xr10:uidLastSave="{00000000-0000-0000-0000-000000000000}"/>
  <bookViews>
    <workbookView xWindow="-105" yWindow="-105" windowWidth="19425" windowHeight="12420" xr2:uid="{00000000-000D-0000-FFFF-FFFF00000000}"/>
  </bookViews>
  <sheets>
    <sheet name="Hoja1" sheetId="1" r:id="rId1"/>
  </sheets>
  <definedNames>
    <definedName name="capi_per">Hoja1!$G$9</definedName>
    <definedName name="deltat">Hoja1!$C$4</definedName>
    <definedName name="desc_per">Hoja1!$G$10</definedName>
    <definedName name="down">Hoja1!$C$16</definedName>
    <definedName name="p">Hoja1!$C$17</definedName>
    <definedName name="S0">Hoja1!$C$10</definedName>
    <definedName name="solver_adj" localSheetId="0" hidden="1">Hoja1!$C$15:$C$17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Hoja1!$G$16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rike">Hoja1!$F$39</definedName>
    <definedName name="tipo">Hoja1!$C$9</definedName>
    <definedName name="up">Hoja1!$C$15</definedName>
    <definedName name="vola">Hoja1!$C$11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2" i="1" l="1"/>
  <c r="D22" i="1" s="1"/>
  <c r="E23" i="1" s="1"/>
  <c r="F24" i="1" s="1"/>
  <c r="G25" i="1" s="1"/>
  <c r="H26" i="1" s="1"/>
  <c r="I27" i="1" s="1"/>
  <c r="I50" i="1" s="1"/>
  <c r="F5" i="1"/>
  <c r="C4" i="1"/>
  <c r="I44" i="1" l="1"/>
  <c r="H44" i="1"/>
  <c r="G44" i="1"/>
  <c r="F44" i="1"/>
  <c r="E44" i="1"/>
  <c r="D44" i="1"/>
  <c r="C44" i="1"/>
  <c r="I32" i="1"/>
  <c r="H32" i="1"/>
  <c r="G32" i="1"/>
  <c r="F32" i="1"/>
  <c r="E32" i="1"/>
  <c r="D32" i="1"/>
  <c r="C32" i="1"/>
  <c r="G10" i="1"/>
  <c r="G9" i="1"/>
  <c r="D33" i="1" s="1"/>
  <c r="E33" i="1" s="1"/>
  <c r="F33" i="1" s="1"/>
  <c r="G33" i="1" s="1"/>
  <c r="H33" i="1" s="1"/>
  <c r="I33" i="1" s="1"/>
  <c r="D21" i="1"/>
  <c r="E21" i="1"/>
  <c r="F21" i="1"/>
  <c r="G21" i="1"/>
  <c r="H21" i="1"/>
  <c r="I21" i="1"/>
  <c r="C21" i="1"/>
  <c r="C5" i="1"/>
  <c r="D23" i="1"/>
  <c r="E24" i="1" s="1"/>
  <c r="F25" i="1" s="1"/>
  <c r="G26" i="1" s="1"/>
  <c r="H27" i="1" s="1"/>
  <c r="I28" i="1" s="1"/>
  <c r="I51" i="1" s="1"/>
  <c r="E22" i="1"/>
  <c r="F22" i="1" l="1"/>
  <c r="F23" i="1"/>
  <c r="G24" i="1" s="1"/>
  <c r="H25" i="1" s="1"/>
  <c r="I26" i="1" s="1"/>
  <c r="I49" i="1" s="1"/>
  <c r="G22" i="1" l="1"/>
  <c r="G23" i="1"/>
  <c r="H24" i="1" s="1"/>
  <c r="I25" i="1" s="1"/>
  <c r="I48" i="1" s="1"/>
  <c r="H22" i="1" l="1"/>
  <c r="H23" i="1"/>
  <c r="I24" i="1" s="1"/>
  <c r="I47" i="1" s="1"/>
  <c r="I22" i="1" l="1"/>
  <c r="I45" i="1" s="1"/>
  <c r="I23" i="1"/>
  <c r="I46" i="1" s="1"/>
</calcChain>
</file>

<file path=xl/sharedStrings.xml><?xml version="1.0" encoding="utf-8"?>
<sst xmlns="http://schemas.openxmlformats.org/spreadsheetml/2006/main" count="28" uniqueCount="27">
  <si>
    <t>Dato estrucutral del modelo</t>
  </si>
  <si>
    <t>Ecuaciones de no arbitraje y volatilidad (generales)</t>
  </si>
  <si>
    <t>Resolución explícita en el caso p=1/2</t>
  </si>
  <si>
    <t>Delta t</t>
  </si>
  <si>
    <t>T (vencimiento)</t>
  </si>
  <si>
    <t>años</t>
  </si>
  <si>
    <t>N</t>
  </si>
  <si>
    <t>M</t>
  </si>
  <si>
    <t>Datos de mercado</t>
  </si>
  <si>
    <t>tipo</t>
  </si>
  <si>
    <t>capitalización periodo</t>
  </si>
  <si>
    <t>S0</t>
  </si>
  <si>
    <t>descuento periodo</t>
  </si>
  <si>
    <t>volatilidad</t>
  </si>
  <si>
    <t>Parámetros del modelo</t>
  </si>
  <si>
    <t>u</t>
  </si>
  <si>
    <t>d</t>
  </si>
  <si>
    <t>p</t>
  </si>
  <si>
    <t>Subyacente</t>
  </si>
  <si>
    <t>Cuenct bancaria</t>
  </si>
  <si>
    <t>Valoración de opciones(europeas)</t>
  </si>
  <si>
    <t>Opción</t>
  </si>
  <si>
    <t>call</t>
  </si>
  <si>
    <t>strike</t>
  </si>
  <si>
    <t>K</t>
  </si>
  <si>
    <t>vencimiento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</si>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</sst>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%"/>
    <numFmt numFmtId="166" formatCode="0.000000"/>
    <numFmt numFmtId="167" formatCode="0.00000"/>
    <numFmt numFmtId="168" formatCode="0.000"/>
    <numFmt numFmtId="169" formatCode="0.000%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168" fontId="0" fillId="5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8" fontId="0" fillId="7" borderId="0" xfId="0" applyNumberFormat="1" applyFill="1"/>
    <xf numFmtId="0" fontId="0" fillId="8" borderId="0" xfId="0" applyFill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13</xdr:col>
      <xdr:colOff>115661</xdr:colOff>
      <xdr:row>7</xdr:row>
      <xdr:rowOff>141149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78304"/>
          <a:ext cx="3163661" cy="909952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755196</xdr:colOff>
      <xdr:row>3</xdr:row>
      <xdr:rowOff>14723</xdr:rowOff>
    </xdr:from>
    <xdr:to>
      <xdr:col>18</xdr:col>
      <xdr:colOff>27214</xdr:colOff>
      <xdr:row>8</xdr:row>
      <xdr:rowOff>149747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7446" y="593027"/>
          <a:ext cx="3082018" cy="1101131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abSelected="1" zoomScale="130" zoomScaleNormal="130" workbookViewId="0">
      <selection activeCell="K42" sqref="K42"/>
    </sheetView>
  </sheetViews>
  <sheetFormatPr defaultColWidth="11.42578125" defaultRowHeight="15"/>
  <cols>
    <col min="3" max="9" width="12.42578125" bestFit="1" customWidth="1"/>
  </cols>
  <sheetData>
    <row r="2" spans="2:15">
      <c r="B2" s="3" t="s">
        <v>0</v>
      </c>
      <c r="J2" s="3" t="s">
        <v>1</v>
      </c>
      <c r="O2" s="3" t="s">
        <v>2</v>
      </c>
    </row>
    <row r="3" spans="2:15" ht="15.75" thickBot="1">
      <c r="B3" s="3"/>
    </row>
    <row r="4" spans="2:15">
      <c r="B4" s="4" t="s">
        <v>3</v>
      </c>
      <c r="C4" s="8">
        <f>1/12</f>
        <v>8.3333333333333329E-2</v>
      </c>
      <c r="E4" s="10" t="s">
        <v>4</v>
      </c>
      <c r="F4" s="9">
        <v>0.5</v>
      </c>
      <c r="G4" t="s">
        <v>5</v>
      </c>
    </row>
    <row r="5" spans="2:15" ht="15.75" thickBot="1">
      <c r="B5" s="6" t="s">
        <v>6</v>
      </c>
      <c r="C5" s="7">
        <f>1/C4</f>
        <v>12</v>
      </c>
      <c r="E5" s="10" t="s">
        <v>7</v>
      </c>
      <c r="F5" s="9">
        <f>6</f>
        <v>6</v>
      </c>
    </row>
    <row r="7" spans="2:15">
      <c r="B7" s="3" t="s">
        <v>8</v>
      </c>
    </row>
    <row r="8" spans="2:15" ht="15.75" thickBot="1"/>
    <row r="9" spans="2:15">
      <c r="B9" s="4" t="s">
        <v>9</v>
      </c>
      <c r="C9" s="11">
        <v>0.01</v>
      </c>
      <c r="E9" t="s">
        <v>10</v>
      </c>
      <c r="G9">
        <f>EXP(tipo*deltat)</f>
        <v>1.0008336806520264</v>
      </c>
    </row>
    <row r="10" spans="2:15">
      <c r="B10" s="12" t="s">
        <v>11</v>
      </c>
      <c r="C10" s="13">
        <v>100</v>
      </c>
      <c r="E10" t="s">
        <v>12</v>
      </c>
      <c r="G10">
        <f>EXP(-tipo*deltat)</f>
        <v>0.99916701379245831</v>
      </c>
    </row>
    <row r="11" spans="2:15" ht="15.75" thickBot="1">
      <c r="B11" s="6" t="s">
        <v>13</v>
      </c>
      <c r="C11" s="14">
        <v>0.3</v>
      </c>
    </row>
    <row r="13" spans="2:15">
      <c r="B13" s="3" t="s">
        <v>14</v>
      </c>
    </row>
    <row r="14" spans="2:15" ht="15.75" thickBot="1"/>
    <row r="15" spans="2:15">
      <c r="B15" s="4" t="s">
        <v>15</v>
      </c>
      <c r="C15" s="5">
        <v>1.2023221278136251</v>
      </c>
    </row>
    <row r="16" spans="2:15">
      <c r="B16" s="12" t="s">
        <v>16</v>
      </c>
      <c r="C16" s="13">
        <v>0.84278042142499121</v>
      </c>
    </row>
    <row r="17" spans="2:9" ht="15.75" thickBot="1">
      <c r="B17" s="6" t="s">
        <v>17</v>
      </c>
      <c r="C17" s="15">
        <v>0.4395964395648721</v>
      </c>
    </row>
    <row r="20" spans="2:9">
      <c r="B20" s="2" t="s">
        <v>18</v>
      </c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</row>
    <row r="21" spans="2:9">
      <c r="C21" s="16">
        <f t="shared" ref="C21:I21" si="0">C20*deltat</f>
        <v>0</v>
      </c>
      <c r="D21" s="16">
        <f t="shared" si="0"/>
        <v>8.3333333333333329E-2</v>
      </c>
      <c r="E21" s="16">
        <f t="shared" si="0"/>
        <v>0.16666666666666666</v>
      </c>
      <c r="F21" s="16">
        <f t="shared" si="0"/>
        <v>0.25</v>
      </c>
      <c r="G21" s="16">
        <f t="shared" si="0"/>
        <v>0.33333333333333331</v>
      </c>
      <c r="H21" s="16">
        <f t="shared" si="0"/>
        <v>0.41666666666666663</v>
      </c>
      <c r="I21" s="16">
        <f t="shared" si="0"/>
        <v>0.5</v>
      </c>
    </row>
    <row r="22" spans="2:9" ht="14.45">
      <c r="C22" s="18">
        <f>S0</f>
        <v>100</v>
      </c>
      <c r="D22" s="19">
        <f t="shared" ref="D22:I22" si="1">C22*up</f>
        <v>120.23221278136251</v>
      </c>
      <c r="E22" s="19">
        <f t="shared" si="1"/>
        <v>144.55784990302831</v>
      </c>
      <c r="F22" s="19">
        <f t="shared" si="1"/>
        <v>173.80510168757164</v>
      </c>
      <c r="G22" s="19">
        <f t="shared" si="1"/>
        <v>208.96971968586462</v>
      </c>
      <c r="H22" s="19">
        <f t="shared" si="1"/>
        <v>251.24891802132552</v>
      </c>
      <c r="I22" s="19">
        <f t="shared" si="1"/>
        <v>302.08213372627119</v>
      </c>
    </row>
    <row r="23" spans="2:9" ht="14.45">
      <c r="C23" s="20"/>
      <c r="D23" s="19">
        <f t="shared" ref="D23:I23" si="2">C22*down</f>
        <v>84.278042142499118</v>
      </c>
      <c r="E23" s="19">
        <f t="shared" si="2"/>
        <v>101.32935495673591</v>
      </c>
      <c r="F23" s="19">
        <f t="shared" si="2"/>
        <v>121.83052566156482</v>
      </c>
      <c r="G23" s="19">
        <f t="shared" si="2"/>
        <v>146.47953684606509</v>
      </c>
      <c r="H23" s="19">
        <f t="shared" si="2"/>
        <v>176.11558842191528</v>
      </c>
      <c r="I23" s="19">
        <f t="shared" si="2"/>
        <v>211.74766901258579</v>
      </c>
    </row>
    <row r="24" spans="2:9" ht="14.45">
      <c r="C24" s="20"/>
      <c r="D24" s="20"/>
      <c r="E24" s="19">
        <f>D23*down</f>
        <v>71.02788387372857</v>
      </c>
      <c r="F24" s="19">
        <f>E23*down</f>
        <v>85.398396473160417</v>
      </c>
      <c r="G24" s="19">
        <f>F23*down</f>
        <v>102.6763817594818</v>
      </c>
      <c r="H24" s="19">
        <f>G23*down</f>
        <v>123.45008579326426</v>
      </c>
      <c r="I24" s="19">
        <f>H23*down</f>
        <v>148.42676982973205</v>
      </c>
    </row>
    <row r="25" spans="2:9" ht="14.45">
      <c r="C25" s="20"/>
      <c r="D25" s="20"/>
      <c r="E25" s="20"/>
      <c r="F25" s="19">
        <f>E24*down</f>
        <v>59.8609099040263</v>
      </c>
      <c r="G25" s="19">
        <f>F24*down</f>
        <v>71.972096568668618</v>
      </c>
      <c r="H25" s="19">
        <f>G24*down</f>
        <v>86.533644289649345</v>
      </c>
      <c r="I25" s="19">
        <f>H24*down</f>
        <v>104.04131532979858</v>
      </c>
    </row>
    <row r="26" spans="2:9" ht="14.45">
      <c r="C26" s="20"/>
      <c r="D26" s="20"/>
      <c r="E26" s="20"/>
      <c r="F26" s="20"/>
      <c r="G26" s="19">
        <f>F25*down</f>
        <v>50.449602875798718</v>
      </c>
      <c r="H26" s="19">
        <f>G25*down</f>
        <v>60.656673876982701</v>
      </c>
      <c r="I26" s="19">
        <f>H25*down</f>
        <v>72.928861201870959</v>
      </c>
    </row>
    <row r="27" spans="2:9" ht="14.45">
      <c r="C27" s="20"/>
      <c r="D27" s="20"/>
      <c r="E27" s="20"/>
      <c r="F27" s="20"/>
      <c r="G27" s="20"/>
      <c r="H27" s="19">
        <f>G26*down</f>
        <v>42.517937572389094</v>
      </c>
      <c r="I27" s="19">
        <f>H26*down</f>
        <v>51.12025717228174</v>
      </c>
    </row>
    <row r="28" spans="2:9" ht="14.45">
      <c r="C28" s="20"/>
      <c r="D28" s="20"/>
      <c r="E28" s="20"/>
      <c r="F28" s="20"/>
      <c r="G28" s="20"/>
      <c r="H28" s="20"/>
      <c r="I28" s="19">
        <f>H27*down</f>
        <v>35.833285345379551</v>
      </c>
    </row>
    <row r="31" spans="2:9">
      <c r="B31" s="17" t="s">
        <v>19</v>
      </c>
      <c r="C31" s="1">
        <v>0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</row>
    <row r="32" spans="2:9">
      <c r="C32" s="16">
        <f t="shared" ref="C32" si="3">C31*deltat</f>
        <v>0</v>
      </c>
      <c r="D32" s="16">
        <f t="shared" ref="D32" si="4">D31*deltat</f>
        <v>8.3333333333333329E-2</v>
      </c>
      <c r="E32" s="16">
        <f t="shared" ref="E32" si="5">E31*deltat</f>
        <v>0.16666666666666666</v>
      </c>
      <c r="F32" s="16">
        <f t="shared" ref="F32" si="6">F31*deltat</f>
        <v>0.25</v>
      </c>
      <c r="G32" s="16">
        <f t="shared" ref="G32" si="7">G31*deltat</f>
        <v>0.33333333333333331</v>
      </c>
      <c r="H32" s="16">
        <f t="shared" ref="H32" si="8">H31*deltat</f>
        <v>0.41666666666666663</v>
      </c>
      <c r="I32" s="16">
        <f t="shared" ref="I32" si="9">I31*deltat</f>
        <v>0.5</v>
      </c>
    </row>
    <row r="33" spans="1:11" ht="14.45">
      <c r="C33" s="21">
        <v>1</v>
      </c>
      <c r="D33" s="21">
        <f t="shared" ref="D33:I33" si="10">C33*capi_per</f>
        <v>1.0008336806520264</v>
      </c>
      <c r="E33" s="21">
        <f t="shared" si="10"/>
        <v>1.0016680563274822</v>
      </c>
      <c r="F33" s="21">
        <f t="shared" si="10"/>
        <v>1.0025031276057954</v>
      </c>
      <c r="G33" s="21">
        <f t="shared" si="10"/>
        <v>1.0033388950668762</v>
      </c>
      <c r="H33" s="21">
        <f t="shared" si="10"/>
        <v>1.0041753592911191</v>
      </c>
      <c r="I33" s="21">
        <f t="shared" si="10"/>
        <v>1.0050125208594018</v>
      </c>
    </row>
    <row r="35" spans="1:1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7" spans="1:11">
      <c r="B37" s="3" t="s">
        <v>20</v>
      </c>
    </row>
    <row r="38" spans="1:11" ht="15.75" thickBot="1"/>
    <row r="39" spans="1:11">
      <c r="B39" t="s">
        <v>21</v>
      </c>
      <c r="C39" s="28" t="s">
        <v>22</v>
      </c>
      <c r="D39" s="10" t="s">
        <v>23</v>
      </c>
      <c r="E39" s="22" t="s">
        <v>24</v>
      </c>
      <c r="F39" s="23">
        <v>123</v>
      </c>
    </row>
    <row r="40" spans="1:11" ht="15.75" thickBot="1">
      <c r="C40" s="29">
        <f>IF(C39="call",1,IF(C39="put",-1,""))</f>
        <v>1</v>
      </c>
      <c r="D40" s="10" t="s">
        <v>25</v>
      </c>
      <c r="E40" s="24" t="s">
        <v>26</v>
      </c>
      <c r="F40" s="25">
        <v>0.5</v>
      </c>
      <c r="G40" t="s">
        <v>5</v>
      </c>
    </row>
    <row r="43" spans="1:11"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</row>
    <row r="44" spans="1:11">
      <c r="C44" s="16">
        <f t="shared" ref="C44" si="11">C43*deltat</f>
        <v>0</v>
      </c>
      <c r="D44" s="16">
        <f t="shared" ref="D44" si="12">D43*deltat</f>
        <v>8.3333333333333329E-2</v>
      </c>
      <c r="E44" s="16">
        <f t="shared" ref="E44" si="13">E43*deltat</f>
        <v>0.16666666666666666</v>
      </c>
      <c r="F44" s="16">
        <f t="shared" ref="F44" si="14">F43*deltat</f>
        <v>0.25</v>
      </c>
      <c r="G44" s="16">
        <f t="shared" ref="G44" si="15">G43*deltat</f>
        <v>0.33333333333333331</v>
      </c>
      <c r="H44" s="16">
        <f t="shared" ref="H44" si="16">H43*deltat</f>
        <v>0.41666666666666663</v>
      </c>
      <c r="I44" s="16">
        <f t="shared" ref="I44" si="17">I43*deltat</f>
        <v>0.5</v>
      </c>
    </row>
    <row r="45" spans="1:11">
      <c r="C45" s="18"/>
      <c r="D45" s="19"/>
      <c r="E45" s="19"/>
      <c r="F45" s="19"/>
      <c r="G45" s="19"/>
      <c r="H45" s="19"/>
      <c r="I45" s="26">
        <f t="shared" ref="I45:I51" si="18">MAX($C$40*(I22-strike),0)</f>
        <v>179.08213372627119</v>
      </c>
      <c r="K45" s="30"/>
    </row>
    <row r="46" spans="1:11">
      <c r="C46" s="20"/>
      <c r="D46" s="19"/>
      <c r="E46" s="19"/>
      <c r="F46" s="19"/>
      <c r="G46" s="19"/>
      <c r="H46" s="19"/>
      <c r="I46" s="26">
        <f t="shared" si="18"/>
        <v>88.747669012585789</v>
      </c>
      <c r="K46" s="30"/>
    </row>
    <row r="47" spans="1:11">
      <c r="C47" s="20"/>
      <c r="D47" s="20"/>
      <c r="E47" s="19"/>
      <c r="F47" s="19"/>
      <c r="G47" s="19"/>
      <c r="H47" s="19"/>
      <c r="I47" s="26">
        <f t="shared" si="18"/>
        <v>25.426769829732052</v>
      </c>
      <c r="K47" s="30"/>
    </row>
    <row r="48" spans="1:11">
      <c r="C48" s="20"/>
      <c r="D48" s="20"/>
      <c r="E48" s="20"/>
      <c r="F48" s="19"/>
      <c r="G48" s="19"/>
      <c r="H48" s="19"/>
      <c r="I48" s="26">
        <f t="shared" si="18"/>
        <v>0</v>
      </c>
      <c r="K48" s="30"/>
    </row>
    <row r="49" spans="3:11">
      <c r="C49" s="20"/>
      <c r="D49" s="20"/>
      <c r="E49" s="20"/>
      <c r="F49" s="20"/>
      <c r="G49" s="19"/>
      <c r="H49" s="19"/>
      <c r="I49" s="26">
        <f t="shared" si="18"/>
        <v>0</v>
      </c>
      <c r="K49" s="30"/>
    </row>
    <row r="50" spans="3:11">
      <c r="C50" s="20"/>
      <c r="D50" s="20"/>
      <c r="E50" s="20"/>
      <c r="F50" s="20"/>
      <c r="G50" s="20"/>
      <c r="H50" s="19"/>
      <c r="I50" s="26">
        <f t="shared" si="18"/>
        <v>0</v>
      </c>
      <c r="K50" s="30"/>
    </row>
    <row r="51" spans="3:11">
      <c r="C51" s="20"/>
      <c r="D51" s="20"/>
      <c r="E51" s="20"/>
      <c r="F51" s="20"/>
      <c r="G51" s="20"/>
      <c r="H51" s="20"/>
      <c r="I51" s="26">
        <f t="shared" si="18"/>
        <v>0</v>
      </c>
      <c r="K51" s="3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6F573-FD1F-45BC-9D1A-74B346BE0C90}"/>
</file>

<file path=customXml/itemProps2.xml><?xml version="1.0" encoding="utf-8"?>
<ds:datastoreItem xmlns:ds="http://schemas.openxmlformats.org/officeDocument/2006/customXml" ds:itemID="{EFB486AE-910D-4720-A080-4357E28001C3}"/>
</file>

<file path=customXml/itemProps3.xml><?xml version="1.0" encoding="utf-8"?>
<ds:datastoreItem xmlns:ds="http://schemas.openxmlformats.org/officeDocument/2006/customXml" ds:itemID="{28ECFBAC-8D7E-42DC-A906-39BE155227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pablo.fernandez@uam.es</dc:creator>
  <cp:keywords/>
  <dc:description/>
  <cp:lastModifiedBy>Yongrong Ji Zhu</cp:lastModifiedBy>
  <cp:revision/>
  <dcterms:created xsi:type="dcterms:W3CDTF">2021-04-22T12:39:31Z</dcterms:created>
  <dcterms:modified xsi:type="dcterms:W3CDTF">2021-05-25T23:02:07Z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