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23"/>
  <workbookPr defaultThemeVersion="124226"/>
  <xr:revisionPtr revIDLastSave="0" documentId="11_D03CA613589AA0ECFA7F1E43FC77F15DD352B4D1" xr6:coauthVersionLast="47" xr6:coauthVersionMax="47" xr10:uidLastSave="{00000000-0000-0000-0000-000000000000}"/>
  <bookViews>
    <workbookView xWindow="120" yWindow="75" windowWidth="24915" windowHeight="1230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callput">Hoja1!$D$39</definedName>
    <definedName name="d">Hoja1!$H$12</definedName>
    <definedName name="deltat">Hoja1!$D$11</definedName>
    <definedName name="factorVola">Hoja1!$J$11</definedName>
    <definedName name="S0">Hoja1!$D$7</definedName>
    <definedName name="strike">Hoja1!$D$40</definedName>
    <definedName name="T">Hoja1!$D$12</definedName>
    <definedName name="tipo">Hoja1!$D$5</definedName>
    <definedName name="u">Hoja1!$H$11</definedName>
    <definedName name="vola">Hoja1!$D$6</definedName>
  </definedName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J29" i="1" l="1"/>
  <c r="J30" i="1" s="1"/>
  <c r="I29" i="1"/>
  <c r="I30" i="1" s="1"/>
  <c r="H29" i="1"/>
  <c r="H30" i="1" s="1"/>
  <c r="G29" i="1"/>
  <c r="G30" i="1" s="1"/>
  <c r="F29" i="1"/>
  <c r="F30" i="1" s="1"/>
  <c r="E29" i="1"/>
  <c r="E30" i="1" s="1"/>
  <c r="E31" i="1" s="1"/>
  <c r="D11" i="1"/>
  <c r="D32" i="1" l="1"/>
  <c r="I11" i="1"/>
  <c r="F31" i="1"/>
  <c r="J31" i="1"/>
  <c r="I31" i="1"/>
  <c r="H31" i="1"/>
  <c r="G31" i="1"/>
  <c r="K11" i="1"/>
  <c r="J12" i="1"/>
  <c r="D12" i="1"/>
  <c r="J11" i="1"/>
  <c r="I12" i="1"/>
  <c r="K12" i="1"/>
  <c r="H12" i="1" l="1"/>
  <c r="H11" i="1"/>
  <c r="E18" i="1" l="1"/>
  <c r="E19" i="1"/>
  <c r="F20" i="1" l="1"/>
  <c r="F18" i="1"/>
  <c r="F19" i="1"/>
  <c r="E32" i="1"/>
  <c r="G21" i="1" l="1"/>
  <c r="G20" i="1"/>
  <c r="F32" i="1"/>
  <c r="G18" i="1"/>
  <c r="G19" i="1"/>
  <c r="G32" i="1" l="1"/>
  <c r="H22" i="1"/>
  <c r="H20" i="1"/>
  <c r="H21" i="1"/>
  <c r="H18" i="1"/>
  <c r="H19" i="1"/>
  <c r="I20" i="1" l="1"/>
  <c r="I18" i="1"/>
  <c r="I19" i="1"/>
  <c r="I21" i="1"/>
  <c r="H32" i="1"/>
  <c r="I22" i="1"/>
  <c r="I23" i="1"/>
  <c r="I32" i="1" l="1"/>
  <c r="J24" i="1"/>
  <c r="J18" i="1"/>
  <c r="J19" i="1"/>
  <c r="J22" i="1"/>
  <c r="J20" i="1"/>
  <c r="J23" i="1"/>
  <c r="J21" i="1"/>
  <c r="J32" i="1"/>
  <c r="J49" i="1" l="1"/>
  <c r="J60" i="1"/>
  <c r="J53" i="1"/>
  <c r="J64" i="1"/>
  <c r="J62" i="1"/>
  <c r="J51" i="1"/>
  <c r="J63" i="1"/>
  <c r="J52" i="1"/>
  <c r="I52" i="1" s="1"/>
  <c r="J47" i="1"/>
  <c r="J58" i="1"/>
  <c r="J50" i="1"/>
  <c r="I49" i="1" s="1"/>
  <c r="J61" i="1"/>
  <c r="J59" i="1"/>
  <c r="J48" i="1"/>
  <c r="I48" i="1"/>
  <c r="I51" i="1"/>
  <c r="I58" i="1" l="1"/>
  <c r="I63" i="1"/>
  <c r="I62" i="1"/>
  <c r="I60" i="1"/>
  <c r="I59" i="1"/>
  <c r="I50" i="1"/>
  <c r="H49" i="1" s="1"/>
  <c r="I61" i="1"/>
  <c r="I47" i="1"/>
  <c r="H47" i="1" s="1"/>
  <c r="H48" i="1"/>
  <c r="H51" i="1"/>
  <c r="H50" i="1"/>
  <c r="H60" i="1" l="1"/>
  <c r="H62" i="1"/>
  <c r="H61" i="1"/>
  <c r="H59" i="1"/>
  <c r="H58" i="1"/>
  <c r="G48" i="1"/>
  <c r="G50" i="1"/>
  <c r="G47" i="1"/>
  <c r="G49" i="1"/>
  <c r="G58" i="1" l="1"/>
  <c r="G59" i="1"/>
  <c r="G61" i="1"/>
  <c r="G60" i="1"/>
  <c r="F48" i="1"/>
  <c r="F47" i="1"/>
  <c r="F49" i="1"/>
  <c r="F59" i="1" l="1"/>
  <c r="F60" i="1"/>
  <c r="F58" i="1"/>
  <c r="E47" i="1"/>
  <c r="E48" i="1"/>
  <c r="E58" i="1" l="1"/>
  <c r="E59" i="1"/>
  <c r="D47" i="1"/>
  <c r="D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</author>
  </authors>
  <commentList>
    <comment ref="D3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 cambia automáticamente de call a put, poniendo +1 o -1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<sst xmlns="http://schemas.openxmlformats.org/spreadsheetml/2006/main" count="26" uniqueCount="24">
  <si>
    <t>Datos de mercado</t>
  </si>
  <si>
    <t>tipo</t>
  </si>
  <si>
    <t>volatilidad</t>
  </si>
  <si>
    <t>S0</t>
  </si>
  <si>
    <t>Cálculo de los parámetros JR</t>
  </si>
  <si>
    <t>Datos del modelo</t>
  </si>
  <si>
    <t>deriva tipos</t>
  </si>
  <si>
    <t>factor(vola)</t>
  </si>
  <si>
    <t>ruido</t>
  </si>
  <si>
    <t>Deltat</t>
  </si>
  <si>
    <t>u</t>
  </si>
  <si>
    <t>Vencimiento</t>
  </si>
  <si>
    <t>d</t>
  </si>
  <si>
    <t>Árbol de evolución de los valores del subyacente</t>
  </si>
  <si>
    <t>tiempo</t>
  </si>
  <si>
    <t>Simulación en el árbol</t>
  </si>
  <si>
    <t>senda de +1/-1</t>
  </si>
  <si>
    <t>senda de valores</t>
  </si>
  <si>
    <t>Valoración de opciones americanas</t>
  </si>
  <si>
    <t>Put/call americana</t>
  </si>
  <si>
    <t>call= + 1 put = -1</t>
  </si>
  <si>
    <t>strike</t>
  </si>
  <si>
    <t>Árbol de valoración de la europea</t>
  </si>
  <si>
    <t>Árbol de valoración de la americana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</si>
</sst>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"/>
    <numFmt numFmtId="166" formatCode="0.000%"/>
    <numFmt numFmtId="167" formatCode="0.0000%"/>
    <numFmt numFmtId="168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7" fontId="0" fillId="0" borderId="0" xfId="1" applyNumberFormat="1" applyFont="1"/>
    <xf numFmtId="0" fontId="4" fillId="0" borderId="0" xfId="0" applyFont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0" fillId="3" borderId="8" xfId="0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0" xfId="0" applyFill="1"/>
    <xf numFmtId="0" fontId="3" fillId="0" borderId="0" xfId="0" applyFont="1" applyAlignment="1">
      <alignment horizontal="center"/>
    </xf>
    <xf numFmtId="166" fontId="0" fillId="0" borderId="0" xfId="1" applyNumberFormat="1" applyFont="1" applyFill="1"/>
    <xf numFmtId="168" fontId="3" fillId="6" borderId="1" xfId="0" applyNumberFormat="1" applyFont="1" applyFill="1" applyBorder="1" applyAlignment="1">
      <alignment horizontal="center"/>
    </xf>
    <xf numFmtId="168" fontId="0" fillId="0" borderId="0" xfId="0" applyNumberFormat="1"/>
    <xf numFmtId="168" fontId="0" fillId="7" borderId="0" xfId="0" applyNumberFormat="1" applyFill="1"/>
    <xf numFmtId="168" fontId="0" fillId="0" borderId="0" xfId="0" applyNumberFormat="1" applyAlignment="1">
      <alignment horizontal="center"/>
    </xf>
    <xf numFmtId="168" fontId="0" fillId="7" borderId="0" xfId="0" applyNumberFormat="1" applyFill="1" applyAlignment="1">
      <alignment horizontal="center"/>
    </xf>
    <xf numFmtId="168" fontId="2" fillId="2" borderId="0" xfId="0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Q64"/>
  <sheetViews>
    <sheetView tabSelected="1" zoomScale="120" zoomScaleNormal="120" workbookViewId="0">
      <selection activeCell="D8" sqref="D8"/>
    </sheetView>
  </sheetViews>
  <sheetFormatPr defaultColWidth="11.42578125" defaultRowHeight="15"/>
  <cols>
    <col min="3" max="3" width="13.7109375" customWidth="1"/>
    <col min="4" max="4" width="13" customWidth="1"/>
    <col min="5" max="10" width="14.42578125" bestFit="1" customWidth="1"/>
    <col min="20" max="20" width="12.140625" bestFit="1" customWidth="1"/>
  </cols>
  <sheetData>
    <row r="3" spans="3:11">
      <c r="C3" s="10" t="s">
        <v>0</v>
      </c>
    </row>
    <row r="4" spans="3:11" ht="15.75" thickBot="1">
      <c r="H4" s="13"/>
    </row>
    <row r="5" spans="3:11">
      <c r="C5" s="2" t="s">
        <v>1</v>
      </c>
      <c r="D5" s="3">
        <v>0.01</v>
      </c>
    </row>
    <row r="6" spans="3:11">
      <c r="C6" s="4" t="s">
        <v>2</v>
      </c>
      <c r="D6" s="5">
        <v>0.3</v>
      </c>
    </row>
    <row r="7" spans="3:11" ht="15.75" thickBot="1">
      <c r="C7" s="6" t="s">
        <v>3</v>
      </c>
      <c r="D7" s="7">
        <v>100</v>
      </c>
    </row>
    <row r="8" spans="3:11">
      <c r="G8" t="s">
        <v>4</v>
      </c>
    </row>
    <row r="9" spans="3:11">
      <c r="C9" s="10" t="s">
        <v>5</v>
      </c>
    </row>
    <row r="10" spans="3:11" ht="15.75" thickBot="1">
      <c r="I10" t="s">
        <v>6</v>
      </c>
      <c r="J10" t="s">
        <v>7</v>
      </c>
      <c r="K10" t="s">
        <v>8</v>
      </c>
    </row>
    <row r="11" spans="3:11" ht="15.75" thickBot="1">
      <c r="C11" s="8" t="s">
        <v>9</v>
      </c>
      <c r="D11" s="9">
        <f>1/12</f>
        <v>8.3333333333333329E-2</v>
      </c>
      <c r="G11" s="15" t="s">
        <v>10</v>
      </c>
      <c r="H11" s="16">
        <f>I11*J11*K11</f>
        <v>1.0872923811378237</v>
      </c>
      <c r="I11">
        <f>EXP(tipo*deltat)</f>
        <v>1.0008336806520264</v>
      </c>
      <c r="J11">
        <f>2/(EXP(vola*SQRT(deltat))+EXP(-vola*SQRT(deltat)))</f>
        <v>0.99626168311616936</v>
      </c>
      <c r="K11">
        <f>EXP(vola*SQRT(deltat))</f>
        <v>1.0904631784921235</v>
      </c>
    </row>
    <row r="12" spans="3:11" ht="15.75" thickBot="1">
      <c r="C12" s="8" t="s">
        <v>11</v>
      </c>
      <c r="D12" s="9">
        <f>6*deltat</f>
        <v>0.5</v>
      </c>
      <c r="G12" s="17" t="s">
        <v>12</v>
      </c>
      <c r="H12" s="18">
        <f>I12*J12*K12</f>
        <v>0.91437498016622898</v>
      </c>
      <c r="I12">
        <f>EXP(tipo*deltat)</f>
        <v>1.0008336806520264</v>
      </c>
      <c r="J12">
        <f>2/(EXP(vola*SQRT(deltat))+EXP(-vola*SQRT(deltat)))</f>
        <v>0.99626168311616936</v>
      </c>
      <c r="K12">
        <f>EXP(-vola*SQRT(deltat))</f>
        <v>0.91704151017990843</v>
      </c>
    </row>
    <row r="15" spans="3:11">
      <c r="C15" s="1" t="s">
        <v>13</v>
      </c>
    </row>
    <row r="17" spans="3:17">
      <c r="C17" s="12" t="s">
        <v>14</v>
      </c>
      <c r="D17" s="11">
        <v>0</v>
      </c>
      <c r="E17" s="11">
        <v>1</v>
      </c>
      <c r="F17" s="11">
        <v>2</v>
      </c>
      <c r="G17" s="11">
        <v>3</v>
      </c>
      <c r="H17" s="11">
        <v>4</v>
      </c>
      <c r="I17" s="11">
        <v>5</v>
      </c>
      <c r="J17" s="11">
        <v>6</v>
      </c>
    </row>
    <row r="18" spans="3:17">
      <c r="D18">
        <f>S0</f>
        <v>100</v>
      </c>
      <c r="E18">
        <f t="shared" ref="E18:J18" si="0">D18*u</f>
        <v>108.72923811378237</v>
      </c>
      <c r="F18">
        <f t="shared" si="0"/>
        <v>118.22047220803584</v>
      </c>
      <c r="G18">
        <f t="shared" si="0"/>
        <v>128.54021872631321</v>
      </c>
      <c r="H18">
        <f t="shared" si="0"/>
        <v>139.76080049090976</v>
      </c>
      <c r="I18">
        <f t="shared" si="0"/>
        <v>151.96085355548959</v>
      </c>
      <c r="J18">
        <f t="shared" si="0"/>
        <v>165.2258783020844</v>
      </c>
      <c r="L18" s="27"/>
      <c r="Q18" s="27"/>
    </row>
    <row r="19" spans="3:17">
      <c r="E19">
        <f t="shared" ref="E19:J19" si="1">D18*d</f>
        <v>91.437498016622897</v>
      </c>
      <c r="F19">
        <f t="shared" si="1"/>
        <v>99.419294943778951</v>
      </c>
      <c r="G19">
        <f t="shared" si="1"/>
        <v>108.09784193046499</v>
      </c>
      <c r="H19">
        <f t="shared" si="1"/>
        <v>117.53395994843538</v>
      </c>
      <c r="I19">
        <f t="shared" si="1"/>
        <v>127.7937791768919</v>
      </c>
      <c r="J19">
        <f t="shared" si="1"/>
        <v>138.94920245584402</v>
      </c>
      <c r="L19" s="27"/>
      <c r="Q19" s="27"/>
    </row>
    <row r="20" spans="3:17">
      <c r="F20">
        <f>E19*d</f>
        <v>83.608160435399157</v>
      </c>
      <c r="G20">
        <f>F19*d</f>
        <v>90.906515842358345</v>
      </c>
      <c r="H20">
        <f>G19*d</f>
        <v>98.841962071181086</v>
      </c>
      <c r="I20">
        <f>H19*d</f>
        <v>107.47011229670895</v>
      </c>
      <c r="J20">
        <f>I19*d</f>
        <v>116.85143430023798</v>
      </c>
      <c r="L20" s="27"/>
      <c r="Q20" s="27"/>
    </row>
    <row r="21" spans="3:17">
      <c r="G21">
        <f>F20*d</f>
        <v>76.449210039853</v>
      </c>
      <c r="H21">
        <f>G20*d</f>
        <v>83.122643620337399</v>
      </c>
      <c r="I21">
        <f>H20*d</f>
        <v>90.378617108427363</v>
      </c>
      <c r="J21">
        <f>I20*d</f>
        <v>98.26798179976565</v>
      </c>
      <c r="L21" s="27"/>
      <c r="Q21" s="27"/>
    </row>
    <row r="22" spans="3:17" ht="15" customHeight="1">
      <c r="H22">
        <f>G21*d</f>
        <v>69.903244913914463</v>
      </c>
      <c r="I22">
        <f>H21*d</f>
        <v>76.005265611710527</v>
      </c>
      <c r="J22">
        <f>I21*d</f>
        <v>82.639946225969467</v>
      </c>
      <c r="L22" s="27"/>
      <c r="Q22" s="27"/>
    </row>
    <row r="23" spans="3:17">
      <c r="I23">
        <f>H22*d</f>
        <v>63.917778181715583</v>
      </c>
      <c r="J23">
        <f>I22*d</f>
        <v>69.497313236236778</v>
      </c>
      <c r="L23" s="27"/>
      <c r="Q23" s="27"/>
    </row>
    <row r="24" spans="3:17">
      <c r="J24">
        <f>I23*d</f>
        <v>58.444817157175606</v>
      </c>
      <c r="L24" s="27"/>
      <c r="Q24" s="27"/>
    </row>
    <row r="26" spans="3:17">
      <c r="C26" s="1" t="s">
        <v>15</v>
      </c>
    </row>
    <row r="28" spans="3:17" ht="15.75" thickBot="1">
      <c r="C28" s="12"/>
      <c r="D28" s="11">
        <v>0</v>
      </c>
      <c r="E28" s="11">
        <v>1</v>
      </c>
      <c r="F28" s="11">
        <v>2</v>
      </c>
      <c r="G28" s="11">
        <v>3</v>
      </c>
      <c r="H28" s="11">
        <v>4</v>
      </c>
      <c r="I28" s="11">
        <v>5</v>
      </c>
      <c r="J28" s="11">
        <v>6</v>
      </c>
    </row>
    <row r="29" spans="3:17" ht="15.75" thickBot="1">
      <c r="C29" s="14" t="s">
        <v>16</v>
      </c>
      <c r="E29" s="19">
        <f t="shared" ref="E29:J29" ca="1" si="2">IF(RAND()&lt;50%,1,-1)</f>
        <v>1</v>
      </c>
      <c r="F29" s="20">
        <f t="shared" ca="1" si="2"/>
        <v>1</v>
      </c>
      <c r="G29" s="20">
        <f t="shared" ca="1" si="2"/>
        <v>1</v>
      </c>
      <c r="H29" s="20">
        <f t="shared" ca="1" si="2"/>
        <v>-1</v>
      </c>
      <c r="I29" s="20">
        <f t="shared" ca="1" si="2"/>
        <v>-1</v>
      </c>
      <c r="J29" s="21">
        <f t="shared" ca="1" si="2"/>
        <v>1</v>
      </c>
    </row>
    <row r="30" spans="3:17">
      <c r="E30">
        <f t="shared" ref="E30:J30" ca="1" si="3">IF(E29=1,0,1)</f>
        <v>0</v>
      </c>
      <c r="F30">
        <f t="shared" ca="1" si="3"/>
        <v>0</v>
      </c>
      <c r="G30">
        <f t="shared" ca="1" si="3"/>
        <v>0</v>
      </c>
      <c r="H30">
        <f t="shared" ca="1" si="3"/>
        <v>1</v>
      </c>
      <c r="I30">
        <f t="shared" ca="1" si="3"/>
        <v>1</v>
      </c>
      <c r="J30">
        <f t="shared" ca="1" si="3"/>
        <v>0</v>
      </c>
    </row>
    <row r="31" spans="3:17" ht="15.75" thickBot="1">
      <c r="E31">
        <f ca="1">SUM($E$30:E30)</f>
        <v>0</v>
      </c>
      <c r="F31">
        <f ca="1">SUM($E$30:F30)</f>
        <v>0</v>
      </c>
      <c r="G31">
        <f ca="1">SUM($E$30:G30)</f>
        <v>0</v>
      </c>
      <c r="H31">
        <f ca="1">SUM($E$30:H30)</f>
        <v>1</v>
      </c>
      <c r="I31">
        <f ca="1">SUM($E$30:I30)</f>
        <v>2</v>
      </c>
      <c r="J31">
        <f ca="1">SUM($E$30:J30)</f>
        <v>2</v>
      </c>
    </row>
    <row r="32" spans="3:17" ht="15.75" thickBot="1">
      <c r="C32" s="14" t="s">
        <v>17</v>
      </c>
      <c r="D32" s="22">
        <f>D18</f>
        <v>100</v>
      </c>
      <c r="E32" s="23">
        <f t="shared" ref="E32:J32" ca="1" si="4">OFFSET(E18,E31,0)</f>
        <v>108.72923811378237</v>
      </c>
      <c r="F32" s="23">
        <f t="shared" ca="1" si="4"/>
        <v>118.22047220803584</v>
      </c>
      <c r="G32" s="23">
        <f t="shared" ca="1" si="4"/>
        <v>128.54021872631321</v>
      </c>
      <c r="H32" s="23">
        <f t="shared" ca="1" si="4"/>
        <v>117.53395994843538</v>
      </c>
      <c r="I32" s="23">
        <f t="shared" ca="1" si="4"/>
        <v>107.47011229670895</v>
      </c>
      <c r="J32" s="24">
        <f t="shared" ca="1" si="4"/>
        <v>116.85143430023798</v>
      </c>
    </row>
    <row r="34" spans="3:10" s="25" customFormat="1"/>
    <row r="36" spans="3:10">
      <c r="C36" s="1" t="s">
        <v>18</v>
      </c>
    </row>
    <row r="38" spans="3:10">
      <c r="C38" s="14" t="s">
        <v>19</v>
      </c>
      <c r="H38" s="1"/>
    </row>
    <row r="39" spans="3:10">
      <c r="C39" s="14" t="s">
        <v>20</v>
      </c>
      <c r="D39">
        <v>-1</v>
      </c>
    </row>
    <row r="40" spans="3:10">
      <c r="C40" s="14" t="s">
        <v>21</v>
      </c>
      <c r="D40">
        <v>100</v>
      </c>
    </row>
    <row r="41" spans="3:10">
      <c r="I41" s="26"/>
    </row>
    <row r="44" spans="3:10">
      <c r="C44" s="1" t="s">
        <v>22</v>
      </c>
    </row>
    <row r="46" spans="3:10" ht="15.75" thickBot="1">
      <c r="C46" s="12" t="s">
        <v>14</v>
      </c>
      <c r="D46" s="11">
        <v>0</v>
      </c>
      <c r="E46" s="11">
        <v>1</v>
      </c>
      <c r="F46" s="11">
        <v>2</v>
      </c>
      <c r="G46" s="11">
        <v>3</v>
      </c>
      <c r="H46" s="11">
        <v>4</v>
      </c>
      <c r="I46" s="11">
        <v>5</v>
      </c>
      <c r="J46" s="11">
        <v>6</v>
      </c>
    </row>
    <row r="47" spans="3:10" ht="15.75" thickBot="1">
      <c r="D47" s="28">
        <f t="shared" ref="D47:I47" si="5">AVERAGE(E47:E48)*EXP(-tipo*deltat)</f>
        <v>8.0784515002270201</v>
      </c>
      <c r="E47" s="31">
        <f t="shared" si="5"/>
        <v>4.1894804649488204</v>
      </c>
      <c r="F47" s="31">
        <f t="shared" si="5"/>
        <v>1.5129563085803779</v>
      </c>
      <c r="G47" s="31">
        <f t="shared" si="5"/>
        <v>0.21596169534787416</v>
      </c>
      <c r="H47" s="31">
        <f t="shared" si="5"/>
        <v>0</v>
      </c>
      <c r="I47" s="31">
        <f t="shared" si="5"/>
        <v>0</v>
      </c>
      <c r="J47" s="32">
        <f t="shared" ref="J47:J53" si="6">MAX(callput*(J18-strike),0)</f>
        <v>0</v>
      </c>
    </row>
    <row r="48" spans="3:10">
      <c r="D48" s="31"/>
      <c r="E48" s="31">
        <f>AVERAGE(F48:F49)*EXP(-tipo*deltat)</f>
        <v>11.980892232933368</v>
      </c>
      <c r="F48" s="31">
        <f>AVERAGE(G48:G49)*EXP(-tipo*deltat)</f>
        <v>6.8729899989286034</v>
      </c>
      <c r="G48" s="31">
        <f>AVERAGE(H48:H49)*EXP(-tipo*deltat)</f>
        <v>2.8124735666165308</v>
      </c>
      <c r="H48" s="31">
        <f>AVERAGE(I48:I49)*EXP(-tipo*deltat)</f>
        <v>0.43228347686972896</v>
      </c>
      <c r="I48" s="31">
        <f>AVERAGE(J48:J49)*EXP(-tipo*deltat)</f>
        <v>0</v>
      </c>
      <c r="J48" s="32">
        <f t="shared" si="6"/>
        <v>0</v>
      </c>
    </row>
    <row r="49" spans="3:10">
      <c r="D49" s="31"/>
      <c r="E49" s="31"/>
      <c r="F49" s="31">
        <f>AVERAGE(G49:G50)*EXP(-tipo*deltat)</f>
        <v>17.108770943035349</v>
      </c>
      <c r="G49" s="31">
        <f>AVERAGE(H49:H50)*EXP(-tipo*deltat)</f>
        <v>10.944966188808031</v>
      </c>
      <c r="H49" s="31">
        <f>AVERAGE(I49:I50)*EXP(-tipo*deltat)</f>
        <v>5.19735306595698</v>
      </c>
      <c r="I49" s="31">
        <f>AVERAGE(J49:J50)*EXP(-tipo*deltat)</f>
        <v>0.8652877264811718</v>
      </c>
      <c r="J49" s="32">
        <f t="shared" si="6"/>
        <v>0</v>
      </c>
    </row>
    <row r="50" spans="3:10">
      <c r="D50" s="31"/>
      <c r="E50" s="31"/>
      <c r="F50" s="31"/>
      <c r="G50" s="31">
        <f>AVERAGE(H50:H51)*EXP(-tipo*deltat)</f>
        <v>23.301102199892991</v>
      </c>
      <c r="H50" s="31">
        <f>AVERAGE(I50:I51)*EXP(-tipo*deltat)</f>
        <v>16.710828524756469</v>
      </c>
      <c r="I50" s="31">
        <f>AVERAGE(J50:J51)*EXP(-tipo*deltat)</f>
        <v>9.5380842708184641</v>
      </c>
      <c r="J50" s="32">
        <f t="shared" si="6"/>
        <v>1.73201820023435</v>
      </c>
    </row>
    <row r="51" spans="3:10">
      <c r="D51" s="31"/>
      <c r="E51" s="31"/>
      <c r="F51" s="31"/>
      <c r="G51" s="31"/>
      <c r="H51" s="31">
        <f>AVERAGE(I51:I52)*EXP(-tipo*deltat)</f>
        <v>29.930227231179391</v>
      </c>
      <c r="I51" s="31">
        <f>AVERAGE(J51:J52)*EXP(-tipo*deltat)</f>
        <v>23.911435767535313</v>
      </c>
      <c r="J51" s="32">
        <f t="shared" si="6"/>
        <v>17.360053774030533</v>
      </c>
    </row>
    <row r="52" spans="3:10">
      <c r="D52" s="31"/>
      <c r="E52" s="31"/>
      <c r="F52" s="31"/>
      <c r="G52" s="31"/>
      <c r="H52" s="31"/>
      <c r="I52" s="31">
        <f>AVERAGE(J52:J53)*EXP(-tipo*deltat)</f>
        <v>35.998923197530246</v>
      </c>
      <c r="J52" s="32">
        <f t="shared" si="6"/>
        <v>30.502686763763222</v>
      </c>
    </row>
    <row r="53" spans="3:10">
      <c r="D53" s="31"/>
      <c r="E53" s="31"/>
      <c r="F53" s="31"/>
      <c r="G53" s="31"/>
      <c r="H53" s="31"/>
      <c r="I53" s="31"/>
      <c r="J53" s="32">
        <f t="shared" si="6"/>
        <v>41.555182842824394</v>
      </c>
    </row>
    <row r="54" spans="3:10">
      <c r="D54" s="29"/>
      <c r="E54" s="29"/>
      <c r="F54" s="29"/>
      <c r="G54" s="29"/>
      <c r="H54" s="29"/>
      <c r="I54" s="29"/>
      <c r="J54" s="29"/>
    </row>
    <row r="55" spans="3:10">
      <c r="C55" s="1" t="s">
        <v>23</v>
      </c>
      <c r="D55" s="29"/>
      <c r="E55" s="29"/>
      <c r="F55" s="29"/>
      <c r="G55" s="29"/>
      <c r="H55" s="29"/>
      <c r="I55" s="29"/>
      <c r="J55" s="29"/>
    </row>
    <row r="56" spans="3:10">
      <c r="D56" s="29"/>
      <c r="E56" s="29"/>
      <c r="F56" s="29"/>
      <c r="G56" s="29"/>
      <c r="H56" s="29"/>
      <c r="I56" s="29"/>
      <c r="J56" s="29"/>
    </row>
    <row r="57" spans="3:10" ht="15.75" thickBot="1">
      <c r="C57" s="12" t="s">
        <v>14</v>
      </c>
      <c r="D57" s="33">
        <v>0</v>
      </c>
      <c r="E57" s="33">
        <v>1</v>
      </c>
      <c r="F57" s="33">
        <v>2</v>
      </c>
      <c r="G57" s="33">
        <v>3</v>
      </c>
      <c r="H57" s="33">
        <v>4</v>
      </c>
      <c r="I57" s="33">
        <v>5</v>
      </c>
      <c r="J57" s="33">
        <v>6</v>
      </c>
    </row>
    <row r="58" spans="3:10" ht="15.75" thickBot="1">
      <c r="D58" s="28">
        <f t="shared" ref="D58:I58" si="7">MAX(AVERAGE(E58:E59)*EXP(-tipo*deltat),MAX(callput*(D18-strike),0))</f>
        <v>8.1562581561792875</v>
      </c>
      <c r="E58" s="29">
        <f t="shared" si="7"/>
        <v>4.2258109882797008</v>
      </c>
      <c r="F58" s="29">
        <f t="shared" si="7"/>
        <v>1.5233426378670889</v>
      </c>
      <c r="G58" s="29">
        <f t="shared" si="7"/>
        <v>0.21596169534787416</v>
      </c>
      <c r="H58" s="29">
        <f t="shared" si="7"/>
        <v>0</v>
      </c>
      <c r="I58" s="29">
        <f t="shared" si="7"/>
        <v>0</v>
      </c>
      <c r="J58" s="30">
        <f t="shared" ref="J58:J64" si="8">MAX(callput*(J18-strike),0)</f>
        <v>0</v>
      </c>
    </row>
    <row r="59" spans="3:10">
      <c r="D59" s="29"/>
      <c r="E59" s="29">
        <f>MAX(AVERAGE(F59:F60)*EXP(-tipo*deltat),MAX(callput*(E19-strike),0))</f>
        <v>12.100304753314351</v>
      </c>
      <c r="F59" s="29">
        <f>MAX(AVERAGE(G59:G60)*EXP(-tipo*deltat),MAX(callput*(F19-strike),0))</f>
        <v>6.9353252924124114</v>
      </c>
      <c r="G59" s="29">
        <f>MAX(AVERAGE(H59:H60)*EXP(-tipo*deltat),MAX(callput*(G19-strike),0))</f>
        <v>2.8332635429534969</v>
      </c>
      <c r="H59" s="29">
        <f>MAX(AVERAGE(I59:I60)*EXP(-tipo*deltat),MAX(callput*(H19-strike),0))</f>
        <v>0.43228347686972896</v>
      </c>
      <c r="I59" s="29">
        <f>MAX(AVERAGE(J59:J60)*EXP(-tipo*deltat),MAX(callput*(I19-strike),0))</f>
        <v>0</v>
      </c>
      <c r="J59" s="30">
        <f t="shared" si="8"/>
        <v>0</v>
      </c>
    </row>
    <row r="60" spans="3:10">
      <c r="D60" s="29"/>
      <c r="E60" s="29"/>
      <c r="F60" s="29">
        <f>MAX(AVERAGE(G60:G61)*EXP(-tipo*deltat),MAX(callput*(F20-strike),0))</f>
        <v>17.28545979412921</v>
      </c>
      <c r="G60" s="29">
        <f>MAX(AVERAGE(H60:H61)*EXP(-tipo*deltat),MAX(callput*(G20-strike),0))</f>
        <v>11.048950734894911</v>
      </c>
      <c r="H60" s="29">
        <f>MAX(AVERAGE(I60:I61)*EXP(-tipo*deltat),MAX(callput*(H20-strike),0))</f>
        <v>5.2389676830329686</v>
      </c>
      <c r="I60" s="29">
        <f>MAX(AVERAGE(J60:J61)*EXP(-tipo*deltat),MAX(callput*(I20-strike),0))</f>
        <v>0.8652877264811718</v>
      </c>
      <c r="J60" s="30">
        <f t="shared" si="8"/>
        <v>0</v>
      </c>
    </row>
    <row r="61" spans="3:10">
      <c r="D61" s="29"/>
      <c r="E61" s="29"/>
      <c r="F61" s="29"/>
      <c r="G61" s="29">
        <f>MAX(AVERAGE(H61:H62)*EXP(-tipo*deltat),MAX(callput*(G21-strike),0))</f>
        <v>23.550789960147</v>
      </c>
      <c r="H61" s="29">
        <f>MAX(AVERAGE(I61:I62)*EXP(-tipo*deltat),MAX(callput*(H21-strike),0))</f>
        <v>16.877356379662601</v>
      </c>
      <c r="I61" s="29">
        <f>MAX(AVERAGE(J61:J62)*EXP(-tipo*deltat),MAX(callput*(I21-strike),0))</f>
        <v>9.6213828915726367</v>
      </c>
      <c r="J61" s="30">
        <f t="shared" si="8"/>
        <v>1.73201820023435</v>
      </c>
    </row>
    <row r="62" spans="3:10">
      <c r="D62" s="29"/>
      <c r="E62" s="29"/>
      <c r="F62" s="29"/>
      <c r="G62" s="29"/>
      <c r="H62" s="29">
        <f>MAX(AVERAGE(I62:I63)*EXP(-tipo*deltat),MAX(callput*(H22-strike),0))</f>
        <v>30.096755086085537</v>
      </c>
      <c r="I62" s="29">
        <f>MAX(AVERAGE(J62:J63)*EXP(-tipo*deltat),MAX(callput*(I22-strike),0))</f>
        <v>23.994734388289473</v>
      </c>
      <c r="J62" s="30">
        <f t="shared" si="8"/>
        <v>17.360053774030533</v>
      </c>
    </row>
    <row r="63" spans="3:10">
      <c r="D63" s="29"/>
      <c r="E63" s="29"/>
      <c r="F63" s="29"/>
      <c r="G63" s="29"/>
      <c r="H63" s="29"/>
      <c r="I63" s="29">
        <f>MAX(AVERAGE(J63:J64)*EXP(-tipo*deltat),MAX(callput*(I23-strike),0))</f>
        <v>36.082221818284417</v>
      </c>
      <c r="J63" s="30">
        <f t="shared" si="8"/>
        <v>30.502686763763222</v>
      </c>
    </row>
    <row r="64" spans="3:10">
      <c r="D64" s="29"/>
      <c r="E64" s="29"/>
      <c r="F64" s="29"/>
      <c r="G64" s="29"/>
      <c r="H64" s="29"/>
      <c r="I64" s="29"/>
      <c r="J64" s="30">
        <f t="shared" si="8"/>
        <v>41.555182842824394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EA8A4DB778B3419131F5B8502F05DF" ma:contentTypeVersion="2" ma:contentTypeDescription="Crear nuevo documento." ma:contentTypeScope="" ma:versionID="7b4f0182f536e05cbb366c375c7a8337">
  <xsd:schema xmlns:xsd="http://www.w3.org/2001/XMLSchema" xmlns:xs="http://www.w3.org/2001/XMLSchema" xmlns:p="http://schemas.microsoft.com/office/2006/metadata/properties" xmlns:ns2="c647e1cb-5d7a-4f25-a364-0969958c4296" targetNamespace="http://schemas.microsoft.com/office/2006/metadata/properties" ma:root="true" ma:fieldsID="6f1e891beffc474efd459d350cf088a7" ns2:_="">
    <xsd:import namespace="c647e1cb-5d7a-4f25-a364-0969958c4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7e1cb-5d7a-4f25-a364-0969958c4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B515E2-63D4-4903-A43E-1CB91D1E7FE2}"/>
</file>

<file path=customXml/itemProps2.xml><?xml version="1.0" encoding="utf-8"?>
<ds:datastoreItem xmlns:ds="http://schemas.openxmlformats.org/officeDocument/2006/customXml" ds:itemID="{FD95C8AE-E3B7-425D-AC50-615F7741BF58}"/>
</file>

<file path=customXml/itemProps3.xml><?xml version="1.0" encoding="utf-8"?>
<ds:datastoreItem xmlns:ds="http://schemas.openxmlformats.org/officeDocument/2006/customXml" ds:itemID="{9674C26F-FC5A-4CAE-BF8C-5736EE206B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</dc:creator>
  <cp:keywords/>
  <dc:description/>
  <cp:lastModifiedBy>Marina Asuncion Rubio</cp:lastModifiedBy>
  <cp:revision/>
  <dcterms:created xsi:type="dcterms:W3CDTF">2011-02-17T11:30:14Z</dcterms:created>
  <dcterms:modified xsi:type="dcterms:W3CDTF">2021-05-28T17:19:28Z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0x010100BDEA8A4DB778B3419131F5B8502F05DF</vt:lpwstr>
  </property>
</Properties>
</file>