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oomberglp-my.sharepoint.com/personal/nanter_bloomberg_com/Documents/Documents/"/>
    </mc:Choice>
  </mc:AlternateContent>
  <xr:revisionPtr revIDLastSave="0" documentId="8_{944F0ADE-5934-4CF1-A204-6C4728288073}" xr6:coauthVersionLast="47" xr6:coauthVersionMax="47" xr10:uidLastSave="{00000000-0000-0000-0000-000000000000}"/>
  <bookViews>
    <workbookView xWindow="-38520" yWindow="-120" windowWidth="38640" windowHeight="21240" activeTab="3" xr2:uid="{675E1777-4EC9-44D2-841D-B3989215F374}"/>
  </bookViews>
  <sheets>
    <sheet name="Step 1" sheetId="1" r:id="rId1"/>
    <sheet name="Step 2" sheetId="2" r:id="rId2"/>
    <sheet name="Step 3" sheetId="3" r:id="rId3"/>
    <sheet name="Step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 a="1"/>
  <c r="D16" i="1" a="1"/>
  <c r="E19" i="1" a="1"/>
  <c r="E18" i="1" a="1"/>
  <c r="E17" i="1" a="1"/>
  <c r="H12" i="2" a="1"/>
  <c r="H11" i="2" a="1"/>
  <c r="H10" i="2" a="1"/>
  <c r="H4" i="2" a="1"/>
  <c r="R3" i="1" l="1"/>
  <c r="D16" i="1"/>
  <c r="E18" i="1"/>
  <c r="E19" i="1"/>
  <c r="E17" i="1"/>
  <c r="G18" i="1"/>
  <c r="G19" i="1"/>
  <c r="G17" i="1"/>
  <c r="H10" i="2"/>
  <c r="H11" i="2"/>
  <c r="H12" i="2"/>
  <c r="H4" i="2"/>
  <c r="H5" i="2" a="1"/>
  <c r="H5" i="2"/>
  <c r="H3" i="2" a="1"/>
  <c r="H3" i="2" l="1"/>
  <c r="H4" i="4" a="1"/>
  <c r="E9" i="4" a="1"/>
  <c r="F1" i="4" a="1"/>
  <c r="H13" i="2" l="1"/>
  <c r="H6" i="2"/>
  <c r="H4" i="4"/>
  <c r="H6" i="4" s="1"/>
  <c r="E9" i="4"/>
  <c r="F1" i="4"/>
  <c r="K4" i="4" a="1"/>
  <c r="E4" i="4" a="1"/>
  <c r="B9" i="4" a="1"/>
  <c r="H14" i="2" l="1"/>
  <c r="H15" i="2" s="1"/>
  <c r="H7" i="2"/>
  <c r="K4" i="4"/>
  <c r="K6" i="4" s="1"/>
  <c r="E4" i="4"/>
  <c r="E6" i="4" s="1"/>
  <c r="B9" i="4"/>
  <c r="J13" i="2"/>
  <c r="J14" i="2" s="1"/>
  <c r="J15" i="2" s="1"/>
  <c r="J6" i="2"/>
  <c r="J7" i="2" s="1"/>
  <c r="F5" i="2" a="1"/>
  <c r="E7" i="4" l="1"/>
  <c r="E8" i="4" s="1"/>
  <c r="E10" i="4" s="1"/>
  <c r="E11" i="4" s="1"/>
  <c r="F5" i="2"/>
  <c r="E5" i="2" a="1"/>
  <c r="E5" i="2" l="1"/>
  <c r="D5" i="2" a="1"/>
  <c r="D5" i="2" l="1"/>
  <c r="D12" i="2" s="1"/>
  <c r="G5" i="2"/>
  <c r="G12" i="2"/>
  <c r="F4" i="2" a="1"/>
  <c r="F4" i="2" l="1"/>
  <c r="E4" i="2" a="1"/>
  <c r="E4" i="2" l="1"/>
  <c r="D4" i="2" a="1"/>
  <c r="D4" i="2" l="1"/>
  <c r="D11" i="2" s="1"/>
  <c r="G11" i="2"/>
  <c r="G4" i="2"/>
  <c r="F3" i="2" a="1"/>
  <c r="F3" i="2" l="1"/>
  <c r="E3" i="2" a="1"/>
  <c r="E3" i="2" l="1"/>
  <c r="D3" i="2" a="1"/>
  <c r="D3" i="2" l="1"/>
  <c r="G10" i="2"/>
  <c r="G3" i="2"/>
  <c r="B4" i="4"/>
  <c r="A3" i="1" a="1"/>
  <c r="J3" i="1" a="1"/>
  <c r="H5" i="3" a="1"/>
  <c r="G13" i="2" l="1"/>
  <c r="G6" i="2"/>
  <c r="D6" i="2"/>
  <c r="D7" i="2" s="1"/>
  <c r="D10" i="2"/>
  <c r="D13" i="2" s="1"/>
  <c r="D14" i="2" s="1"/>
  <c r="D15" i="2" s="1"/>
  <c r="A3" i="1"/>
  <c r="J3" i="1"/>
  <c r="H5" i="3"/>
  <c r="J5" i="3" a="1"/>
  <c r="G14" i="2" l="1"/>
  <c r="G15" i="2" s="1"/>
  <c r="K15" i="2" s="1"/>
  <c r="G7" i="2"/>
  <c r="I5" i="3"/>
  <c r="J5" i="3"/>
  <c r="J6" i="3" a="1"/>
  <c r="O8" i="3" l="1"/>
  <c r="K5" i="3"/>
  <c r="J6" i="3"/>
  <c r="K6" i="3" s="1"/>
  <c r="J4" i="3" a="1"/>
  <c r="J4" i="3" l="1"/>
  <c r="K4" i="3" l="1"/>
  <c r="K7" i="3" s="1"/>
  <c r="F14" i="3" s="1"/>
  <c r="H6" i="3" a="1"/>
  <c r="H4" i="3" a="1"/>
  <c r="H6" i="3" l="1"/>
  <c r="I6" i="3" s="1"/>
  <c r="H4" i="3"/>
  <c r="I4" i="3" s="1"/>
  <c r="G6" i="3" a="1"/>
  <c r="I7" i="3" l="1"/>
  <c r="F13" i="3" s="1"/>
  <c r="G6" i="3"/>
  <c r="L7" i="3"/>
  <c r="L8" i="3" s="1"/>
  <c r="L11" i="3" s="1"/>
  <c r="D5" i="3" a="1"/>
  <c r="G5" i="3" a="1"/>
  <c r="E5" i="3" a="1"/>
  <c r="G4" i="3" a="1"/>
  <c r="E4" i="3" a="1"/>
  <c r="D4" i="3" a="1"/>
  <c r="D6" i="3" a="1"/>
  <c r="E6" i="3" a="1"/>
  <c r="G5" i="3" l="1"/>
  <c r="G4" i="3"/>
  <c r="E6" i="3"/>
  <c r="D6" i="3"/>
  <c r="D4" i="3"/>
  <c r="E5" i="3"/>
  <c r="D5" i="3"/>
  <c r="E4" i="3"/>
  <c r="G7" i="3" l="1"/>
  <c r="F12" i="3"/>
  <c r="B7" i="4" s="1"/>
  <c r="F5" i="3"/>
  <c r="F6" i="3"/>
  <c r="F4" i="3"/>
  <c r="B8" i="4" l="1"/>
  <c r="B10" i="4" s="1"/>
  <c r="B11" i="4" s="1"/>
  <c r="F7" i="3"/>
  <c r="F8" i="3" s="1"/>
  <c r="F11" i="3" s="1"/>
  <c r="H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<sst xmlns="http://schemas.openxmlformats.org/spreadsheetml/2006/main" count="115" uniqueCount="54">
  <si>
    <t>Step 1: Finding the right strikes</t>
  </si>
  <si>
    <t>20 Delta Long(Buy) Call for July</t>
  </si>
  <si>
    <t>20 Delta Short(Sell) Put for July</t>
  </si>
  <si>
    <t>10 Delta Long(Buy) Put for July</t>
  </si>
  <si>
    <t>KCN5C 450 Comdty</t>
  </si>
  <si>
    <t>KCN5P 315 Comdty</t>
  </si>
  <si>
    <t>Step 1.2 Find a Premium Netural Strategy</t>
  </si>
  <si>
    <t>Long Call</t>
  </si>
  <si>
    <t>KCN5P 285 Comdty</t>
  </si>
  <si>
    <t>Long Put</t>
  </si>
  <si>
    <t>Short Put</t>
  </si>
  <si>
    <t>Selling Put Spread</t>
  </si>
  <si>
    <t>Buying Call Option</t>
  </si>
  <si>
    <t>Contracts</t>
  </si>
  <si>
    <t>Total Trade Premium</t>
  </si>
  <si>
    <t>Premium Per Leg</t>
  </si>
  <si>
    <t>Step 2: Dynamic Dashboard</t>
  </si>
  <si>
    <t>Last Price</t>
  </si>
  <si>
    <t>Ask price</t>
  </si>
  <si>
    <t>Bid price</t>
  </si>
  <si>
    <t>Single Option Price</t>
  </si>
  <si>
    <t>Strategy</t>
  </si>
  <si>
    <t>2x Put Spread</t>
  </si>
  <si>
    <t>Premium</t>
  </si>
  <si>
    <t>Full Strategy Price</t>
  </si>
  <si>
    <t>Difference</t>
  </si>
  <si>
    <t>Manual</t>
  </si>
  <si>
    <t>Mid M</t>
  </si>
  <si>
    <t>Total Strategy</t>
  </si>
  <si>
    <t>x1000</t>
  </si>
  <si>
    <t>Step 3: Track price of trade Stucture</t>
  </si>
  <si>
    <t>Total Strategy price</t>
  </si>
  <si>
    <t>Delta</t>
  </si>
  <si>
    <t>Vega</t>
  </si>
  <si>
    <t>Theta</t>
  </si>
  <si>
    <t>Step 4: Trade Exit</t>
  </si>
  <si>
    <t>Notional Value</t>
  </si>
  <si>
    <t>Stop loss 1%</t>
  </si>
  <si>
    <t>Delta exposure</t>
  </si>
  <si>
    <t>Future price</t>
  </si>
  <si>
    <t>Hedge Ratio</t>
  </si>
  <si>
    <t>per lbs</t>
  </si>
  <si>
    <t>First leg</t>
  </si>
  <si>
    <t>Second Leg</t>
  </si>
  <si>
    <t>Long put</t>
  </si>
  <si>
    <t>Third Leg</t>
  </si>
  <si>
    <t>Short put</t>
  </si>
  <si>
    <t>Contract Size</t>
  </si>
  <si>
    <t>Total Delta exposure</t>
  </si>
  <si>
    <t>Hedge ratio</t>
  </si>
  <si>
    <t>Future SL price</t>
  </si>
  <si>
    <t>Stop Loss(SL) price</t>
  </si>
  <si>
    <t>Static Mid</t>
  </si>
  <si>
    <t>Yesterday 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</si>
</sst>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(* #,##0.0000000_);_(* \(#,##0.0000000\);_(* &quot;-&quot;??_);_(@_)"/>
    <numFmt numFmtId="166" formatCode="0.000000%"/>
    <numFmt numFmtId="167" formatCode="_(* #,##0.00000000_);_(* \(#,##0.00000000\);_(* &quot;-&quot;??_);_(@_)"/>
    <numFmt numFmtId="170" formatCode="_(* #,##0.0000000_);_(* \(#,##0.0000000\);_(* &quot;-&quot;?????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20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2" fontId="2" fillId="0" borderId="0" xfId="0" applyNumberFormat="1" applyFont="1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165" fontId="0" fillId="0" borderId="0" xfId="1" applyNumberFormat="1" applyFont="1"/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 applyAlignment="1">
      <alignment horizontal="left" vertical="center"/>
    </xf>
    <xf numFmtId="2" fontId="0" fillId="0" borderId="0" xfId="0" applyNumberFormat="1"/>
    <xf numFmtId="14" fontId="0" fillId="0" borderId="0" xfId="0" applyNumberFormat="1"/>
    <xf numFmtId="170" fontId="0" fillId="0" borderId="0" xfId="0" applyNumberFormat="1"/>
    <xf numFmtId="0" fontId="0" fillId="0" borderId="0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>
        <v>-0.12185879796743393</v>
        <stp/>
        <stp>BDP|1815869754812208256|22</stp>
        <stp>KCN5C 450 Comdty</stp>
        <stp>theta_mid_rt</stp>
        <tr r="J4" s="3"/>
      </tp>
      <tp t="s">
        <v>#N/A Requesting Data...4163430196</v>
        <stp/>
        <stp>BQL|16590811169142850169</stp>
        <tr r="A3" s="1"/>
      </tp>
      <tp>
        <v>-4.3453898280858994E-2</v>
        <stp/>
        <stp>BDP|3750693481072762065|22</stp>
        <stp>KCN5P 285 Comdty</stp>
        <stp>theta_mid_rt</stp>
        <tr r="J5" s="3"/>
      </tp>
      <tp>
        <v>0.50157111883163452</v>
        <stp/>
        <stp>BDP|7160031876749902066|22</stp>
        <stp>KCN5P 315 Comdty</stp>
        <stp>Vega_mid_rt</stp>
        <tr r="H6" s="3"/>
      </tp>
      <tp>
        <v>-6.9476567208766937E-2</v>
        <stp/>
        <stp>BDP|1730480417441247046|22</stp>
        <stp>KCN5P 285 Comdty</stp>
        <stp>delta_mid_rt</stp>
        <tr r="G5" s="3"/>
        <tr r="H4" s="4"/>
      </tp>
      <tp>
        <v>0.22378894686698914</v>
        <stp/>
        <stp>BDP|2846053566935699547|22</stp>
        <stp>KCN5C 450 Comdty</stp>
        <stp>delta_mid_rt</stp>
        <tr r="G4" s="3"/>
        <tr r="E4" s="4"/>
      </tp>
      <tp>
        <v>-0.17429007589817047</v>
        <stp/>
        <stp>BDP|5428588805263649519|22</stp>
        <stp>KCN5P 315 Comdty</stp>
        <stp>delta_mid_rt</stp>
        <tr r="G6" s="3"/>
        <tr r="K4" s="4"/>
      </tp>
      <tp t="s">
        <v>#N/A N/A</v>
        <stp/>
        <stp>BQL|13380723459699132961</stp>
        <tr r="R3" s="1"/>
      </tp>
      <tp>
        <v>6.68</v>
        <stp/>
        <stp>BDP|7948546290476764674|22</stp>
        <stp>KCN5P 315 Comdty</stp>
        <stp>Bid</stp>
        <tr r="E6" s="3"/>
        <tr r="F5" s="2"/>
      </tp>
      <tp>
        <v>7.35</v>
        <stp/>
        <stp>BDP|3348457172587301633|22</stp>
        <stp>KCN5P 315 Comdty</stp>
        <stp>ASK</stp>
        <tr r="D6" s="3"/>
        <tr r="E5" s="2"/>
      </tp>
      <tp>
        <v>9.5500000000000007</v>
        <stp/>
        <stp>BDP|6947345329462811043|22</stp>
        <stp>KCN5C 450 Comdty</stp>
        <stp>Bid</stp>
        <tr r="E4" s="3"/>
        <tr r="F3" s="2"/>
      </tp>
      <tp>
        <v>2.17</v>
        <stp/>
        <stp>BDP|5420243830202798201|22</stp>
        <stp>KCN5P 285 Comdty</stp>
        <stp>Bid</stp>
        <tr r="E5" s="3"/>
        <tr r="F4" s="2"/>
      </tp>
    </main>
    <main first="bofaddin.rtdserver">
      <tp>
        <v>0.26085597276687622</v>
        <stp/>
        <stp>BDP|111494183858291049|22</stp>
        <stp>KCN5P 285 Comdty</stp>
        <stp>Vega_mid_rt</stp>
        <tr r="H5" s="3"/>
      </tp>
      <tp>
        <v>2.33</v>
        <stp/>
        <stp>BDP|10610062080037798039|22</stp>
        <stp>KCN5P 285 Comdty</stp>
        <stp>Ask</stp>
        <tr r="D5" s="3"/>
        <tr r="E4" s="2"/>
      </tp>
      <tp t="s">
        <v>#N/A N/A</v>
        <stp/>
        <stp>BDP|5853979623420400021</stp>
        <tr r="E9" s="4"/>
        <tr r="B9" s="4"/>
      </tp>
      <tp t="s">
        <v>#N/A N/A</v>
        <stp/>
        <stp>BQL|2525657772872854871</stp>
        <tr r="D16" s="1"/>
      </tp>
      <tp t="s">
        <v>#N/A Requesting Data...4275237666</v>
        <stp/>
        <stp>BQL|4121072600644712903</stp>
        <tr r="J3" s="1"/>
      </tp>
      <tp t="s">
        <v>#N/A N/A</v>
        <stp/>
        <stp>BDP|1767981142185103054</stp>
        <tr r="E19" s="1"/>
        <tr r="H5" s="2"/>
        <tr r="H12" s="2"/>
      </tp>
      <tp>
        <v>10.26</v>
        <stp/>
        <stp>BDP|11725841861979500152|22</stp>
        <stp>KCN5C 450 Comdty</stp>
        <stp>Ask</stp>
        <tr r="D4" s="3"/>
        <tr r="E3" s="2"/>
      </tp>
      <tp t="s">
        <v>#N/A N/A</v>
        <stp/>
        <stp>BDP|2165687946396381169</stp>
        <tr r="F1" s="4"/>
      </tp>
      <tp t="s">
        <v>#N/A N/A</v>
        <stp/>
        <stp>BDP|1626482917592394179</stp>
        <tr r="E18" s="1"/>
        <tr r="H4" s="2"/>
        <tr r="H11" s="2"/>
      </tp>
      <tp t="s">
        <v>#N/A N/A</v>
        <stp/>
        <stp>BDP|5184282125016772125</stp>
        <tr r="E17" s="1"/>
        <tr r="H3" s="2"/>
        <tr r="H10" s="2"/>
      </tp>
      <tp>
        <v>2.38</v>
        <stp/>
        <stp>BDP|7669303903062818871|22</stp>
        <stp>KCN5P 285 Comdty</stp>
        <stp>Last_price</stp>
        <tr r="D4" s="2"/>
      </tp>
      <tp>
        <v>7.6</v>
        <stp/>
        <stp>BDP|3787818558059079406|22</stp>
        <stp>KCN5P 315 Comdty</stp>
        <stp>Last_price</stp>
        <tr r="D5" s="2"/>
      </tp>
      <tp>
        <v>0.58247649669647217</v>
        <stp/>
        <stp>BDP|10754999884907154189|22</stp>
        <stp>KCN5C 450 Comdty</stp>
        <stp>Vega_mid_rt</stp>
        <tr r="H4" s="3"/>
      </tp>
      <tp>
        <v>9.23</v>
        <stp/>
        <stp>BDP|14100572556927897366|22</stp>
        <stp>KCN5C 450 Comdty</stp>
        <stp>Last_price</stp>
        <tr r="D3" s="2"/>
      </tp>
      <tp>
        <v>-8.3576507866382599E-2</v>
        <stp/>
        <stp>BDP|16120148342571617520|22</stp>
        <stp>KCN5P 315 Comdty</stp>
        <stp>theta_mid_rt</stp>
        <tr r="J6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0EF1-13A3-4E58-BA43-54CF35F2B245}">
  <dimension ref="A1:W455"/>
  <sheetViews>
    <sheetView zoomScaleNormal="100" workbookViewId="0">
      <selection activeCell="C17" sqref="C17"/>
    </sheetView>
  </sheetViews>
  <sheetFormatPr defaultRowHeight="14" x14ac:dyDescent="0.3"/>
  <cols>
    <col min="1" max="1" width="22.1796875" style="1" bestFit="1" customWidth="1"/>
    <col min="2" max="2" width="12.26953125" style="1" bestFit="1" customWidth="1"/>
    <col min="3" max="3" width="18.7265625" style="1" bestFit="1" customWidth="1"/>
    <col min="4" max="5" width="12.26953125" style="1" bestFit="1" customWidth="1"/>
    <col min="6" max="6" width="8.36328125" style="1" bestFit="1" customWidth="1"/>
    <col min="7" max="7" width="15.6328125" style="1" bestFit="1" customWidth="1"/>
    <col min="8" max="8" width="19.08984375" style="1" bestFit="1" customWidth="1"/>
    <col min="9" max="9" width="13.54296875" style="1" bestFit="1" customWidth="1"/>
    <col min="10" max="10" width="22" style="1" bestFit="1" customWidth="1"/>
    <col min="11" max="11" width="12.90625" style="1" bestFit="1" customWidth="1"/>
    <col min="12" max="13" width="12.26953125" style="1" bestFit="1" customWidth="1"/>
    <col min="14" max="14" width="8.36328125" style="1" bestFit="1" customWidth="1"/>
    <col min="15" max="16" width="4.1796875" style="1" bestFit="1" customWidth="1"/>
    <col min="17" max="17" width="8.7265625" style="1"/>
    <col min="18" max="18" width="22" style="1" bestFit="1" customWidth="1"/>
    <col min="19" max="19" width="12.90625" style="1" bestFit="1" customWidth="1"/>
    <col min="20" max="21" width="12.26953125" style="1" bestFit="1" customWidth="1"/>
    <col min="22" max="22" width="8.36328125" style="1" bestFit="1" customWidth="1"/>
    <col min="23" max="24" width="4.1796875" style="1" bestFit="1" customWidth="1"/>
    <col min="25" max="16384" width="8.7265625" style="1"/>
  </cols>
  <sheetData>
    <row r="1" spans="1:23" x14ac:dyDescent="0.3">
      <c r="A1" s="1" t="s">
        <v>0</v>
      </c>
      <c r="C1" s="3"/>
    </row>
    <row r="2" spans="1:23" x14ac:dyDescent="0.3">
      <c r="A2" s="1" t="s">
        <v>1</v>
      </c>
      <c r="J2" s="1" t="s">
        <v>2</v>
      </c>
      <c r="R2" s="1" t="s">
        <v>3</v>
      </c>
    </row>
    <row r="3" spans="1:23" x14ac:dyDescent="0.3">
      <c r="A3" s="1" t="str" cm="1">
        <f t="array" ref="A3:G7">_xll.BQL("filter(filter(options('KCN5 Comdty'),month(expire_dt) == 6), between(delta(side=mid).value,0.18,0.22))","Groupsort(Id_security_des,delta(side=mid).value ) as #ID,delta(side=mid).value as #Delta,px_last().value as #Price, (Px_MID*PX_POS_MULT_FACTOR).value As #TotalPrice,ivol_tm().value as #IV,px_volume().value as #Volume,open_int().value as #OI","showids=f")</f>
        <v>#ID</v>
      </c>
      <c r="B3" s="1" t="str">
        <v>#Delta</v>
      </c>
      <c r="C3" s="1" t="str">
        <v>#Price</v>
      </c>
      <c r="D3" s="1" t="str">
        <v>#TotalPrice</v>
      </c>
      <c r="E3" s="1" t="str">
        <v>#IV</v>
      </c>
      <c r="F3" s="1" t="str">
        <v>#Volume</v>
      </c>
      <c r="G3" s="1" t="str">
        <v>#OI</v>
      </c>
      <c r="J3" s="1" t="str" cm="1">
        <f t="array" ref="J3:O7">_xll.BQL("filter(filter(options('KCN5 Comdty'),month(expire_dt) == 6), between(delta(side=mid).value,-0.18,-0.22))","Groupsort(Id_security_des,delta(side=mid).value,order=asc) as #ID,delta(side=mid).value as #Delta,px_last().value as #Price, (Px_mid*PX_POS_MULT_FACTOR).value As #TotalPrice,px_volume().value as #Volume,open_int().value as #OI","showids=f")</f>
        <v>#ID</v>
      </c>
      <c r="K3" s="1" t="str">
        <v>#Delta</v>
      </c>
      <c r="L3" s="1" t="str">
        <v>#Price</v>
      </c>
      <c r="M3" s="1" t="str">
        <v>#TotalPrice</v>
      </c>
      <c r="N3" s="1" t="str">
        <v>#Volume</v>
      </c>
      <c r="O3" s="1" t="str">
        <v>#OI</v>
      </c>
      <c r="R3" s="1" t="str" cm="1">
        <f t="array" ref="R3:W8">_xll.BQL("filter(filter(options('KCN5 Comdty'),month(expire_dt) == 6), between(delta(side=mid).value,-0.08,-0.12))","Groupsort(Id_security_des,delta(side=mid).value) as #ID,delta(side=mid).value as #Delta,px_last().value as #Price, (Px_mid*PX_POS_MULT_FACTOR).value As #TotalPrice,px_volume().value as #Volume,open_int().value as #OI","showids=f")</f>
        <v>#ID</v>
      </c>
      <c r="S3" s="1" t="str">
        <v>#Delta</v>
      </c>
      <c r="T3" s="1" t="str">
        <v>#Price</v>
      </c>
      <c r="U3" s="1" t="str">
        <v>#TotalPrice</v>
      </c>
      <c r="V3" s="1" t="str">
        <v>#Volume</v>
      </c>
      <c r="W3" s="1" t="str">
        <v>#OI</v>
      </c>
    </row>
    <row r="4" spans="1:23" x14ac:dyDescent="0.3">
      <c r="A4" s="1" t="str">
        <v>KCN5C    452.5 Comdty</v>
      </c>
      <c r="B4" s="1">
        <v>0.21333387120051694</v>
      </c>
      <c r="C4" s="1">
        <v>9.86</v>
      </c>
      <c r="D4" s="1">
        <v>3328.125</v>
      </c>
      <c r="E4" s="1">
        <v>45.368954000000002</v>
      </c>
      <c r="F4" s="5">
        <v>1</v>
      </c>
      <c r="G4" s="1">
        <v>1</v>
      </c>
      <c r="J4" s="3" t="str">
        <v>KCN5P    320 Comdty</v>
      </c>
      <c r="K4" s="1">
        <v>-0.21485932394931676</v>
      </c>
      <c r="L4" s="1">
        <v>9.49</v>
      </c>
      <c r="M4" s="1">
        <v>3725.625</v>
      </c>
      <c r="N4" s="1">
        <v>3</v>
      </c>
      <c r="O4" s="1">
        <v>120</v>
      </c>
      <c r="R4" s="3" t="str">
        <v>KCN5P    290 Comdty</v>
      </c>
      <c r="S4" s="1">
        <v>-8.4271150882261642E-2</v>
      </c>
      <c r="T4" s="1">
        <v>2.91</v>
      </c>
      <c r="U4" s="1">
        <v>1014.3749713897705</v>
      </c>
      <c r="V4" s="1">
        <v>300</v>
      </c>
      <c r="W4" s="1">
        <v>554</v>
      </c>
    </row>
    <row r="5" spans="1:23" x14ac:dyDescent="0.3">
      <c r="A5" s="3" t="str">
        <v>KCN5C    455 Comdty</v>
      </c>
      <c r="B5" s="1">
        <v>0.20049785739986514</v>
      </c>
      <c r="C5" s="1">
        <v>9.5500000000000007</v>
      </c>
      <c r="D5" s="1">
        <v>3219.3748125000002</v>
      </c>
      <c r="E5" s="1">
        <v>45.501345999999998</v>
      </c>
      <c r="F5" s="5" t="e">
        <v>#N/A</v>
      </c>
      <c r="G5" s="1" t="e">
        <v>#N/A</v>
      </c>
      <c r="J5" s="3" t="str">
        <v>KCN5P    317.5 Comdty</v>
      </c>
      <c r="K5" s="1">
        <v>-0.20580212857320185</v>
      </c>
      <c r="L5" s="1">
        <v>8.77</v>
      </c>
      <c r="M5" s="1">
        <v>3433.1249999999995</v>
      </c>
      <c r="N5" s="1">
        <v>1</v>
      </c>
      <c r="O5" s="1">
        <v>2</v>
      </c>
      <c r="R5" s="3" t="str">
        <v>KCN5P    292.5 Comdty</v>
      </c>
      <c r="S5" s="1">
        <v>-9.3104794377609906E-2</v>
      </c>
      <c r="T5" s="1">
        <v>3.22</v>
      </c>
      <c r="U5" s="1">
        <v>1121.2499588727951</v>
      </c>
      <c r="V5" s="1" t="e">
        <v>#N/A</v>
      </c>
      <c r="W5" s="1" t="e">
        <v>#N/A</v>
      </c>
    </row>
    <row r="6" spans="1:23" x14ac:dyDescent="0.3">
      <c r="A6" s="3" t="str">
        <v>KCN5C    457.5 Comdty</v>
      </c>
      <c r="B6" s="1">
        <v>0.19515577380465976</v>
      </c>
      <c r="C6" s="1">
        <v>9.26</v>
      </c>
      <c r="D6" s="1">
        <v>3116.25</v>
      </c>
      <c r="E6" s="1">
        <v>45.614997000000002</v>
      </c>
      <c r="F6" s="5" t="e">
        <v>#N/A</v>
      </c>
      <c r="G6" s="1" t="e">
        <v>#N/A</v>
      </c>
      <c r="J6" s="3" t="str">
        <v>KCN5P    315 Comdty</v>
      </c>
      <c r="K6" s="1">
        <v>-0.18995232125943326</v>
      </c>
      <c r="L6" s="1">
        <v>8.09</v>
      </c>
      <c r="M6" s="1">
        <v>3159.3748124999993</v>
      </c>
      <c r="N6" s="1">
        <v>1</v>
      </c>
      <c r="O6" s="1">
        <v>41</v>
      </c>
      <c r="R6" s="1" t="str">
        <v>KCN5P    295 Comdty</v>
      </c>
      <c r="S6" s="1">
        <v>-9.9274569218919362E-2</v>
      </c>
      <c r="T6" s="1">
        <v>3.55</v>
      </c>
      <c r="U6" s="1">
        <v>1235.6249392032623</v>
      </c>
      <c r="V6" s="1">
        <v>1</v>
      </c>
      <c r="W6" s="1">
        <v>902</v>
      </c>
    </row>
    <row r="7" spans="1:23" x14ac:dyDescent="0.3">
      <c r="A7" s="3" t="str">
        <v>KCN5C    460 Comdty</v>
      </c>
      <c r="B7" s="1">
        <v>0.18985557473577916</v>
      </c>
      <c r="C7" s="1">
        <v>8.9700000000000006</v>
      </c>
      <c r="D7" s="1">
        <v>3015.0000000000005</v>
      </c>
      <c r="E7" s="1" t="e">
        <v>#N/A</v>
      </c>
      <c r="F7" s="5" t="e">
        <v>#N/A</v>
      </c>
      <c r="G7" s="1" t="e">
        <v>#N/A</v>
      </c>
      <c r="J7" s="3" t="str">
        <v>KCN5P    312.5 Comdty</v>
      </c>
      <c r="K7" s="1">
        <v>-0.18252577041791351</v>
      </c>
      <c r="L7" s="1">
        <v>7.45</v>
      </c>
      <c r="M7" s="1">
        <v>2902.5</v>
      </c>
      <c r="N7" s="1">
        <v>1</v>
      </c>
      <c r="O7" s="1">
        <v>1</v>
      </c>
      <c r="R7" s="1" t="str">
        <v>KCN5P    297.5 Comdty</v>
      </c>
      <c r="S7" s="1">
        <v>-0.10915854428042786</v>
      </c>
      <c r="T7" s="1">
        <v>3.92</v>
      </c>
      <c r="U7" s="1">
        <v>1363.1249964237213</v>
      </c>
      <c r="V7" s="1">
        <v>1</v>
      </c>
      <c r="W7" s="1">
        <v>2</v>
      </c>
    </row>
    <row r="8" spans="1:23" x14ac:dyDescent="0.3">
      <c r="A8" s="3"/>
      <c r="F8" s="5"/>
      <c r="J8" s="3"/>
      <c r="R8" s="1" t="str">
        <v>KCN5P    300 Comdty</v>
      </c>
      <c r="S8" s="1">
        <v>-0.11663765325137537</v>
      </c>
      <c r="T8" s="1">
        <v>4.32</v>
      </c>
      <c r="U8" s="1">
        <v>1498.1250017881393</v>
      </c>
      <c r="V8" s="1">
        <v>25</v>
      </c>
      <c r="W8" s="1">
        <v>1053</v>
      </c>
    </row>
    <row r="9" spans="1:23" x14ac:dyDescent="0.3">
      <c r="A9" s="3"/>
      <c r="F9" s="5"/>
      <c r="L9" s="4"/>
      <c r="M9" s="4"/>
      <c r="N9" s="4"/>
    </row>
    <row r="10" spans="1:23" x14ac:dyDescent="0.3">
      <c r="F10" s="3"/>
      <c r="K10" s="4"/>
      <c r="L10" s="4"/>
    </row>
    <row r="11" spans="1:23" x14ac:dyDescent="0.3">
      <c r="M11" s="4"/>
      <c r="O11" s="3"/>
    </row>
    <row r="12" spans="1:23" x14ac:dyDescent="0.3">
      <c r="K12" s="3"/>
    </row>
    <row r="13" spans="1:23" x14ac:dyDescent="0.3">
      <c r="K13" s="3"/>
    </row>
    <row r="14" spans="1:23" x14ac:dyDescent="0.3">
      <c r="K14" s="3"/>
    </row>
    <row r="15" spans="1:23" x14ac:dyDescent="0.3">
      <c r="A15" s="3"/>
      <c r="F15" s="3"/>
      <c r="K15" s="4"/>
      <c r="L15" s="4"/>
    </row>
    <row r="16" spans="1:23" x14ac:dyDescent="0.3">
      <c r="A16" s="1" t="s">
        <v>6</v>
      </c>
      <c r="D16" s="1" t="str" cm="1">
        <f t="array" ref="D16:D19">_xll.BQL(C17:C19,"PX_POS_MULT_FACTOR().value as #ContractFactor","showids=f")</f>
        <v>#ContractFactor</v>
      </c>
      <c r="F16" s="1" t="s">
        <v>13</v>
      </c>
      <c r="G16" s="1" t="s">
        <v>15</v>
      </c>
      <c r="H16" s="1" t="s">
        <v>14</v>
      </c>
    </row>
    <row r="17" spans="1:12" x14ac:dyDescent="0.3">
      <c r="A17" s="1" t="s">
        <v>12</v>
      </c>
      <c r="B17" s="1" t="s">
        <v>7</v>
      </c>
      <c r="C17" s="1" t="s">
        <v>4</v>
      </c>
      <c r="D17" s="5">
        <v>375</v>
      </c>
      <c r="E17" s="1" cm="1">
        <f t="array" ref="E17">_xll.BDP(C17,"px_mid")</f>
        <v>9.07</v>
      </c>
      <c r="F17" s="1">
        <v>1000</v>
      </c>
      <c r="G17" s="4">
        <f>($E17*D17)*$F17</f>
        <v>3401250</v>
      </c>
      <c r="H17" s="4">
        <f>G17-(G19-G18)</f>
        <v>-585000</v>
      </c>
      <c r="K17" s="2"/>
    </row>
    <row r="18" spans="1:12" x14ac:dyDescent="0.3">
      <c r="A18" s="12" t="s">
        <v>11</v>
      </c>
      <c r="B18" s="1" t="s">
        <v>9</v>
      </c>
      <c r="C18" s="3" t="s">
        <v>8</v>
      </c>
      <c r="D18" s="5">
        <v>375</v>
      </c>
      <c r="E18" s="1" cm="1">
        <f t="array" ref="E18">_xll.BDP(C18,"px_mid")</f>
        <v>2.4350000000000001</v>
      </c>
      <c r="F18" s="1">
        <v>2000</v>
      </c>
      <c r="G18" s="4">
        <f t="shared" ref="G18:G19" si="0">($E18*D18)*$F18</f>
        <v>1826250</v>
      </c>
    </row>
    <row r="19" spans="1:12" x14ac:dyDescent="0.3">
      <c r="A19" s="12"/>
      <c r="B19" s="1" t="s">
        <v>10</v>
      </c>
      <c r="C19" s="3" t="s">
        <v>5</v>
      </c>
      <c r="D19" s="5">
        <v>375</v>
      </c>
      <c r="E19" s="1" cm="1">
        <f t="array" ref="E19">_xll.BDP(C19,"px_mid")</f>
        <v>7.75</v>
      </c>
      <c r="F19" s="1">
        <v>2000</v>
      </c>
      <c r="G19" s="4">
        <f t="shared" si="0"/>
        <v>5812500</v>
      </c>
      <c r="K19" s="4"/>
      <c r="L19" s="4"/>
    </row>
    <row r="20" spans="1:12" x14ac:dyDescent="0.3">
      <c r="F20" s="3"/>
      <c r="K20" s="4"/>
      <c r="L20" s="4"/>
    </row>
    <row r="21" spans="1:12" x14ac:dyDescent="0.3">
      <c r="F21" s="3"/>
      <c r="K21" s="4"/>
      <c r="L21" s="4"/>
    </row>
    <row r="22" spans="1:12" x14ac:dyDescent="0.3">
      <c r="F22" s="3"/>
      <c r="K22" s="4"/>
      <c r="L22" s="4"/>
    </row>
    <row r="23" spans="1:12" x14ac:dyDescent="0.3">
      <c r="F23" s="3"/>
      <c r="K23" s="4"/>
      <c r="L23" s="4"/>
    </row>
    <row r="24" spans="1:12" x14ac:dyDescent="0.3">
      <c r="A24" s="3"/>
      <c r="F24" s="3"/>
    </row>
    <row r="25" spans="1:12" x14ac:dyDescent="0.3">
      <c r="A25" s="3"/>
      <c r="F25" s="3"/>
    </row>
    <row r="26" spans="1:12" x14ac:dyDescent="0.3">
      <c r="A26" s="3"/>
      <c r="F26" s="3"/>
    </row>
    <row r="27" spans="1:12" x14ac:dyDescent="0.3">
      <c r="A27" s="3"/>
      <c r="F27" s="3"/>
    </row>
    <row r="28" spans="1:12" x14ac:dyDescent="0.3">
      <c r="F28" s="3"/>
    </row>
    <row r="29" spans="1:12" x14ac:dyDescent="0.3">
      <c r="F29" s="3"/>
    </row>
    <row r="30" spans="1:12" x14ac:dyDescent="0.3">
      <c r="F30" s="3"/>
    </row>
    <row r="31" spans="1:12" x14ac:dyDescent="0.3">
      <c r="F31" s="3"/>
    </row>
    <row r="32" spans="1:12" x14ac:dyDescent="0.3">
      <c r="A32" s="3"/>
      <c r="F32" s="3"/>
    </row>
    <row r="33" spans="1:6" x14ac:dyDescent="0.3">
      <c r="A33" s="3"/>
      <c r="F33" s="3"/>
    </row>
    <row r="34" spans="1:6" x14ac:dyDescent="0.3">
      <c r="A34" s="3"/>
      <c r="F34" s="3"/>
    </row>
    <row r="35" spans="1:6" x14ac:dyDescent="0.3">
      <c r="A35" s="3"/>
      <c r="F35" s="3"/>
    </row>
    <row r="36" spans="1:6" x14ac:dyDescent="0.3">
      <c r="A36" s="3"/>
      <c r="F36" s="3"/>
    </row>
    <row r="37" spans="1:6" x14ac:dyDescent="0.3">
      <c r="A37" s="3"/>
      <c r="F37" s="3"/>
    </row>
    <row r="38" spans="1:6" x14ac:dyDescent="0.3">
      <c r="A38" s="3"/>
      <c r="F38" s="3"/>
    </row>
    <row r="39" spans="1:6" x14ac:dyDescent="0.3">
      <c r="A39" s="3"/>
      <c r="F39" s="3"/>
    </row>
    <row r="40" spans="1:6" x14ac:dyDescent="0.3">
      <c r="A40" s="3"/>
      <c r="F40" s="3"/>
    </row>
    <row r="41" spans="1:6" x14ac:dyDescent="0.3">
      <c r="A41" s="3"/>
      <c r="F41" s="3"/>
    </row>
    <row r="42" spans="1:6" x14ac:dyDescent="0.3">
      <c r="A42" s="3"/>
      <c r="F42" s="3"/>
    </row>
    <row r="43" spans="1:6" x14ac:dyDescent="0.3">
      <c r="A43" s="3"/>
      <c r="F43" s="3"/>
    </row>
    <row r="44" spans="1:6" x14ac:dyDescent="0.3">
      <c r="A44" s="3"/>
      <c r="F44" s="3"/>
    </row>
    <row r="45" spans="1:6" x14ac:dyDescent="0.3">
      <c r="A45" s="3"/>
      <c r="F45" s="3"/>
    </row>
    <row r="46" spans="1:6" x14ac:dyDescent="0.3">
      <c r="A46" s="3"/>
      <c r="F46" s="3"/>
    </row>
    <row r="47" spans="1:6" x14ac:dyDescent="0.3">
      <c r="A47" s="3"/>
      <c r="F47" s="3"/>
    </row>
    <row r="48" spans="1:6" x14ac:dyDescent="0.3">
      <c r="A48" s="3"/>
      <c r="F48" s="3"/>
    </row>
    <row r="49" spans="1:6" x14ac:dyDescent="0.3">
      <c r="A49" s="3"/>
      <c r="F49" s="3"/>
    </row>
    <row r="50" spans="1:6" x14ac:dyDescent="0.3">
      <c r="A50" s="3"/>
      <c r="F50" s="3"/>
    </row>
    <row r="51" spans="1:6" x14ac:dyDescent="0.3">
      <c r="A51" s="3"/>
      <c r="F51" s="3"/>
    </row>
    <row r="52" spans="1:6" x14ac:dyDescent="0.3">
      <c r="A52" s="3"/>
      <c r="F52" s="3"/>
    </row>
    <row r="53" spans="1:6" x14ac:dyDescent="0.3">
      <c r="A53" s="3"/>
      <c r="F53" s="3"/>
    </row>
    <row r="54" spans="1:6" x14ac:dyDescent="0.3">
      <c r="A54" s="3"/>
      <c r="F54" s="3"/>
    </row>
    <row r="55" spans="1:6" x14ac:dyDescent="0.3">
      <c r="A55" s="3"/>
      <c r="F55" s="3"/>
    </row>
    <row r="56" spans="1:6" x14ac:dyDescent="0.3">
      <c r="A56" s="3"/>
      <c r="F56" s="3"/>
    </row>
    <row r="57" spans="1:6" x14ac:dyDescent="0.3">
      <c r="A57" s="3"/>
      <c r="F57" s="3"/>
    </row>
    <row r="58" spans="1:6" x14ac:dyDescent="0.3">
      <c r="A58" s="3"/>
      <c r="F58" s="3"/>
    </row>
    <row r="59" spans="1:6" x14ac:dyDescent="0.3">
      <c r="A59" s="3"/>
      <c r="F59" s="3"/>
    </row>
    <row r="60" spans="1:6" x14ac:dyDescent="0.3">
      <c r="A60" s="3"/>
      <c r="F60" s="3"/>
    </row>
    <row r="61" spans="1:6" x14ac:dyDescent="0.3">
      <c r="A61" s="3"/>
      <c r="F61" s="3"/>
    </row>
    <row r="62" spans="1:6" x14ac:dyDescent="0.3">
      <c r="A62" s="3"/>
      <c r="F62" s="3"/>
    </row>
    <row r="63" spans="1:6" x14ac:dyDescent="0.3">
      <c r="A63" s="3"/>
      <c r="F63" s="3"/>
    </row>
    <row r="64" spans="1:6" x14ac:dyDescent="0.3">
      <c r="A64" s="3"/>
      <c r="F64" s="3"/>
    </row>
    <row r="65" spans="1:6" x14ac:dyDescent="0.3">
      <c r="A65" s="3"/>
      <c r="F65" s="3"/>
    </row>
    <row r="66" spans="1:6" x14ac:dyDescent="0.3">
      <c r="A66" s="3"/>
      <c r="F66" s="3"/>
    </row>
    <row r="67" spans="1:6" x14ac:dyDescent="0.3">
      <c r="A67" s="3"/>
      <c r="F67" s="3"/>
    </row>
    <row r="68" spans="1:6" x14ac:dyDescent="0.3">
      <c r="A68" s="3"/>
      <c r="F68" s="3"/>
    </row>
    <row r="69" spans="1:6" x14ac:dyDescent="0.3">
      <c r="A69" s="3"/>
      <c r="F69" s="3"/>
    </row>
    <row r="70" spans="1:6" x14ac:dyDescent="0.3">
      <c r="A70" s="3"/>
      <c r="F70" s="3"/>
    </row>
    <row r="71" spans="1:6" x14ac:dyDescent="0.3">
      <c r="A71" s="3"/>
      <c r="F71" s="3"/>
    </row>
    <row r="72" spans="1:6" x14ac:dyDescent="0.3">
      <c r="A72" s="3"/>
      <c r="F72" s="3"/>
    </row>
    <row r="73" spans="1:6" x14ac:dyDescent="0.3">
      <c r="A73" s="3"/>
      <c r="F73" s="3"/>
    </row>
    <row r="74" spans="1:6" x14ac:dyDescent="0.3">
      <c r="A74" s="3"/>
      <c r="F74" s="3"/>
    </row>
    <row r="75" spans="1:6" x14ac:dyDescent="0.3">
      <c r="A75" s="3"/>
      <c r="F75" s="3"/>
    </row>
    <row r="76" spans="1:6" x14ac:dyDescent="0.3">
      <c r="A76" s="3"/>
      <c r="F76" s="3"/>
    </row>
    <row r="77" spans="1:6" x14ac:dyDescent="0.3">
      <c r="A77" s="3"/>
      <c r="F77" s="3"/>
    </row>
    <row r="78" spans="1:6" x14ac:dyDescent="0.3">
      <c r="A78" s="3"/>
      <c r="F78" s="3"/>
    </row>
    <row r="79" spans="1:6" x14ac:dyDescent="0.3">
      <c r="A79" s="3"/>
      <c r="F79" s="3"/>
    </row>
    <row r="80" spans="1:6" x14ac:dyDescent="0.3">
      <c r="A80" s="3"/>
      <c r="F80" s="3"/>
    </row>
    <row r="81" spans="1:6" x14ac:dyDescent="0.3">
      <c r="A81" s="3"/>
      <c r="F81" s="3"/>
    </row>
    <row r="82" spans="1:6" x14ac:dyDescent="0.3">
      <c r="A82" s="3"/>
      <c r="F82" s="3"/>
    </row>
    <row r="83" spans="1:6" x14ac:dyDescent="0.3">
      <c r="A83" s="3"/>
      <c r="F83" s="3"/>
    </row>
    <row r="84" spans="1:6" x14ac:dyDescent="0.3">
      <c r="A84" s="3"/>
      <c r="F84" s="3"/>
    </row>
    <row r="85" spans="1:6" x14ac:dyDescent="0.3">
      <c r="A85" s="3"/>
      <c r="F85" s="3"/>
    </row>
    <row r="86" spans="1:6" x14ac:dyDescent="0.3">
      <c r="A86" s="3"/>
      <c r="F86" s="3"/>
    </row>
    <row r="87" spans="1:6" x14ac:dyDescent="0.3">
      <c r="A87" s="3"/>
      <c r="F87" s="3"/>
    </row>
    <row r="88" spans="1:6" x14ac:dyDescent="0.3">
      <c r="A88" s="3"/>
      <c r="F88" s="3"/>
    </row>
    <row r="89" spans="1:6" x14ac:dyDescent="0.3">
      <c r="A89" s="3"/>
      <c r="F89" s="3"/>
    </row>
    <row r="90" spans="1:6" x14ac:dyDescent="0.3">
      <c r="A90" s="3"/>
      <c r="F90" s="3"/>
    </row>
    <row r="91" spans="1:6" x14ac:dyDescent="0.3">
      <c r="A91" s="3"/>
      <c r="F91" s="3"/>
    </row>
    <row r="92" spans="1:6" x14ac:dyDescent="0.3">
      <c r="A92" s="3"/>
      <c r="F92" s="3"/>
    </row>
    <row r="93" spans="1:6" x14ac:dyDescent="0.3">
      <c r="A93" s="3"/>
      <c r="F93" s="3"/>
    </row>
    <row r="94" spans="1:6" x14ac:dyDescent="0.3">
      <c r="A94" s="3"/>
      <c r="F94" s="3"/>
    </row>
    <row r="95" spans="1:6" x14ac:dyDescent="0.3">
      <c r="A95" s="3"/>
      <c r="F95" s="3"/>
    </row>
    <row r="96" spans="1:6" x14ac:dyDescent="0.3">
      <c r="A96" s="3"/>
      <c r="F96" s="3"/>
    </row>
    <row r="97" spans="1:6" x14ac:dyDescent="0.3">
      <c r="A97" s="3"/>
      <c r="F97" s="3"/>
    </row>
    <row r="98" spans="1:6" x14ac:dyDescent="0.3">
      <c r="A98" s="3"/>
      <c r="F98" s="3"/>
    </row>
    <row r="99" spans="1:6" x14ac:dyDescent="0.3">
      <c r="A99" s="3"/>
      <c r="F99" s="3"/>
    </row>
    <row r="100" spans="1:6" x14ac:dyDescent="0.3">
      <c r="A100" s="3"/>
      <c r="F100" s="3"/>
    </row>
    <row r="101" spans="1:6" x14ac:dyDescent="0.3">
      <c r="A101" s="3"/>
      <c r="F101" s="3"/>
    </row>
    <row r="102" spans="1:6" x14ac:dyDescent="0.3">
      <c r="A102" s="3"/>
      <c r="F102" s="3"/>
    </row>
    <row r="103" spans="1:6" x14ac:dyDescent="0.3">
      <c r="A103" s="3"/>
      <c r="F103" s="3"/>
    </row>
    <row r="104" spans="1:6" x14ac:dyDescent="0.3">
      <c r="A104" s="3"/>
      <c r="F104" s="3"/>
    </row>
    <row r="105" spans="1:6" x14ac:dyDescent="0.3">
      <c r="A105" s="3"/>
      <c r="F105" s="3"/>
    </row>
    <row r="106" spans="1:6" x14ac:dyDescent="0.3">
      <c r="A106" s="3"/>
      <c r="F106" s="3"/>
    </row>
    <row r="107" spans="1:6" x14ac:dyDescent="0.3">
      <c r="A107" s="3"/>
      <c r="F107" s="3"/>
    </row>
    <row r="108" spans="1:6" x14ac:dyDescent="0.3">
      <c r="A108" s="3"/>
      <c r="F108" s="3"/>
    </row>
    <row r="109" spans="1:6" x14ac:dyDescent="0.3">
      <c r="A109" s="3"/>
      <c r="F109" s="3"/>
    </row>
    <row r="110" spans="1:6" x14ac:dyDescent="0.3">
      <c r="A110" s="3"/>
      <c r="F110" s="3"/>
    </row>
    <row r="111" spans="1:6" x14ac:dyDescent="0.3">
      <c r="A111" s="3"/>
      <c r="F111" s="3"/>
    </row>
    <row r="112" spans="1:6" x14ac:dyDescent="0.3">
      <c r="A112" s="3"/>
      <c r="F112" s="3"/>
    </row>
    <row r="113" spans="1:6" x14ac:dyDescent="0.3">
      <c r="A113" s="3"/>
      <c r="F113" s="3"/>
    </row>
    <row r="114" spans="1:6" x14ac:dyDescent="0.3">
      <c r="A114" s="3"/>
      <c r="F114" s="3"/>
    </row>
    <row r="115" spans="1:6" x14ac:dyDescent="0.3">
      <c r="A115" s="3"/>
      <c r="F115" s="3"/>
    </row>
    <row r="116" spans="1:6" x14ac:dyDescent="0.3">
      <c r="A116" s="3"/>
      <c r="F116" s="3"/>
    </row>
    <row r="117" spans="1:6" x14ac:dyDescent="0.3">
      <c r="A117" s="3"/>
      <c r="F117" s="3"/>
    </row>
    <row r="118" spans="1:6" x14ac:dyDescent="0.3">
      <c r="A118" s="3"/>
      <c r="F118" s="3"/>
    </row>
    <row r="119" spans="1:6" x14ac:dyDescent="0.3">
      <c r="A119" s="3"/>
      <c r="F119" s="3"/>
    </row>
    <row r="120" spans="1:6" x14ac:dyDescent="0.3">
      <c r="A120" s="3"/>
      <c r="F120" s="3"/>
    </row>
    <row r="121" spans="1:6" x14ac:dyDescent="0.3">
      <c r="A121" s="3"/>
      <c r="F121" s="3"/>
    </row>
    <row r="122" spans="1:6" x14ac:dyDescent="0.3">
      <c r="A122" s="3"/>
      <c r="F122" s="3"/>
    </row>
    <row r="123" spans="1:6" x14ac:dyDescent="0.3">
      <c r="A123" s="3"/>
      <c r="F123" s="3"/>
    </row>
    <row r="124" spans="1:6" x14ac:dyDescent="0.3">
      <c r="A124" s="3"/>
      <c r="F124" s="3"/>
    </row>
    <row r="125" spans="1:6" x14ac:dyDescent="0.3">
      <c r="A125" s="3"/>
      <c r="F125" s="3"/>
    </row>
    <row r="126" spans="1:6" x14ac:dyDescent="0.3">
      <c r="A126" s="3"/>
      <c r="F126" s="3"/>
    </row>
    <row r="127" spans="1:6" x14ac:dyDescent="0.3">
      <c r="A127" s="3"/>
      <c r="F127" s="3"/>
    </row>
    <row r="128" spans="1:6" x14ac:dyDescent="0.3">
      <c r="A128" s="3"/>
      <c r="F128" s="3"/>
    </row>
    <row r="129" spans="1:6" x14ac:dyDescent="0.3">
      <c r="A129" s="3"/>
      <c r="F129" s="3"/>
    </row>
    <row r="130" spans="1:6" x14ac:dyDescent="0.3">
      <c r="A130" s="3"/>
      <c r="F130" s="3"/>
    </row>
    <row r="131" spans="1:6" x14ac:dyDescent="0.3">
      <c r="A131" s="3"/>
      <c r="F131" s="3"/>
    </row>
    <row r="132" spans="1:6" x14ac:dyDescent="0.3">
      <c r="A132" s="3"/>
      <c r="F132" s="3"/>
    </row>
    <row r="133" spans="1:6" x14ac:dyDescent="0.3">
      <c r="A133" s="3"/>
      <c r="F133" s="3"/>
    </row>
    <row r="134" spans="1:6" x14ac:dyDescent="0.3">
      <c r="A134" s="3"/>
      <c r="F134" s="3"/>
    </row>
    <row r="135" spans="1:6" x14ac:dyDescent="0.3">
      <c r="A135" s="3"/>
      <c r="F135" s="3"/>
    </row>
    <row r="136" spans="1:6" x14ac:dyDescent="0.3">
      <c r="A136" s="3"/>
      <c r="F136" s="3"/>
    </row>
    <row r="137" spans="1:6" x14ac:dyDescent="0.3">
      <c r="A137" s="3"/>
      <c r="F137" s="3"/>
    </row>
    <row r="138" spans="1:6" x14ac:dyDescent="0.3">
      <c r="A138" s="3"/>
      <c r="F138" s="3"/>
    </row>
    <row r="139" spans="1:6" x14ac:dyDescent="0.3">
      <c r="A139" s="3"/>
      <c r="F139" s="3"/>
    </row>
    <row r="140" spans="1:6" x14ac:dyDescent="0.3">
      <c r="A140" s="3"/>
      <c r="F140" s="3"/>
    </row>
    <row r="141" spans="1:6" x14ac:dyDescent="0.3">
      <c r="A141" s="3"/>
      <c r="F141" s="3"/>
    </row>
    <row r="142" spans="1:6" x14ac:dyDescent="0.3">
      <c r="A142" s="3"/>
      <c r="F142" s="3"/>
    </row>
    <row r="143" spans="1:6" x14ac:dyDescent="0.3">
      <c r="A143" s="3"/>
      <c r="F143" s="3"/>
    </row>
    <row r="144" spans="1:6" x14ac:dyDescent="0.3">
      <c r="A144" s="3"/>
      <c r="F144" s="3"/>
    </row>
    <row r="145" spans="1:6" x14ac:dyDescent="0.3">
      <c r="A145" s="3"/>
      <c r="F145" s="3"/>
    </row>
    <row r="146" spans="1:6" x14ac:dyDescent="0.3">
      <c r="A146" s="3"/>
      <c r="F146" s="3"/>
    </row>
    <row r="147" spans="1:6" x14ac:dyDescent="0.3">
      <c r="A147" s="3"/>
      <c r="F147" s="3"/>
    </row>
    <row r="148" spans="1:6" x14ac:dyDescent="0.3">
      <c r="A148" s="3"/>
      <c r="F148" s="3"/>
    </row>
    <row r="149" spans="1:6" x14ac:dyDescent="0.3">
      <c r="A149" s="3"/>
      <c r="F149" s="3"/>
    </row>
    <row r="150" spans="1:6" x14ac:dyDescent="0.3">
      <c r="A150" s="3"/>
      <c r="F150" s="3"/>
    </row>
    <row r="151" spans="1:6" x14ac:dyDescent="0.3">
      <c r="A151" s="3"/>
      <c r="F151" s="3"/>
    </row>
    <row r="152" spans="1:6" x14ac:dyDescent="0.3">
      <c r="A152" s="3"/>
      <c r="F152" s="3"/>
    </row>
    <row r="153" spans="1:6" x14ac:dyDescent="0.3">
      <c r="A153" s="3"/>
      <c r="F153" s="3"/>
    </row>
    <row r="154" spans="1:6" x14ac:dyDescent="0.3">
      <c r="A154" s="3"/>
      <c r="F154" s="3"/>
    </row>
    <row r="155" spans="1:6" x14ac:dyDescent="0.3">
      <c r="A155" s="3"/>
      <c r="F155" s="3"/>
    </row>
    <row r="156" spans="1:6" x14ac:dyDescent="0.3">
      <c r="A156" s="3"/>
      <c r="F156" s="3"/>
    </row>
    <row r="157" spans="1:6" x14ac:dyDescent="0.3">
      <c r="A157" s="3"/>
      <c r="F157" s="3"/>
    </row>
    <row r="158" spans="1:6" x14ac:dyDescent="0.3">
      <c r="A158" s="3"/>
      <c r="F158" s="3"/>
    </row>
    <row r="159" spans="1:6" x14ac:dyDescent="0.3">
      <c r="A159" s="3"/>
      <c r="F159" s="3"/>
    </row>
    <row r="160" spans="1:6" x14ac:dyDescent="0.3">
      <c r="A160" s="3"/>
      <c r="F160" s="3"/>
    </row>
    <row r="161" spans="1:6" x14ac:dyDescent="0.3">
      <c r="A161" s="3"/>
      <c r="F161" s="3"/>
    </row>
    <row r="162" spans="1:6" x14ac:dyDescent="0.3">
      <c r="A162" s="3"/>
      <c r="F162" s="3"/>
    </row>
    <row r="163" spans="1:6" x14ac:dyDescent="0.3">
      <c r="A163" s="3"/>
      <c r="F163" s="3"/>
    </row>
    <row r="164" spans="1:6" x14ac:dyDescent="0.3">
      <c r="A164" s="3"/>
      <c r="F164" s="3"/>
    </row>
    <row r="165" spans="1:6" x14ac:dyDescent="0.3">
      <c r="A165" s="3"/>
      <c r="F165" s="3"/>
    </row>
    <row r="166" spans="1:6" x14ac:dyDescent="0.3">
      <c r="A166" s="3"/>
      <c r="F166" s="3"/>
    </row>
    <row r="167" spans="1:6" x14ac:dyDescent="0.3">
      <c r="A167" s="3"/>
      <c r="F167" s="3"/>
    </row>
    <row r="168" spans="1:6" x14ac:dyDescent="0.3">
      <c r="A168" s="3"/>
      <c r="F168" s="3"/>
    </row>
    <row r="169" spans="1:6" x14ac:dyDescent="0.3">
      <c r="A169" s="3"/>
      <c r="F169" s="3"/>
    </row>
    <row r="170" spans="1:6" x14ac:dyDescent="0.3">
      <c r="A170" s="3"/>
      <c r="F170" s="3"/>
    </row>
    <row r="171" spans="1:6" x14ac:dyDescent="0.3">
      <c r="A171" s="3"/>
      <c r="F171" s="3"/>
    </row>
    <row r="172" spans="1:6" x14ac:dyDescent="0.3">
      <c r="A172" s="3"/>
      <c r="F172" s="3"/>
    </row>
    <row r="173" spans="1:6" x14ac:dyDescent="0.3">
      <c r="A173" s="3"/>
      <c r="F173" s="3"/>
    </row>
    <row r="174" spans="1:6" x14ac:dyDescent="0.3">
      <c r="A174" s="3"/>
      <c r="F174" s="3"/>
    </row>
    <row r="175" spans="1:6" x14ac:dyDescent="0.3">
      <c r="A175" s="3"/>
      <c r="F175" s="3"/>
    </row>
    <row r="176" spans="1:6" x14ac:dyDescent="0.3">
      <c r="A176" s="3"/>
      <c r="F176" s="3"/>
    </row>
    <row r="177" spans="1:6" x14ac:dyDescent="0.3">
      <c r="A177" s="3"/>
      <c r="F177" s="3"/>
    </row>
    <row r="178" spans="1:6" x14ac:dyDescent="0.3">
      <c r="A178" s="3"/>
      <c r="F178" s="3"/>
    </row>
    <row r="179" spans="1:6" x14ac:dyDescent="0.3">
      <c r="A179" s="3"/>
      <c r="F179" s="3"/>
    </row>
    <row r="180" spans="1:6" x14ac:dyDescent="0.3">
      <c r="A180" s="3"/>
      <c r="F180" s="3"/>
    </row>
    <row r="181" spans="1:6" x14ac:dyDescent="0.3">
      <c r="A181" s="3"/>
      <c r="F181" s="3"/>
    </row>
    <row r="182" spans="1:6" x14ac:dyDescent="0.3">
      <c r="A182" s="3"/>
      <c r="F182" s="3"/>
    </row>
    <row r="183" spans="1:6" x14ac:dyDescent="0.3">
      <c r="A183" s="3"/>
      <c r="F183" s="3"/>
    </row>
    <row r="184" spans="1:6" x14ac:dyDescent="0.3">
      <c r="A184" s="3"/>
      <c r="F184" s="3"/>
    </row>
    <row r="185" spans="1:6" x14ac:dyDescent="0.3">
      <c r="A185" s="3"/>
      <c r="F185" s="3"/>
    </row>
    <row r="186" spans="1:6" x14ac:dyDescent="0.3">
      <c r="A186" s="3"/>
      <c r="F186" s="3"/>
    </row>
    <row r="187" spans="1:6" x14ac:dyDescent="0.3">
      <c r="A187" s="3"/>
      <c r="F187" s="3"/>
    </row>
    <row r="188" spans="1:6" x14ac:dyDescent="0.3">
      <c r="A188" s="3"/>
      <c r="F188" s="3"/>
    </row>
    <row r="189" spans="1:6" x14ac:dyDescent="0.3">
      <c r="A189" s="3"/>
      <c r="F189" s="3"/>
    </row>
    <row r="190" spans="1:6" x14ac:dyDescent="0.3">
      <c r="A190" s="3"/>
      <c r="F190" s="3"/>
    </row>
    <row r="191" spans="1:6" x14ac:dyDescent="0.3">
      <c r="A191" s="3"/>
      <c r="F191" s="3"/>
    </row>
    <row r="192" spans="1:6" x14ac:dyDescent="0.3">
      <c r="A192" s="3"/>
      <c r="F192" s="3"/>
    </row>
    <row r="193" spans="1:6" x14ac:dyDescent="0.3">
      <c r="A193" s="3"/>
      <c r="F193" s="3"/>
    </row>
    <row r="194" spans="1:6" x14ac:dyDescent="0.3">
      <c r="A194" s="3"/>
      <c r="F194" s="3"/>
    </row>
    <row r="195" spans="1:6" x14ac:dyDescent="0.3">
      <c r="A195" s="3"/>
      <c r="F195" s="3"/>
    </row>
    <row r="196" spans="1:6" x14ac:dyDescent="0.3">
      <c r="A196" s="3"/>
      <c r="F196" s="3"/>
    </row>
    <row r="197" spans="1:6" x14ac:dyDescent="0.3">
      <c r="A197" s="3"/>
      <c r="F197" s="3"/>
    </row>
    <row r="198" spans="1:6" x14ac:dyDescent="0.3">
      <c r="A198" s="3"/>
      <c r="F198" s="3"/>
    </row>
    <row r="199" spans="1:6" x14ac:dyDescent="0.3">
      <c r="A199" s="3"/>
      <c r="F199" s="3"/>
    </row>
    <row r="200" spans="1:6" x14ac:dyDescent="0.3">
      <c r="A200" s="3"/>
      <c r="F200" s="3"/>
    </row>
    <row r="201" spans="1:6" x14ac:dyDescent="0.3">
      <c r="A201" s="3"/>
      <c r="F201" s="3"/>
    </row>
    <row r="202" spans="1:6" x14ac:dyDescent="0.3">
      <c r="A202" s="3"/>
      <c r="F202" s="3"/>
    </row>
    <row r="203" spans="1:6" x14ac:dyDescent="0.3">
      <c r="A203" s="3"/>
      <c r="F203" s="3"/>
    </row>
    <row r="204" spans="1:6" x14ac:dyDescent="0.3">
      <c r="A204" s="3"/>
      <c r="F204" s="3"/>
    </row>
    <row r="205" spans="1:6" x14ac:dyDescent="0.3">
      <c r="A205" s="3"/>
      <c r="F205" s="3"/>
    </row>
    <row r="206" spans="1:6" x14ac:dyDescent="0.3">
      <c r="A206" s="3"/>
      <c r="F206" s="3"/>
    </row>
    <row r="207" spans="1:6" x14ac:dyDescent="0.3">
      <c r="A207" s="3"/>
      <c r="F207" s="3"/>
    </row>
    <row r="208" spans="1:6" x14ac:dyDescent="0.3">
      <c r="A208" s="3"/>
      <c r="F208" s="3"/>
    </row>
    <row r="209" spans="1:6" x14ac:dyDescent="0.3">
      <c r="A209" s="3"/>
      <c r="F209" s="3"/>
    </row>
    <row r="210" spans="1:6" x14ac:dyDescent="0.3">
      <c r="A210" s="3"/>
      <c r="F210" s="3"/>
    </row>
    <row r="211" spans="1:6" x14ac:dyDescent="0.3">
      <c r="A211" s="3"/>
      <c r="F211" s="3"/>
    </row>
    <row r="212" spans="1:6" x14ac:dyDescent="0.3">
      <c r="A212" s="3"/>
      <c r="F212" s="3"/>
    </row>
    <row r="213" spans="1:6" x14ac:dyDescent="0.3">
      <c r="A213" s="3"/>
      <c r="F213" s="3"/>
    </row>
    <row r="214" spans="1:6" x14ac:dyDescent="0.3">
      <c r="A214" s="3"/>
      <c r="F214" s="3"/>
    </row>
    <row r="215" spans="1:6" x14ac:dyDescent="0.3">
      <c r="A215" s="3"/>
      <c r="F215" s="3"/>
    </row>
    <row r="216" spans="1:6" x14ac:dyDescent="0.3">
      <c r="A216" s="3"/>
      <c r="F216" s="3"/>
    </row>
    <row r="217" spans="1:6" x14ac:dyDescent="0.3">
      <c r="A217" s="3"/>
      <c r="F217" s="3"/>
    </row>
    <row r="218" spans="1:6" x14ac:dyDescent="0.3">
      <c r="A218" s="3"/>
      <c r="F218" s="3"/>
    </row>
    <row r="219" spans="1:6" x14ac:dyDescent="0.3">
      <c r="A219" s="3"/>
      <c r="F219" s="3"/>
    </row>
    <row r="220" spans="1:6" x14ac:dyDescent="0.3">
      <c r="A220" s="3"/>
      <c r="F220" s="3"/>
    </row>
    <row r="221" spans="1:6" x14ac:dyDescent="0.3">
      <c r="A221" s="3"/>
      <c r="F221" s="3"/>
    </row>
    <row r="222" spans="1:6" x14ac:dyDescent="0.3">
      <c r="A222" s="3"/>
      <c r="F222" s="3"/>
    </row>
    <row r="223" spans="1:6" x14ac:dyDescent="0.3">
      <c r="A223" s="3"/>
      <c r="F223" s="3"/>
    </row>
    <row r="224" spans="1:6" x14ac:dyDescent="0.3">
      <c r="A224" s="3"/>
      <c r="F224" s="3"/>
    </row>
    <row r="225" spans="1:6" x14ac:dyDescent="0.3">
      <c r="A225" s="3"/>
      <c r="F225" s="3"/>
    </row>
    <row r="226" spans="1:6" x14ac:dyDescent="0.3">
      <c r="A226" s="3"/>
      <c r="F226" s="3"/>
    </row>
    <row r="227" spans="1:6" x14ac:dyDescent="0.3">
      <c r="A227" s="3"/>
      <c r="F227" s="3"/>
    </row>
    <row r="228" spans="1:6" x14ac:dyDescent="0.3">
      <c r="A228" s="3"/>
      <c r="F228" s="3"/>
    </row>
    <row r="229" spans="1:6" x14ac:dyDescent="0.3">
      <c r="A229" s="3"/>
      <c r="F229" s="3"/>
    </row>
    <row r="230" spans="1:6" x14ac:dyDescent="0.3">
      <c r="A230" s="3"/>
      <c r="F230" s="3"/>
    </row>
    <row r="231" spans="1:6" x14ac:dyDescent="0.3">
      <c r="A231" s="3"/>
      <c r="F231" s="3"/>
    </row>
    <row r="232" spans="1:6" x14ac:dyDescent="0.3">
      <c r="A232" s="3"/>
      <c r="F232" s="3"/>
    </row>
    <row r="233" spans="1:6" x14ac:dyDescent="0.3">
      <c r="A233" s="3"/>
      <c r="F233" s="3"/>
    </row>
    <row r="234" spans="1:6" x14ac:dyDescent="0.3">
      <c r="A234" s="3"/>
      <c r="F234" s="3"/>
    </row>
    <row r="235" spans="1:6" x14ac:dyDescent="0.3">
      <c r="A235" s="3"/>
      <c r="F235" s="3"/>
    </row>
    <row r="236" spans="1:6" x14ac:dyDescent="0.3">
      <c r="A236" s="3"/>
      <c r="F236" s="3"/>
    </row>
    <row r="237" spans="1:6" x14ac:dyDescent="0.3">
      <c r="A237" s="3"/>
      <c r="F237" s="3"/>
    </row>
    <row r="238" spans="1:6" x14ac:dyDescent="0.3">
      <c r="A238" s="3"/>
      <c r="F238" s="3"/>
    </row>
    <row r="239" spans="1:6" x14ac:dyDescent="0.3">
      <c r="A239" s="3"/>
      <c r="F239" s="3"/>
    </row>
    <row r="240" spans="1:6" x14ac:dyDescent="0.3">
      <c r="A240" s="3"/>
      <c r="F240" s="3"/>
    </row>
    <row r="241" spans="1:6" x14ac:dyDescent="0.3">
      <c r="A241" s="3"/>
      <c r="F241" s="3"/>
    </row>
    <row r="242" spans="1:6" x14ac:dyDescent="0.3">
      <c r="A242" s="3"/>
      <c r="F242" s="3"/>
    </row>
    <row r="243" spans="1:6" x14ac:dyDescent="0.3">
      <c r="A243" s="3"/>
      <c r="F243" s="3"/>
    </row>
    <row r="244" spans="1:6" x14ac:dyDescent="0.3">
      <c r="A244" s="3"/>
      <c r="F244" s="3"/>
    </row>
    <row r="245" spans="1:6" x14ac:dyDescent="0.3">
      <c r="A245" s="3"/>
      <c r="F245" s="3"/>
    </row>
    <row r="246" spans="1:6" x14ac:dyDescent="0.3">
      <c r="A246" s="3"/>
      <c r="F246" s="3"/>
    </row>
    <row r="247" spans="1:6" x14ac:dyDescent="0.3">
      <c r="A247" s="3"/>
      <c r="F247" s="3"/>
    </row>
    <row r="248" spans="1:6" x14ac:dyDescent="0.3">
      <c r="A248" s="3"/>
      <c r="F248" s="3"/>
    </row>
    <row r="249" spans="1:6" x14ac:dyDescent="0.3">
      <c r="A249" s="3"/>
      <c r="F249" s="3"/>
    </row>
    <row r="250" spans="1:6" x14ac:dyDescent="0.3">
      <c r="A250" s="3"/>
      <c r="F250" s="3"/>
    </row>
    <row r="251" spans="1:6" x14ac:dyDescent="0.3">
      <c r="A251" s="3"/>
      <c r="F251" s="3"/>
    </row>
    <row r="252" spans="1:6" x14ac:dyDescent="0.3">
      <c r="A252" s="3"/>
      <c r="F252" s="3"/>
    </row>
    <row r="253" spans="1:6" x14ac:dyDescent="0.3">
      <c r="A253" s="3"/>
      <c r="F253" s="3"/>
    </row>
    <row r="254" spans="1:6" x14ac:dyDescent="0.3">
      <c r="A254" s="3"/>
      <c r="F254" s="3"/>
    </row>
    <row r="255" spans="1:6" x14ac:dyDescent="0.3">
      <c r="A255" s="3"/>
      <c r="F255" s="3"/>
    </row>
    <row r="256" spans="1:6" x14ac:dyDescent="0.3">
      <c r="A256" s="3"/>
      <c r="F256" s="3"/>
    </row>
    <row r="257" spans="1:6" x14ac:dyDescent="0.3">
      <c r="A257" s="3"/>
      <c r="F257" s="3"/>
    </row>
    <row r="258" spans="1:6" x14ac:dyDescent="0.3">
      <c r="A258" s="3"/>
      <c r="F258" s="3"/>
    </row>
    <row r="259" spans="1:6" x14ac:dyDescent="0.3">
      <c r="A259" s="3"/>
      <c r="F259" s="3"/>
    </row>
    <row r="260" spans="1:6" x14ac:dyDescent="0.3">
      <c r="A260" s="3"/>
      <c r="F260" s="3"/>
    </row>
    <row r="261" spans="1:6" x14ac:dyDescent="0.3">
      <c r="A261" s="3"/>
      <c r="F261" s="3"/>
    </row>
    <row r="262" spans="1:6" x14ac:dyDescent="0.3">
      <c r="A262" s="3"/>
      <c r="F262" s="3"/>
    </row>
    <row r="263" spans="1:6" x14ac:dyDescent="0.3">
      <c r="A263" s="3"/>
      <c r="F263" s="3"/>
    </row>
    <row r="264" spans="1:6" x14ac:dyDescent="0.3">
      <c r="A264" s="3"/>
      <c r="F264" s="3"/>
    </row>
    <row r="265" spans="1:6" x14ac:dyDescent="0.3">
      <c r="A265" s="3"/>
      <c r="F265" s="3"/>
    </row>
    <row r="266" spans="1:6" x14ac:dyDescent="0.3">
      <c r="A266" s="3"/>
      <c r="F266" s="3"/>
    </row>
    <row r="267" spans="1:6" x14ac:dyDescent="0.3">
      <c r="A267" s="3"/>
      <c r="F267" s="3"/>
    </row>
    <row r="268" spans="1:6" x14ac:dyDescent="0.3">
      <c r="A268" s="3"/>
      <c r="F268" s="3"/>
    </row>
    <row r="269" spans="1:6" x14ac:dyDescent="0.3">
      <c r="A269" s="3"/>
      <c r="F269" s="3"/>
    </row>
    <row r="270" spans="1:6" x14ac:dyDescent="0.3">
      <c r="A270" s="3"/>
      <c r="F270" s="3"/>
    </row>
    <row r="271" spans="1:6" x14ac:dyDescent="0.3">
      <c r="A271" s="3"/>
      <c r="F271" s="3"/>
    </row>
    <row r="272" spans="1:6" x14ac:dyDescent="0.3">
      <c r="A272" s="3"/>
      <c r="F272" s="3"/>
    </row>
    <row r="273" spans="1:6" x14ac:dyDescent="0.3">
      <c r="A273" s="3"/>
      <c r="F273" s="3"/>
    </row>
    <row r="274" spans="1:6" x14ac:dyDescent="0.3">
      <c r="A274" s="3"/>
      <c r="F274" s="3"/>
    </row>
    <row r="275" spans="1:6" x14ac:dyDescent="0.3">
      <c r="A275" s="3"/>
      <c r="F275" s="3"/>
    </row>
    <row r="276" spans="1:6" x14ac:dyDescent="0.3">
      <c r="A276" s="3"/>
      <c r="F276" s="3"/>
    </row>
    <row r="277" spans="1:6" x14ac:dyDescent="0.3">
      <c r="A277" s="3"/>
      <c r="F277" s="3"/>
    </row>
    <row r="278" spans="1:6" x14ac:dyDescent="0.3">
      <c r="A278" s="3"/>
      <c r="F278" s="3"/>
    </row>
    <row r="279" spans="1:6" x14ac:dyDescent="0.3">
      <c r="A279" s="3"/>
      <c r="F279" s="3"/>
    </row>
    <row r="280" spans="1:6" x14ac:dyDescent="0.3">
      <c r="A280" s="3"/>
      <c r="F280" s="3"/>
    </row>
    <row r="281" spans="1:6" x14ac:dyDescent="0.3">
      <c r="A281" s="3"/>
      <c r="F281" s="3"/>
    </row>
    <row r="282" spans="1:6" x14ac:dyDescent="0.3">
      <c r="A282" s="3"/>
      <c r="F282" s="3"/>
    </row>
    <row r="283" spans="1:6" x14ac:dyDescent="0.3">
      <c r="A283" s="3"/>
      <c r="F283" s="3"/>
    </row>
    <row r="284" spans="1:6" x14ac:dyDescent="0.3">
      <c r="A284" s="3"/>
      <c r="F284" s="3"/>
    </row>
    <row r="285" spans="1:6" x14ac:dyDescent="0.3">
      <c r="A285" s="3"/>
      <c r="F285" s="3"/>
    </row>
    <row r="286" spans="1:6" x14ac:dyDescent="0.3">
      <c r="A286" s="3"/>
      <c r="F286" s="3"/>
    </row>
    <row r="287" spans="1:6" x14ac:dyDescent="0.3">
      <c r="A287" s="3"/>
      <c r="F287" s="3"/>
    </row>
    <row r="288" spans="1:6" x14ac:dyDescent="0.3">
      <c r="A288" s="3"/>
      <c r="F288" s="3"/>
    </row>
    <row r="289" spans="1:6" x14ac:dyDescent="0.3">
      <c r="A289" s="3"/>
      <c r="F289" s="3"/>
    </row>
    <row r="290" spans="1:6" x14ac:dyDescent="0.3">
      <c r="A290" s="3"/>
      <c r="F290" s="3"/>
    </row>
    <row r="291" spans="1:6" x14ac:dyDescent="0.3">
      <c r="A291" s="3"/>
      <c r="F291" s="3"/>
    </row>
    <row r="292" spans="1:6" x14ac:dyDescent="0.3">
      <c r="A292" s="3"/>
      <c r="F292" s="3"/>
    </row>
    <row r="293" spans="1:6" x14ac:dyDescent="0.3">
      <c r="A293" s="3"/>
      <c r="F293" s="3"/>
    </row>
    <row r="294" spans="1:6" x14ac:dyDescent="0.3">
      <c r="A294" s="3"/>
      <c r="F294" s="3"/>
    </row>
    <row r="295" spans="1:6" x14ac:dyDescent="0.3">
      <c r="A295" s="3"/>
      <c r="F295" s="3"/>
    </row>
    <row r="296" spans="1:6" x14ac:dyDescent="0.3">
      <c r="A296" s="3"/>
      <c r="F296" s="3"/>
    </row>
    <row r="297" spans="1:6" x14ac:dyDescent="0.3">
      <c r="A297" s="3"/>
      <c r="F297" s="3"/>
    </row>
    <row r="298" spans="1:6" x14ac:dyDescent="0.3">
      <c r="A298" s="3"/>
      <c r="F298" s="3"/>
    </row>
    <row r="299" spans="1:6" x14ac:dyDescent="0.3">
      <c r="A299" s="3"/>
      <c r="F299" s="3"/>
    </row>
    <row r="300" spans="1:6" x14ac:dyDescent="0.3">
      <c r="A300" s="3"/>
      <c r="F300" s="3"/>
    </row>
    <row r="301" spans="1:6" x14ac:dyDescent="0.3">
      <c r="A301" s="3"/>
      <c r="F301" s="3"/>
    </row>
    <row r="302" spans="1:6" x14ac:dyDescent="0.3">
      <c r="A302" s="3"/>
      <c r="F302" s="3"/>
    </row>
    <row r="303" spans="1:6" x14ac:dyDescent="0.3">
      <c r="A303" s="3"/>
      <c r="F303" s="3"/>
    </row>
    <row r="304" spans="1:6" x14ac:dyDescent="0.3">
      <c r="A304" s="3"/>
      <c r="F304" s="3"/>
    </row>
    <row r="305" spans="1:6" x14ac:dyDescent="0.3">
      <c r="A305" s="3"/>
      <c r="F305" s="3"/>
    </row>
    <row r="306" spans="1:6" x14ac:dyDescent="0.3">
      <c r="A306" s="3"/>
      <c r="F306" s="3"/>
    </row>
    <row r="307" spans="1:6" x14ac:dyDescent="0.3">
      <c r="A307" s="3"/>
      <c r="F307" s="3"/>
    </row>
    <row r="308" spans="1:6" x14ac:dyDescent="0.3">
      <c r="A308" s="3"/>
      <c r="F308" s="3"/>
    </row>
    <row r="309" spans="1:6" x14ac:dyDescent="0.3">
      <c r="A309" s="3"/>
      <c r="F309" s="3"/>
    </row>
    <row r="310" spans="1:6" x14ac:dyDescent="0.3">
      <c r="A310" s="3"/>
      <c r="F310" s="3"/>
    </row>
    <row r="311" spans="1:6" x14ac:dyDescent="0.3">
      <c r="A311" s="3"/>
      <c r="F311" s="3"/>
    </row>
    <row r="312" spans="1:6" x14ac:dyDescent="0.3">
      <c r="A312" s="3"/>
      <c r="F312" s="3"/>
    </row>
    <row r="313" spans="1:6" x14ac:dyDescent="0.3">
      <c r="A313" s="3"/>
      <c r="F313" s="3"/>
    </row>
    <row r="314" spans="1:6" x14ac:dyDescent="0.3">
      <c r="A314" s="3"/>
      <c r="F314" s="3"/>
    </row>
    <row r="315" spans="1:6" x14ac:dyDescent="0.3">
      <c r="A315" s="3"/>
      <c r="F315" s="3"/>
    </row>
    <row r="316" spans="1:6" x14ac:dyDescent="0.3">
      <c r="A316" s="3"/>
      <c r="F316" s="3"/>
    </row>
    <row r="317" spans="1:6" x14ac:dyDescent="0.3">
      <c r="A317" s="3"/>
      <c r="F317" s="3"/>
    </row>
    <row r="318" spans="1:6" x14ac:dyDescent="0.3">
      <c r="A318" s="3"/>
      <c r="F318" s="3"/>
    </row>
    <row r="319" spans="1:6" x14ac:dyDescent="0.3">
      <c r="A319" s="3"/>
      <c r="F319" s="3"/>
    </row>
    <row r="320" spans="1:6" x14ac:dyDescent="0.3">
      <c r="A320" s="3"/>
      <c r="F320" s="3"/>
    </row>
    <row r="321" spans="1:6" x14ac:dyDescent="0.3">
      <c r="A321" s="3"/>
      <c r="F321" s="3"/>
    </row>
    <row r="322" spans="1:6" x14ac:dyDescent="0.3">
      <c r="A322" s="3"/>
      <c r="F322" s="3"/>
    </row>
    <row r="323" spans="1:6" x14ac:dyDescent="0.3">
      <c r="A323" s="3"/>
      <c r="F323" s="3"/>
    </row>
    <row r="324" spans="1:6" x14ac:dyDescent="0.3">
      <c r="A324" s="3"/>
      <c r="F324" s="3"/>
    </row>
    <row r="325" spans="1:6" x14ac:dyDescent="0.3">
      <c r="A325" s="3"/>
      <c r="F325" s="3"/>
    </row>
    <row r="326" spans="1:6" x14ac:dyDescent="0.3">
      <c r="A326" s="3"/>
      <c r="F326" s="3"/>
    </row>
    <row r="327" spans="1:6" x14ac:dyDescent="0.3">
      <c r="A327" s="3"/>
      <c r="F327" s="3"/>
    </row>
    <row r="328" spans="1:6" x14ac:dyDescent="0.3">
      <c r="A328" s="3"/>
      <c r="F328" s="3"/>
    </row>
    <row r="329" spans="1:6" x14ac:dyDescent="0.3">
      <c r="A329" s="3"/>
      <c r="F329" s="3"/>
    </row>
    <row r="330" spans="1:6" x14ac:dyDescent="0.3">
      <c r="A330" s="3"/>
      <c r="F330" s="3"/>
    </row>
    <row r="331" spans="1:6" x14ac:dyDescent="0.3">
      <c r="A331" s="3"/>
      <c r="F331" s="3"/>
    </row>
    <row r="332" spans="1:6" x14ac:dyDescent="0.3">
      <c r="A332" s="3"/>
      <c r="F332" s="3"/>
    </row>
    <row r="333" spans="1:6" x14ac:dyDescent="0.3">
      <c r="A333" s="3"/>
      <c r="F333" s="3"/>
    </row>
    <row r="334" spans="1:6" x14ac:dyDescent="0.3">
      <c r="A334" s="3"/>
      <c r="F334" s="3"/>
    </row>
    <row r="335" spans="1:6" x14ac:dyDescent="0.3">
      <c r="A335" s="3"/>
      <c r="F335" s="3"/>
    </row>
    <row r="336" spans="1:6" x14ac:dyDescent="0.3">
      <c r="A336" s="3"/>
      <c r="F336" s="3"/>
    </row>
    <row r="337" spans="1:6" x14ac:dyDescent="0.3">
      <c r="A337" s="3"/>
      <c r="F337" s="3"/>
    </row>
    <row r="338" spans="1:6" x14ac:dyDescent="0.3">
      <c r="A338" s="3"/>
      <c r="F338" s="3"/>
    </row>
    <row r="339" spans="1:6" x14ac:dyDescent="0.3">
      <c r="A339" s="3"/>
      <c r="F339" s="3"/>
    </row>
    <row r="340" spans="1:6" x14ac:dyDescent="0.3">
      <c r="A340" s="3"/>
      <c r="F340" s="3"/>
    </row>
    <row r="341" spans="1:6" x14ac:dyDescent="0.3">
      <c r="A341" s="3"/>
      <c r="F341" s="3"/>
    </row>
    <row r="342" spans="1:6" x14ac:dyDescent="0.3">
      <c r="A342" s="3"/>
      <c r="F342" s="3"/>
    </row>
    <row r="343" spans="1:6" x14ac:dyDescent="0.3">
      <c r="A343" s="3"/>
      <c r="F343" s="3"/>
    </row>
    <row r="344" spans="1:6" x14ac:dyDescent="0.3">
      <c r="A344" s="3"/>
      <c r="F344" s="3"/>
    </row>
    <row r="345" spans="1:6" x14ac:dyDescent="0.3">
      <c r="A345" s="3"/>
      <c r="F345" s="3"/>
    </row>
    <row r="346" spans="1:6" x14ac:dyDescent="0.3">
      <c r="A346" s="3"/>
      <c r="F346" s="3"/>
    </row>
    <row r="347" spans="1:6" x14ac:dyDescent="0.3">
      <c r="A347" s="3"/>
      <c r="F347" s="3"/>
    </row>
    <row r="348" spans="1:6" x14ac:dyDescent="0.3">
      <c r="A348" s="3"/>
      <c r="F348" s="3"/>
    </row>
    <row r="349" spans="1:6" x14ac:dyDescent="0.3">
      <c r="A349" s="3"/>
      <c r="F349" s="3"/>
    </row>
    <row r="350" spans="1:6" x14ac:dyDescent="0.3">
      <c r="A350" s="3"/>
      <c r="F350" s="3"/>
    </row>
    <row r="351" spans="1:6" x14ac:dyDescent="0.3">
      <c r="A351" s="3"/>
      <c r="F351" s="3"/>
    </row>
    <row r="352" spans="1:6" x14ac:dyDescent="0.3">
      <c r="A352" s="3"/>
      <c r="F352" s="3"/>
    </row>
    <row r="353" spans="1:6" x14ac:dyDescent="0.3">
      <c r="A353" s="3"/>
      <c r="F353" s="3"/>
    </row>
    <row r="354" spans="1:6" x14ac:dyDescent="0.3">
      <c r="A354" s="3"/>
      <c r="F354" s="3"/>
    </row>
    <row r="355" spans="1:6" x14ac:dyDescent="0.3">
      <c r="A355" s="3"/>
      <c r="F355" s="3"/>
    </row>
    <row r="356" spans="1:6" x14ac:dyDescent="0.3">
      <c r="A356" s="3"/>
      <c r="F356" s="3"/>
    </row>
    <row r="357" spans="1:6" x14ac:dyDescent="0.3">
      <c r="A357" s="3"/>
      <c r="F357" s="3"/>
    </row>
    <row r="358" spans="1:6" x14ac:dyDescent="0.3">
      <c r="A358" s="3"/>
      <c r="F358" s="3"/>
    </row>
    <row r="359" spans="1:6" x14ac:dyDescent="0.3">
      <c r="A359" s="3"/>
      <c r="F359" s="3"/>
    </row>
    <row r="360" spans="1:6" x14ac:dyDescent="0.3">
      <c r="A360" s="3"/>
      <c r="F360" s="3"/>
    </row>
    <row r="361" spans="1:6" x14ac:dyDescent="0.3">
      <c r="A361" s="3"/>
      <c r="F361" s="3"/>
    </row>
    <row r="362" spans="1:6" x14ac:dyDescent="0.3">
      <c r="A362" s="3"/>
      <c r="F362" s="3"/>
    </row>
    <row r="363" spans="1:6" x14ac:dyDescent="0.3">
      <c r="A363" s="3"/>
      <c r="F363" s="3"/>
    </row>
    <row r="364" spans="1:6" x14ac:dyDescent="0.3">
      <c r="A364" s="3"/>
      <c r="F364" s="3"/>
    </row>
    <row r="365" spans="1:6" x14ac:dyDescent="0.3">
      <c r="A365" s="3"/>
      <c r="F365" s="3"/>
    </row>
    <row r="366" spans="1:6" x14ac:dyDescent="0.3">
      <c r="A366" s="3"/>
      <c r="F366" s="3"/>
    </row>
    <row r="367" spans="1:6" x14ac:dyDescent="0.3">
      <c r="A367" s="3"/>
      <c r="F367" s="3"/>
    </row>
    <row r="368" spans="1:6" x14ac:dyDescent="0.3">
      <c r="A368" s="3"/>
      <c r="F368" s="3"/>
    </row>
    <row r="369" spans="1:6" x14ac:dyDescent="0.3">
      <c r="A369" s="3"/>
      <c r="F369" s="3"/>
    </row>
    <row r="370" spans="1:6" x14ac:dyDescent="0.3">
      <c r="A370" s="3"/>
      <c r="F370" s="3"/>
    </row>
    <row r="371" spans="1:6" x14ac:dyDescent="0.3">
      <c r="A371" s="3"/>
      <c r="F371" s="3"/>
    </row>
    <row r="372" spans="1:6" x14ac:dyDescent="0.3">
      <c r="A372" s="3"/>
      <c r="F372" s="3"/>
    </row>
    <row r="373" spans="1:6" x14ac:dyDescent="0.3">
      <c r="A373" s="3"/>
      <c r="F373" s="3"/>
    </row>
    <row r="374" spans="1:6" x14ac:dyDescent="0.3">
      <c r="A374" s="3"/>
      <c r="F374" s="3"/>
    </row>
    <row r="375" spans="1:6" x14ac:dyDescent="0.3">
      <c r="A375" s="3"/>
      <c r="F375" s="3"/>
    </row>
    <row r="376" spans="1:6" x14ac:dyDescent="0.3">
      <c r="A376" s="3"/>
      <c r="F376" s="3"/>
    </row>
    <row r="377" spans="1:6" x14ac:dyDescent="0.3">
      <c r="F377" s="3"/>
    </row>
    <row r="378" spans="1:6" x14ac:dyDescent="0.3">
      <c r="F378" s="3"/>
    </row>
    <row r="379" spans="1:6" x14ac:dyDescent="0.3">
      <c r="F379" s="3"/>
    </row>
    <row r="380" spans="1:6" x14ac:dyDescent="0.3">
      <c r="F380" s="3"/>
    </row>
    <row r="381" spans="1:6" x14ac:dyDescent="0.3">
      <c r="F381" s="3"/>
    </row>
    <row r="382" spans="1:6" x14ac:dyDescent="0.3">
      <c r="F382" s="3"/>
    </row>
    <row r="383" spans="1:6" x14ac:dyDescent="0.3">
      <c r="F383" s="3"/>
    </row>
    <row r="384" spans="1:6" x14ac:dyDescent="0.3">
      <c r="F384" s="3"/>
    </row>
    <row r="385" spans="6:6" x14ac:dyDescent="0.3">
      <c r="F385" s="3"/>
    </row>
    <row r="386" spans="6:6" x14ac:dyDescent="0.3">
      <c r="F386" s="3"/>
    </row>
    <row r="387" spans="6:6" x14ac:dyDescent="0.3">
      <c r="F387" s="3"/>
    </row>
    <row r="388" spans="6:6" x14ac:dyDescent="0.3">
      <c r="F388" s="3"/>
    </row>
    <row r="389" spans="6:6" x14ac:dyDescent="0.3">
      <c r="F389" s="3"/>
    </row>
    <row r="390" spans="6:6" x14ac:dyDescent="0.3">
      <c r="F390" s="3"/>
    </row>
    <row r="391" spans="6:6" x14ac:dyDescent="0.3">
      <c r="F391" s="3"/>
    </row>
    <row r="392" spans="6:6" x14ac:dyDescent="0.3">
      <c r="F392" s="3"/>
    </row>
    <row r="393" spans="6:6" x14ac:dyDescent="0.3">
      <c r="F393" s="3"/>
    </row>
    <row r="394" spans="6:6" x14ac:dyDescent="0.3">
      <c r="F394" s="3"/>
    </row>
    <row r="395" spans="6:6" x14ac:dyDescent="0.3">
      <c r="F395" s="3"/>
    </row>
    <row r="396" spans="6:6" x14ac:dyDescent="0.3">
      <c r="F396" s="3"/>
    </row>
    <row r="397" spans="6:6" x14ac:dyDescent="0.3">
      <c r="F397" s="3"/>
    </row>
    <row r="398" spans="6:6" x14ac:dyDescent="0.3">
      <c r="F398" s="3"/>
    </row>
    <row r="399" spans="6:6" x14ac:dyDescent="0.3">
      <c r="F399" s="3"/>
    </row>
    <row r="400" spans="6:6" x14ac:dyDescent="0.3">
      <c r="F400" s="3"/>
    </row>
    <row r="401" spans="6:6" x14ac:dyDescent="0.3">
      <c r="F401" s="3"/>
    </row>
    <row r="402" spans="6:6" x14ac:dyDescent="0.3">
      <c r="F402" s="3"/>
    </row>
    <row r="403" spans="6:6" x14ac:dyDescent="0.3">
      <c r="F403" s="3"/>
    </row>
    <row r="404" spans="6:6" x14ac:dyDescent="0.3">
      <c r="F404" s="3"/>
    </row>
    <row r="405" spans="6:6" x14ac:dyDescent="0.3">
      <c r="F405" s="3"/>
    </row>
    <row r="406" spans="6:6" x14ac:dyDescent="0.3">
      <c r="F406" s="3"/>
    </row>
    <row r="407" spans="6:6" x14ac:dyDescent="0.3">
      <c r="F407" s="3"/>
    </row>
    <row r="408" spans="6:6" x14ac:dyDescent="0.3">
      <c r="F408" s="3"/>
    </row>
    <row r="409" spans="6:6" x14ac:dyDescent="0.3">
      <c r="F409" s="3"/>
    </row>
    <row r="410" spans="6:6" x14ac:dyDescent="0.3">
      <c r="F410" s="3"/>
    </row>
    <row r="411" spans="6:6" x14ac:dyDescent="0.3">
      <c r="F411" s="3"/>
    </row>
    <row r="412" spans="6:6" x14ac:dyDescent="0.3">
      <c r="F412" s="3"/>
    </row>
    <row r="413" spans="6:6" x14ac:dyDescent="0.3">
      <c r="F413" s="3"/>
    </row>
    <row r="414" spans="6:6" x14ac:dyDescent="0.3">
      <c r="F414" s="3"/>
    </row>
    <row r="415" spans="6:6" x14ac:dyDescent="0.3">
      <c r="F415" s="3"/>
    </row>
    <row r="416" spans="6:6" x14ac:dyDescent="0.3">
      <c r="F416" s="3"/>
    </row>
    <row r="417" spans="6:6" x14ac:dyDescent="0.3">
      <c r="F417" s="3"/>
    </row>
    <row r="418" spans="6:6" x14ac:dyDescent="0.3">
      <c r="F418" s="3"/>
    </row>
    <row r="419" spans="6:6" x14ac:dyDescent="0.3">
      <c r="F419" s="3"/>
    </row>
    <row r="420" spans="6:6" x14ac:dyDescent="0.3">
      <c r="F420" s="3"/>
    </row>
    <row r="421" spans="6:6" x14ac:dyDescent="0.3">
      <c r="F421" s="3"/>
    </row>
    <row r="422" spans="6:6" x14ac:dyDescent="0.3">
      <c r="F422" s="3"/>
    </row>
    <row r="423" spans="6:6" x14ac:dyDescent="0.3">
      <c r="F423" s="3"/>
    </row>
    <row r="424" spans="6:6" x14ac:dyDescent="0.3">
      <c r="F424" s="3"/>
    </row>
    <row r="425" spans="6:6" x14ac:dyDescent="0.3">
      <c r="F425" s="3"/>
    </row>
    <row r="426" spans="6:6" x14ac:dyDescent="0.3">
      <c r="F426" s="3"/>
    </row>
    <row r="427" spans="6:6" x14ac:dyDescent="0.3">
      <c r="F427" s="3"/>
    </row>
    <row r="428" spans="6:6" x14ac:dyDescent="0.3">
      <c r="F428" s="3"/>
    </row>
    <row r="429" spans="6:6" x14ac:dyDescent="0.3">
      <c r="F429" s="3"/>
    </row>
    <row r="430" spans="6:6" x14ac:dyDescent="0.3">
      <c r="F430" s="3"/>
    </row>
    <row r="431" spans="6:6" x14ac:dyDescent="0.3">
      <c r="F431" s="3"/>
    </row>
    <row r="432" spans="6:6" x14ac:dyDescent="0.3">
      <c r="F432" s="3"/>
    </row>
    <row r="433" spans="6:6" x14ac:dyDescent="0.3">
      <c r="F433" s="3"/>
    </row>
    <row r="434" spans="6:6" x14ac:dyDescent="0.3">
      <c r="F434" s="3"/>
    </row>
    <row r="435" spans="6:6" x14ac:dyDescent="0.3">
      <c r="F435" s="3"/>
    </row>
    <row r="436" spans="6:6" x14ac:dyDescent="0.3">
      <c r="F436" s="3"/>
    </row>
    <row r="437" spans="6:6" x14ac:dyDescent="0.3">
      <c r="F437" s="3"/>
    </row>
    <row r="438" spans="6:6" x14ac:dyDescent="0.3">
      <c r="F438" s="3"/>
    </row>
    <row r="439" spans="6:6" x14ac:dyDescent="0.3">
      <c r="F439" s="3"/>
    </row>
    <row r="440" spans="6:6" x14ac:dyDescent="0.3">
      <c r="F440" s="3"/>
    </row>
    <row r="441" spans="6:6" x14ac:dyDescent="0.3">
      <c r="F441" s="3"/>
    </row>
    <row r="442" spans="6:6" x14ac:dyDescent="0.3">
      <c r="F442" s="3"/>
    </row>
    <row r="443" spans="6:6" x14ac:dyDescent="0.3">
      <c r="F443" s="3"/>
    </row>
    <row r="444" spans="6:6" x14ac:dyDescent="0.3">
      <c r="F444" s="3"/>
    </row>
    <row r="445" spans="6:6" x14ac:dyDescent="0.3">
      <c r="F445" s="3"/>
    </row>
    <row r="446" spans="6:6" x14ac:dyDescent="0.3">
      <c r="F446" s="3"/>
    </row>
    <row r="447" spans="6:6" x14ac:dyDescent="0.3">
      <c r="F447" s="3"/>
    </row>
    <row r="448" spans="6:6" x14ac:dyDescent="0.3">
      <c r="F448" s="3"/>
    </row>
    <row r="449" spans="6:6" x14ac:dyDescent="0.3">
      <c r="F449" s="3"/>
    </row>
    <row r="450" spans="6:6" x14ac:dyDescent="0.3">
      <c r="F450" s="3"/>
    </row>
    <row r="451" spans="6:6" x14ac:dyDescent="0.3">
      <c r="F451" s="3"/>
    </row>
    <row r="452" spans="6:6" x14ac:dyDescent="0.3">
      <c r="F452" s="3"/>
    </row>
    <row r="453" spans="6:6" x14ac:dyDescent="0.3">
      <c r="F453" s="3"/>
    </row>
    <row r="454" spans="6:6" x14ac:dyDescent="0.3">
      <c r="F454" s="3"/>
    </row>
    <row r="455" spans="6:6" x14ac:dyDescent="0.3">
      <c r="F455" s="3"/>
    </row>
  </sheetData>
  <mergeCells count="1">
    <mergeCell ref="A18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F272-5150-48A6-B895-BF12FD81C912}">
  <dimension ref="A1:M15"/>
  <sheetViews>
    <sheetView workbookViewId="0">
      <selection activeCell="G13" sqref="G13"/>
    </sheetView>
  </sheetViews>
  <sheetFormatPr defaultRowHeight="14.5" x14ac:dyDescent="0.35"/>
  <cols>
    <col min="1" max="1" width="16.453125" bestFit="1" customWidth="1"/>
    <col min="2" max="2" width="12.1796875" bestFit="1" customWidth="1"/>
    <col min="3" max="3" width="18" bestFit="1" customWidth="1"/>
    <col min="4" max="4" width="11.81640625" bestFit="1" customWidth="1"/>
    <col min="5" max="5" width="13.453125" bestFit="1" customWidth="1"/>
    <col min="7" max="7" width="11.81640625" bestFit="1" customWidth="1"/>
    <col min="8" max="9" width="11.81640625" customWidth="1"/>
    <col min="10" max="10" width="12" bestFit="1" customWidth="1"/>
    <col min="11" max="11" width="10.81640625" bestFit="1" customWidth="1"/>
    <col min="13" max="13" width="9.08984375" bestFit="1" customWidth="1"/>
  </cols>
  <sheetData>
    <row r="1" spans="1:13" x14ac:dyDescent="0.35">
      <c r="A1" t="s">
        <v>16</v>
      </c>
      <c r="H1" t="s">
        <v>53</v>
      </c>
      <c r="J1" s="16"/>
    </row>
    <row r="2" spans="1:13" x14ac:dyDescent="0.35">
      <c r="A2" t="s">
        <v>20</v>
      </c>
      <c r="D2" t="s">
        <v>17</v>
      </c>
      <c r="E2" t="s">
        <v>18</v>
      </c>
      <c r="F2" t="s">
        <v>19</v>
      </c>
      <c r="G2" t="s">
        <v>27</v>
      </c>
      <c r="H2" t="s">
        <v>52</v>
      </c>
      <c r="J2" t="s">
        <v>26</v>
      </c>
      <c r="K2" t="s">
        <v>25</v>
      </c>
    </row>
    <row r="3" spans="1:13" x14ac:dyDescent="0.35">
      <c r="A3" s="1" t="s">
        <v>12</v>
      </c>
      <c r="B3" s="1" t="s">
        <v>7</v>
      </c>
      <c r="C3" s="1" t="s">
        <v>4</v>
      </c>
      <c r="D3" s="7" cm="1">
        <f t="array" ref="D3">_xll.BDP($C3,"Last_price")</f>
        <v>9.23</v>
      </c>
      <c r="E3" cm="1">
        <f t="array" ref="E3">_xll.BDP($C3,"Ask")</f>
        <v>10.26</v>
      </c>
      <c r="F3" cm="1">
        <f t="array" ref="F3">_xll.BDP($C3,"Bid")</f>
        <v>9.5500000000000007</v>
      </c>
      <c r="G3">
        <f>($E$3+$F$3)/2</f>
        <v>9.9050000000000011</v>
      </c>
      <c r="H3" cm="1">
        <f t="array" ref="H3">_xll.BDP(C3,"px_mid")</f>
        <v>9.07</v>
      </c>
      <c r="J3" s="7">
        <v>9.1820000000000004</v>
      </c>
      <c r="K3" s="7"/>
    </row>
    <row r="4" spans="1:13" x14ac:dyDescent="0.35">
      <c r="A4" s="12" t="s">
        <v>11</v>
      </c>
      <c r="B4" s="1" t="s">
        <v>9</v>
      </c>
      <c r="C4" s="3" t="s">
        <v>8</v>
      </c>
      <c r="D4" cm="1">
        <f t="array" ref="D4">_xll.BDP($C4,"Last_price")</f>
        <v>2.38</v>
      </c>
      <c r="E4" cm="1">
        <f t="array" ref="E4">_xll.BDP($C4,"Ask")</f>
        <v>2.33</v>
      </c>
      <c r="F4" cm="1">
        <f t="array" ref="F4">_xll.BDP($C4,"Bid")</f>
        <v>2.17</v>
      </c>
      <c r="G4">
        <f>($E$4+$F$4)/2</f>
        <v>2.25</v>
      </c>
      <c r="H4" cm="1">
        <f t="array" ref="H4">_xll.BDP(C4,"px_mid")</f>
        <v>2.4350000000000001</v>
      </c>
      <c r="J4" s="7">
        <v>2.8029999999999999</v>
      </c>
      <c r="K4" s="7"/>
    </row>
    <row r="5" spans="1:13" x14ac:dyDescent="0.35">
      <c r="A5" s="12"/>
      <c r="B5" s="1" t="s">
        <v>10</v>
      </c>
      <c r="C5" s="3" t="s">
        <v>5</v>
      </c>
      <c r="D5" cm="1">
        <f t="array" ref="D5">_xll.BDP($C5,"Last_price")</f>
        <v>7.6</v>
      </c>
      <c r="E5" cm="1">
        <f t="array" ref="E5">_xll.BDP($C5,"ASK")</f>
        <v>7.35</v>
      </c>
      <c r="F5" cm="1">
        <f t="array" ref="F5">_xll.BDP($C5,"Bid")</f>
        <v>6.68</v>
      </c>
      <c r="G5">
        <f>($E$5+$F$5)/2</f>
        <v>7.0149999999999997</v>
      </c>
      <c r="H5" cm="1">
        <f t="array" ref="H5">_xll.BDP(C5,"px_mid")</f>
        <v>7.75</v>
      </c>
      <c r="J5" s="7">
        <v>8.3940000000000001</v>
      </c>
      <c r="K5" s="7"/>
      <c r="M5" s="14"/>
    </row>
    <row r="6" spans="1:13" x14ac:dyDescent="0.35">
      <c r="A6" t="s">
        <v>21</v>
      </c>
      <c r="B6" s="1" t="s">
        <v>7</v>
      </c>
      <c r="C6" t="s">
        <v>22</v>
      </c>
      <c r="D6" s="6">
        <f>$D3-($D5-$D4)*2</f>
        <v>-1.2099999999999991</v>
      </c>
      <c r="E6" s="6"/>
      <c r="F6" s="6"/>
      <c r="G6" s="6">
        <f>$G$3-($G$5-$G$4)*2</f>
        <v>0.37500000000000178</v>
      </c>
      <c r="H6" s="6">
        <f>$H$3-($H$5-$H$4)*2</f>
        <v>-1.5599999999999987</v>
      </c>
      <c r="I6" s="6"/>
      <c r="J6" s="6">
        <f>$J3-($J5-$J4)*2</f>
        <v>-2</v>
      </c>
      <c r="K6" s="7"/>
      <c r="M6" s="14"/>
    </row>
    <row r="7" spans="1:13" x14ac:dyDescent="0.35">
      <c r="C7" t="s">
        <v>23</v>
      </c>
      <c r="D7" s="6">
        <f>D6*375</f>
        <v>-453.74999999999966</v>
      </c>
      <c r="E7" s="6"/>
      <c r="F7" s="6"/>
      <c r="G7" s="6">
        <f>$G$6*375</f>
        <v>140.62500000000065</v>
      </c>
      <c r="H7" s="6">
        <f>$H$6*375</f>
        <v>-584.99999999999955</v>
      </c>
      <c r="I7" s="6"/>
      <c r="J7" s="6">
        <f>J6*375</f>
        <v>-750</v>
      </c>
      <c r="K7" s="7"/>
    </row>
    <row r="9" spans="1:13" x14ac:dyDescent="0.35">
      <c r="A9" t="s">
        <v>24</v>
      </c>
      <c r="D9" t="s">
        <v>17</v>
      </c>
      <c r="G9" t="s">
        <v>27</v>
      </c>
      <c r="J9" t="s">
        <v>26</v>
      </c>
      <c r="K9" t="s">
        <v>25</v>
      </c>
    </row>
    <row r="10" spans="1:13" x14ac:dyDescent="0.35">
      <c r="A10" s="1" t="s">
        <v>12</v>
      </c>
      <c r="B10" s="1" t="s">
        <v>7</v>
      </c>
      <c r="C10" s="1" t="s">
        <v>4</v>
      </c>
      <c r="D10">
        <f>$D3</f>
        <v>9.23</v>
      </c>
      <c r="G10">
        <f>($E$3+$F$3)/2</f>
        <v>9.9050000000000011</v>
      </c>
      <c r="H10" cm="1">
        <f t="array" ref="H10">_xll.BDP(C10,"px_mid")</f>
        <v>9.07</v>
      </c>
      <c r="J10" s="7">
        <v>9.1820000000000004</v>
      </c>
    </row>
    <row r="11" spans="1:13" x14ac:dyDescent="0.35">
      <c r="A11" s="12" t="s">
        <v>11</v>
      </c>
      <c r="B11" s="1" t="s">
        <v>9</v>
      </c>
      <c r="C11" s="3" t="s">
        <v>8</v>
      </c>
      <c r="D11">
        <f>$D4*2</f>
        <v>4.76</v>
      </c>
      <c r="G11">
        <f>($E$4+$F$4)/2</f>
        <v>2.25</v>
      </c>
      <c r="H11" cm="1">
        <f t="array" ref="H11">_xll.BDP(C11,"px_mid")</f>
        <v>2.4350000000000001</v>
      </c>
      <c r="J11" s="7">
        <v>2.8029999999999999</v>
      </c>
    </row>
    <row r="12" spans="1:13" x14ac:dyDescent="0.35">
      <c r="A12" s="12"/>
      <c r="B12" s="1" t="s">
        <v>10</v>
      </c>
      <c r="C12" s="3" t="s">
        <v>5</v>
      </c>
      <c r="D12">
        <f>$D5*2</f>
        <v>15.2</v>
      </c>
      <c r="G12">
        <f>($E$5+$F$5)/2</f>
        <v>7.0149999999999997</v>
      </c>
      <c r="H12" cm="1">
        <f t="array" ref="H12">_xll.BDP(C12,"px_mid")</f>
        <v>7.75</v>
      </c>
      <c r="J12" s="7">
        <v>8.3940000000000001</v>
      </c>
    </row>
    <row r="13" spans="1:13" x14ac:dyDescent="0.35">
      <c r="A13" t="s">
        <v>21</v>
      </c>
      <c r="B13" s="1" t="s">
        <v>7</v>
      </c>
      <c r="C13" t="s">
        <v>22</v>
      </c>
      <c r="D13" s="6">
        <f>$D10-($D12-$D11)</f>
        <v>-1.2099999999999991</v>
      </c>
      <c r="E13" s="6"/>
      <c r="F13" s="6"/>
      <c r="G13" s="6">
        <f>$G$3-($G$5-$G$4)*2</f>
        <v>0.37500000000000178</v>
      </c>
      <c r="H13" s="6">
        <f>$H$3-($H$5-$H$4)*2</f>
        <v>-1.5599999999999987</v>
      </c>
      <c r="I13" s="6"/>
      <c r="J13" s="6">
        <f>$J10-($J12-$J11)*2</f>
        <v>-2</v>
      </c>
    </row>
    <row r="14" spans="1:13" x14ac:dyDescent="0.35">
      <c r="C14" t="s">
        <v>23</v>
      </c>
      <c r="D14" s="6">
        <f>D13*370</f>
        <v>-447.69999999999965</v>
      </c>
      <c r="E14" s="6"/>
      <c r="F14" s="6"/>
      <c r="G14" s="6">
        <f>$G$6*375</f>
        <v>140.62500000000065</v>
      </c>
      <c r="H14" s="6">
        <f>$H$6*375</f>
        <v>-584.99999999999955</v>
      </c>
      <c r="I14" s="6"/>
      <c r="J14" s="6">
        <f>J13*375</f>
        <v>-750</v>
      </c>
    </row>
    <row r="15" spans="1:13" x14ac:dyDescent="0.35">
      <c r="B15" s="1" t="s">
        <v>28</v>
      </c>
      <c r="C15" t="s">
        <v>29</v>
      </c>
      <c r="D15" s="8">
        <f>D14*1000</f>
        <v>-447699.99999999965</v>
      </c>
      <c r="G15" s="8">
        <f>G14*1000</f>
        <v>140625.00000000064</v>
      </c>
      <c r="H15" s="8">
        <f>H14*1000</f>
        <v>-584999.99999999953</v>
      </c>
      <c r="I15" s="8"/>
      <c r="J15" s="6">
        <f>J14*1000</f>
        <v>-750000</v>
      </c>
      <c r="K15" s="13">
        <f>G15-J15</f>
        <v>890625.0000000007</v>
      </c>
    </row>
  </sheetData>
  <mergeCells count="2">
    <mergeCell ref="A4:A5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F349-F850-4624-A330-D45E31F0541B}">
  <dimension ref="A1:O14"/>
  <sheetViews>
    <sheetView workbookViewId="0">
      <selection activeCell="F12" sqref="F12"/>
    </sheetView>
  </sheetViews>
  <sheetFormatPr defaultRowHeight="14.5" x14ac:dyDescent="0.35"/>
  <cols>
    <col min="1" max="1" width="16.453125" bestFit="1" customWidth="1"/>
    <col min="2" max="2" width="8.6328125" bestFit="1" customWidth="1"/>
    <col min="3" max="3" width="18" bestFit="1" customWidth="1"/>
    <col min="4" max="4" width="8.1796875" bestFit="1" customWidth="1"/>
    <col min="5" max="5" width="7.81640625" bestFit="1" customWidth="1"/>
    <col min="6" max="6" width="11.81640625" bestFit="1" customWidth="1"/>
    <col min="7" max="7" width="14.453125" bestFit="1" customWidth="1"/>
    <col min="8" max="9" width="11.81640625" customWidth="1"/>
    <col min="10" max="10" width="12.26953125" bestFit="1" customWidth="1"/>
    <col min="11" max="11" width="12.26953125" customWidth="1"/>
    <col min="12" max="12" width="11.81640625" bestFit="1" customWidth="1"/>
    <col min="13" max="13" width="9.1796875" bestFit="1" customWidth="1"/>
  </cols>
  <sheetData>
    <row r="1" spans="1:15" x14ac:dyDescent="0.35">
      <c r="A1" t="s">
        <v>30</v>
      </c>
    </row>
    <row r="3" spans="1:15" x14ac:dyDescent="0.35">
      <c r="A3" t="s">
        <v>20</v>
      </c>
      <c r="D3" t="s">
        <v>18</v>
      </c>
      <c r="E3" t="s">
        <v>19</v>
      </c>
      <c r="F3" t="s">
        <v>27</v>
      </c>
      <c r="G3" t="s">
        <v>32</v>
      </c>
      <c r="H3" t="s">
        <v>33</v>
      </c>
      <c r="J3" t="s">
        <v>34</v>
      </c>
      <c r="L3" t="s">
        <v>26</v>
      </c>
    </row>
    <row r="4" spans="1:15" x14ac:dyDescent="0.35">
      <c r="A4" s="1" t="s">
        <v>12</v>
      </c>
      <c r="B4" s="1" t="s">
        <v>7</v>
      </c>
      <c r="C4" s="1" t="s">
        <v>4</v>
      </c>
      <c r="D4" cm="1">
        <f t="array" ref="D4">_xll.BDP($C4,"Ask")</f>
        <v>10.26</v>
      </c>
      <c r="E4" cm="1">
        <f t="array" ref="E4">_xll.BDP($C4,"Bid")</f>
        <v>9.5500000000000007</v>
      </c>
      <c r="F4">
        <f>($D$4+$E$4)/2</f>
        <v>9.9050000000000011</v>
      </c>
      <c r="G4" cm="1">
        <f t="array" ref="G4">_xll.BDP($C4,"delta_mid_rt")</f>
        <v>0.22378894686698914</v>
      </c>
      <c r="H4" cm="1">
        <f t="array" ref="H4">_xll.BDP($C4,"Vega_mid_rt")</f>
        <v>0.58247649669647217</v>
      </c>
      <c r="I4">
        <f>H4*375</f>
        <v>218.42868626117706</v>
      </c>
      <c r="J4" cm="1">
        <f t="array" ref="J4">_xll.BDP($C4,"theta_mid_rt")</f>
        <v>-0.12185879796743393</v>
      </c>
      <c r="K4">
        <f>J4*375</f>
        <v>-45.697049237787724</v>
      </c>
      <c r="L4" s="7">
        <v>9.1820000000000004</v>
      </c>
    </row>
    <row r="5" spans="1:15" x14ac:dyDescent="0.35">
      <c r="A5" s="12" t="s">
        <v>11</v>
      </c>
      <c r="B5" s="1" t="s">
        <v>9</v>
      </c>
      <c r="C5" s="3" t="s">
        <v>8</v>
      </c>
      <c r="D5" cm="1">
        <f t="array" ref="D5">_xll.BDP($C5,"Ask")</f>
        <v>2.33</v>
      </c>
      <c r="E5" cm="1">
        <f t="array" ref="E5">_xll.BDP($C5,"Bid")</f>
        <v>2.17</v>
      </c>
      <c r="F5">
        <f>($D$5+$E$5)/2</f>
        <v>2.25</v>
      </c>
      <c r="G5" cm="1">
        <f t="array" ref="G5">_xll.BDP($C5,"delta_mid_rt")</f>
        <v>-6.9476567208766937E-2</v>
      </c>
      <c r="H5" cm="1">
        <f t="array" ref="H5">_xll.BDP($C5,"Vega_mid_rt")</f>
        <v>0.26085597276687622</v>
      </c>
      <c r="I5">
        <f t="shared" ref="I5:I6" si="0">H5*375</f>
        <v>97.820989787578583</v>
      </c>
      <c r="J5" cm="1">
        <f t="array" ref="J5">_xll.BDP($C5,"theta_mid_rt")</f>
        <v>-4.3453898280858994E-2</v>
      </c>
      <c r="K5">
        <f t="shared" ref="K5:K6" si="1">J5*375</f>
        <v>-16.295211855322123</v>
      </c>
      <c r="L5" s="7">
        <v>2.8029999999999999</v>
      </c>
    </row>
    <row r="6" spans="1:15" x14ac:dyDescent="0.35">
      <c r="A6" s="12"/>
      <c r="B6" s="1" t="s">
        <v>10</v>
      </c>
      <c r="C6" s="3" t="s">
        <v>5</v>
      </c>
      <c r="D6" cm="1">
        <f t="array" ref="D6">_xll.BDP($C6,"ASK")</f>
        <v>7.35</v>
      </c>
      <c r="E6" cm="1">
        <f t="array" ref="E6">_xll.BDP($C6,"Bid")</f>
        <v>6.68</v>
      </c>
      <c r="F6">
        <f>($D$6+$E$6)/2</f>
        <v>7.0149999999999997</v>
      </c>
      <c r="G6" cm="1">
        <f t="array" ref="G6">_xll.BDP($C6,"delta_mid_rt")</f>
        <v>-0.17429007589817047</v>
      </c>
      <c r="H6" cm="1">
        <f t="array" ref="H6">_xll.BDP($C6,"Vega_mid_rt")</f>
        <v>0.50157111883163452</v>
      </c>
      <c r="I6">
        <f t="shared" si="0"/>
        <v>188.08916956186295</v>
      </c>
      <c r="J6" cm="1">
        <f t="array" ref="J6">_xll.BDP($C6,"theta_mid_rt")</f>
        <v>-8.3576507866382599E-2</v>
      </c>
      <c r="K6">
        <f t="shared" si="1"/>
        <v>-31.341190449893475</v>
      </c>
      <c r="L6" s="7">
        <v>8.3940000000000001</v>
      </c>
    </row>
    <row r="7" spans="1:15" x14ac:dyDescent="0.35">
      <c r="A7" t="s">
        <v>21</v>
      </c>
      <c r="B7" s="1" t="s">
        <v>7</v>
      </c>
      <c r="C7" t="s">
        <v>22</v>
      </c>
      <c r="D7" s="6"/>
      <c r="E7" s="6"/>
      <c r="F7" s="6">
        <f>$F$4-($F$6-$F$5)*2</f>
        <v>0.37500000000000178</v>
      </c>
      <c r="G7" s="9">
        <f>G$4-(G$6-G$5)*2</f>
        <v>0.4334159642457962</v>
      </c>
      <c r="H7" s="11"/>
      <c r="I7" s="9">
        <f>I$4-(I$6-I$5)*2</f>
        <v>37.892326712608337</v>
      </c>
      <c r="J7" s="11"/>
      <c r="K7" s="9">
        <f>K$4-(K$6-K$5)*2</f>
        <v>-15.60509204864502</v>
      </c>
      <c r="L7" s="6">
        <f>$L4-($L6-$L5)*2</f>
        <v>-2</v>
      </c>
    </row>
    <row r="8" spans="1:15" x14ac:dyDescent="0.35">
      <c r="C8" t="s">
        <v>23</v>
      </c>
      <c r="D8" s="6"/>
      <c r="E8" s="6"/>
      <c r="F8" s="6">
        <f>$F$7*375</f>
        <v>140.62500000000065</v>
      </c>
      <c r="G8" s="6"/>
      <c r="H8" s="6"/>
      <c r="I8" s="6"/>
      <c r="J8" s="6"/>
      <c r="K8" s="6"/>
      <c r="L8" s="6">
        <f>L7*375</f>
        <v>-750</v>
      </c>
      <c r="N8">
        <v>0.04</v>
      </c>
      <c r="O8">
        <f>J5*375</f>
        <v>-16.295211855322123</v>
      </c>
    </row>
    <row r="11" spans="1:15" x14ac:dyDescent="0.35">
      <c r="C11" t="s">
        <v>31</v>
      </c>
      <c r="F11" s="8">
        <f>F8*1000</f>
        <v>140625.00000000064</v>
      </c>
      <c r="G11" s="8"/>
      <c r="H11" s="8"/>
      <c r="I11" s="8"/>
      <c r="J11" s="8"/>
      <c r="K11" s="8"/>
      <c r="L11" s="8">
        <f>L8*1000</f>
        <v>-750000</v>
      </c>
    </row>
    <row r="12" spans="1:15" x14ac:dyDescent="0.35">
      <c r="C12" t="s">
        <v>32</v>
      </c>
      <c r="F12" s="10">
        <f>$G$4-($G$6-$G$5)*2</f>
        <v>0.4334159642457962</v>
      </c>
      <c r="L12">
        <v>44.272500000000001</v>
      </c>
    </row>
    <row r="13" spans="1:15" x14ac:dyDescent="0.35">
      <c r="C13" t="s">
        <v>33</v>
      </c>
      <c r="F13" s="8">
        <f>I7*1000</f>
        <v>37892.326712608337</v>
      </c>
      <c r="L13">
        <v>28285.765523999999</v>
      </c>
      <c r="M13" s="8"/>
    </row>
    <row r="14" spans="1:15" x14ac:dyDescent="0.35">
      <c r="C14" t="s">
        <v>34</v>
      </c>
      <c r="F14" s="8">
        <f>K7*1000</f>
        <v>-15605.09204864502</v>
      </c>
      <c r="L14">
        <v>-12799.791315</v>
      </c>
      <c r="M14" s="8"/>
    </row>
  </sheetData>
  <mergeCells count="1"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9CD5-C464-433D-A946-DB2182973675}">
  <dimension ref="A1:L11"/>
  <sheetViews>
    <sheetView tabSelected="1" zoomScale="190" zoomScaleNormal="190" workbookViewId="0">
      <selection activeCell="E7" sqref="E7"/>
    </sheetView>
  </sheetViews>
  <sheetFormatPr defaultRowHeight="14.5" x14ac:dyDescent="0.35"/>
  <cols>
    <col min="1" max="1" width="19.1796875" bestFit="1" customWidth="1"/>
    <col min="2" max="2" width="14.81640625" bestFit="1" customWidth="1"/>
    <col min="4" max="4" width="17.453125" bestFit="1" customWidth="1"/>
    <col min="5" max="5" width="18.90625" bestFit="1" customWidth="1"/>
    <col min="6" max="6" width="9.7265625" bestFit="1" customWidth="1"/>
    <col min="8" max="8" width="10" bestFit="1" customWidth="1"/>
    <col min="9" max="9" width="7.6328125" bestFit="1" customWidth="1"/>
    <col min="11" max="11" width="12.453125" bestFit="1" customWidth="1"/>
  </cols>
  <sheetData>
    <row r="1" spans="1:12" x14ac:dyDescent="0.35">
      <c r="A1" t="s">
        <v>35</v>
      </c>
      <c r="E1" t="s">
        <v>47</v>
      </c>
      <c r="F1" cm="1">
        <f t="array" ref="F1">_xll.BDP("KC1 Comdty","FUT_CONT_SIZE")</f>
        <v>37500</v>
      </c>
    </row>
    <row r="2" spans="1:12" x14ac:dyDescent="0.35">
      <c r="E2" s="1" t="s">
        <v>4</v>
      </c>
      <c r="H2" s="3" t="s">
        <v>8</v>
      </c>
      <c r="K2" s="3" t="s">
        <v>5</v>
      </c>
    </row>
    <row r="3" spans="1:12" x14ac:dyDescent="0.35">
      <c r="A3" t="s">
        <v>36</v>
      </c>
      <c r="B3" s="6">
        <v>500000000</v>
      </c>
      <c r="E3" t="s">
        <v>42</v>
      </c>
      <c r="F3" t="s">
        <v>7</v>
      </c>
      <c r="H3" t="s">
        <v>43</v>
      </c>
      <c r="I3" t="s">
        <v>44</v>
      </c>
      <c r="K3" t="s">
        <v>45</v>
      </c>
      <c r="L3" t="s">
        <v>46</v>
      </c>
    </row>
    <row r="4" spans="1:12" x14ac:dyDescent="0.35">
      <c r="A4" t="s">
        <v>37</v>
      </c>
      <c r="B4" s="8">
        <f>B3*0.01</f>
        <v>5000000</v>
      </c>
      <c r="D4" t="s">
        <v>32</v>
      </c>
      <c r="E4" cm="1">
        <f t="array" ref="E4">_xll.BDP($E$2,"delta_mid_rt")</f>
        <v>0.22378894686698914</v>
      </c>
      <c r="G4" t="s">
        <v>32</v>
      </c>
      <c r="H4" cm="1">
        <f t="array" ref="H4">_xll.BDP($H$2,"delta_mid_rt")</f>
        <v>-6.9476567208766937E-2</v>
      </c>
      <c r="J4" t="s">
        <v>32</v>
      </c>
      <c r="K4" cm="1">
        <f t="array" ref="K4">_xll.BDP($K$2,"delta_mid_rt")</f>
        <v>-0.17429007589817047</v>
      </c>
    </row>
    <row r="5" spans="1:12" x14ac:dyDescent="0.35">
      <c r="B5" s="8"/>
      <c r="D5" t="s">
        <v>13</v>
      </c>
      <c r="E5">
        <v>1000</v>
      </c>
      <c r="G5" t="s">
        <v>13</v>
      </c>
      <c r="H5">
        <v>2000</v>
      </c>
      <c r="J5" t="s">
        <v>13</v>
      </c>
      <c r="K5">
        <v>2000</v>
      </c>
    </row>
    <row r="6" spans="1:12" x14ac:dyDescent="0.35">
      <c r="D6" t="s">
        <v>38</v>
      </c>
      <c r="E6">
        <f>E4*E5*$F$1</f>
        <v>8392085.5075120926</v>
      </c>
      <c r="H6">
        <f>H4*H5*$F$1</f>
        <v>-5210742.5406575203</v>
      </c>
      <c r="K6">
        <f>K4*K5*$F$1</f>
        <v>-13071755.692362785</v>
      </c>
    </row>
    <row r="7" spans="1:12" x14ac:dyDescent="0.35">
      <c r="A7" t="s">
        <v>38</v>
      </c>
      <c r="B7" s="6">
        <f>1000*'Step 3'!F12*37500</f>
        <v>16253098.659217358</v>
      </c>
      <c r="D7" t="s">
        <v>48</v>
      </c>
      <c r="E7" s="9">
        <f>E$6-(K$6-H$6)</f>
        <v>16253098.659217358</v>
      </c>
      <c r="F7" s="15"/>
    </row>
    <row r="8" spans="1:12" x14ac:dyDescent="0.35">
      <c r="A8" t="s">
        <v>40</v>
      </c>
      <c r="B8">
        <f>B4/B7</f>
        <v>0.30763364604105387</v>
      </c>
      <c r="C8" t="s">
        <v>41</v>
      </c>
      <c r="D8" t="s">
        <v>49</v>
      </c>
      <c r="E8">
        <f>B4/E7</f>
        <v>0.30763364604105387</v>
      </c>
    </row>
    <row r="9" spans="1:12" x14ac:dyDescent="0.35">
      <c r="A9" t="s">
        <v>39</v>
      </c>
      <c r="B9" cm="1">
        <f t="array" ref="B9">_xll.BDP("KCN5 Comdty","Px_last")/100</f>
        <v>3.6425000000000001</v>
      </c>
      <c r="C9" t="s">
        <v>41</v>
      </c>
      <c r="D9" t="s">
        <v>39</v>
      </c>
      <c r="E9" cm="1">
        <f t="array" ref="E9">_xll.BDP("KCN5 Comdty","Px_last")/100</f>
        <v>3.6425000000000001</v>
      </c>
    </row>
    <row r="10" spans="1:12" x14ac:dyDescent="0.35">
      <c r="A10" t="s">
        <v>51</v>
      </c>
      <c r="B10">
        <f>B9-B8</f>
        <v>3.334866353958946</v>
      </c>
      <c r="C10" t="s">
        <v>41</v>
      </c>
      <c r="D10" t="s">
        <v>51</v>
      </c>
      <c r="E10">
        <f>E9-E8</f>
        <v>3.334866353958946</v>
      </c>
    </row>
    <row r="11" spans="1:12" x14ac:dyDescent="0.35">
      <c r="A11" t="s">
        <v>50</v>
      </c>
      <c r="B11">
        <f>ROUND(B10*100,2)</f>
        <v>333.49</v>
      </c>
      <c r="D11" t="s">
        <v>50</v>
      </c>
      <c r="E11">
        <f>ROUND(E10*100,2)</f>
        <v>333.49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Step 4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Anter, Nathaniel</dc:creator>
  <cp:lastModifiedBy>Anter, Nathaniel</cp:lastModifiedBy>
  <dcterms:created xsi:type="dcterms:W3CDTF">2025-02-25T17:33:04Z</dcterms:created>
  <dcterms:modified xsi:type="dcterms:W3CDTF">2025-02-28T15:44:59Z</dcterms:modified>
</cp:coreProperties>
</file>