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C\OneDrive\Desktop\Portfolio\"/>
    </mc:Choice>
  </mc:AlternateContent>
  <xr:revisionPtr revIDLastSave="0" documentId="13_ncr:1_{A64EB161-8CBD-4C29-A4BB-5DBE4539E935}" xr6:coauthVersionLast="47" xr6:coauthVersionMax="47" xr10:uidLastSave="{00000000-0000-0000-0000-000000000000}"/>
  <bookViews>
    <workbookView xWindow="-120" yWindow="-120" windowWidth="20730" windowHeight="11040" tabRatio="609" xr2:uid="{00000000-000D-0000-FFFF-FFFF00000000}"/>
  </bookViews>
  <sheets>
    <sheet name="Finanzas" sheetId="1" r:id="rId1"/>
    <sheet name="Presupuesto 2025" sheetId="2" r:id="rId2"/>
    <sheet name="Ventas Clientes" sheetId="3" r:id="rId3"/>
    <sheet name="KPIs Principales" sheetId="5" r:id="rId4"/>
    <sheet name="Optimización" sheetId="4" r:id="rId5"/>
  </sheets>
  <definedNames>
    <definedName name="solver_adj" localSheetId="4" hidden="1">Optimización!$D$2:$D$6</definedName>
    <definedName name="solver_cvg" localSheetId="4" hidden="1">0.0001</definedName>
    <definedName name="solver_drv" localSheetId="4" hidden="1">1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lhs1" localSheetId="4" hidden="1">Optimización!$D$2</definedName>
    <definedName name="solver_lhs2" localSheetId="4" hidden="1">Optimización!$D$3</definedName>
    <definedName name="solver_lhs3" localSheetId="4" hidden="1">Optimización!$D$4</definedName>
    <definedName name="solver_lhs4" localSheetId="4" hidden="1">Optimización!$D$5</definedName>
    <definedName name="solver_lhs5" localSheetId="4" hidden="1">Optimización!$D$6</definedName>
    <definedName name="solver_lhs6" localSheetId="4" hidden="1">Optimización!$E$7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6</definedName>
    <definedName name="solver_nwt" localSheetId="4" hidden="1">1</definedName>
    <definedName name="solver_opt" localSheetId="4" hidden="1">Optimización!$F$7</definedName>
    <definedName name="solver_pre" localSheetId="4" hidden="1">0.000001</definedName>
    <definedName name="solver_rbv" localSheetId="4" hidden="1">1</definedName>
    <definedName name="solver_rel1" localSheetId="4" hidden="1">3</definedName>
    <definedName name="solver_rel2" localSheetId="4" hidden="1">3</definedName>
    <definedName name="solver_rel3" localSheetId="4" hidden="1">3</definedName>
    <definedName name="solver_rel4" localSheetId="4" hidden="1">3</definedName>
    <definedName name="solver_rel5" localSheetId="4" hidden="1">3</definedName>
    <definedName name="solver_rel6" localSheetId="4" hidden="1">1</definedName>
    <definedName name="solver_rhs1" localSheetId="4" hidden="1">20</definedName>
    <definedName name="solver_rhs2" localSheetId="4" hidden="1">30</definedName>
    <definedName name="solver_rhs3" localSheetId="4" hidden="1">50</definedName>
    <definedName name="solver_rhs4" localSheetId="4" hidden="1">40</definedName>
    <definedName name="solver_rhs5" localSheetId="4" hidden="1">40</definedName>
    <definedName name="solver_rhs6" localSheetId="4" hidden="1">30000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1</definedName>
    <definedName name="solver_val" localSheetId="4" hidden="1">0</definedName>
    <definedName name="solver_ver" localSheetId="4" hidden="1">3</definedName>
  </definedNames>
  <calcPr calcId="191029"/>
  <pivotCaches>
    <pivotCache cacheId="0" r:id="rId6"/>
    <pivotCache cacheId="1" r:id="rId7"/>
  </pivotCaches>
</workbook>
</file>

<file path=xl/calcChain.xml><?xml version="1.0" encoding="utf-8"?>
<calcChain xmlns="http://schemas.openxmlformats.org/spreadsheetml/2006/main">
  <c r="A9" i="5" l="1"/>
  <c r="A3" i="5"/>
  <c r="A6" i="5" s="1"/>
  <c r="F2" i="4"/>
  <c r="F3" i="4"/>
  <c r="F4" i="4"/>
  <c r="F5" i="4"/>
  <c r="F6" i="4"/>
  <c r="E2" i="4"/>
  <c r="E3" i="4"/>
  <c r="E4" i="4"/>
  <c r="E5" i="4"/>
  <c r="E6" i="4"/>
  <c r="G20" i="2"/>
  <c r="H19" i="2"/>
  <c r="H20" i="2"/>
  <c r="H21" i="2"/>
  <c r="H22" i="2"/>
  <c r="H23" i="2"/>
  <c r="H24" i="2"/>
  <c r="H25" i="2"/>
  <c r="H26" i="2"/>
  <c r="H27" i="2"/>
  <c r="H30" i="2" s="1"/>
  <c r="H28" i="2"/>
  <c r="H29" i="2"/>
  <c r="H18" i="2"/>
  <c r="G19" i="2"/>
  <c r="I19" i="2" s="1"/>
  <c r="G21" i="2"/>
  <c r="G22" i="2"/>
  <c r="G23" i="2"/>
  <c r="G24" i="2"/>
  <c r="G25" i="2"/>
  <c r="G26" i="2"/>
  <c r="G27" i="2"/>
  <c r="G28" i="2"/>
  <c r="G29" i="2"/>
  <c r="G18" i="2"/>
  <c r="I18" i="2" s="1"/>
  <c r="C19" i="2"/>
  <c r="C20" i="2"/>
  <c r="C21" i="2"/>
  <c r="C22" i="2"/>
  <c r="C23" i="2"/>
  <c r="C24" i="2"/>
  <c r="C25" i="2"/>
  <c r="C26" i="2"/>
  <c r="C27" i="2"/>
  <c r="C28" i="2"/>
  <c r="C29" i="2"/>
  <c r="C18" i="2"/>
  <c r="C30" i="2" s="1"/>
  <c r="B19" i="2"/>
  <c r="D19" i="2" s="1"/>
  <c r="B20" i="2"/>
  <c r="D20" i="2" s="1"/>
  <c r="B21" i="2"/>
  <c r="D21" i="2" s="1"/>
  <c r="B22" i="2"/>
  <c r="B23" i="2"/>
  <c r="B24" i="2"/>
  <c r="D24" i="2" s="1"/>
  <c r="B25" i="2"/>
  <c r="B26" i="2"/>
  <c r="D26" i="2" s="1"/>
  <c r="B27" i="2"/>
  <c r="B28" i="2"/>
  <c r="B29" i="2"/>
  <c r="B18" i="2"/>
  <c r="B15" i="2"/>
  <c r="C15" i="2"/>
  <c r="D15" i="2"/>
  <c r="C13" i="1"/>
  <c r="C12" i="1"/>
  <c r="C11" i="1"/>
  <c r="C10" i="1"/>
  <c r="C9" i="1"/>
  <c r="E3" i="1"/>
  <c r="E4" i="1"/>
  <c r="E5" i="1"/>
  <c r="E6" i="1"/>
  <c r="E2" i="1"/>
  <c r="E15" i="5"/>
  <c r="G30" i="2" l="1"/>
  <c r="D18" i="2"/>
  <c r="D22" i="2"/>
  <c r="D23" i="2"/>
  <c r="I29" i="2"/>
  <c r="F7" i="4"/>
  <c r="E7" i="4"/>
  <c r="I28" i="2"/>
  <c r="I27" i="2"/>
  <c r="I25" i="2"/>
  <c r="I24" i="2"/>
  <c r="I21" i="2"/>
  <c r="I26" i="2"/>
  <c r="I23" i="2"/>
  <c r="I22" i="2"/>
  <c r="I20" i="2"/>
  <c r="D29" i="2"/>
  <c r="D25" i="2"/>
  <c r="D28" i="2"/>
  <c r="D27" i="2"/>
  <c r="B30" i="2"/>
  <c r="I30" i="2" l="1"/>
  <c r="D30" i="2"/>
</calcChain>
</file>

<file path=xl/sharedStrings.xml><?xml version="1.0" encoding="utf-8"?>
<sst xmlns="http://schemas.openxmlformats.org/spreadsheetml/2006/main" count="979" uniqueCount="125">
  <si>
    <t>Año</t>
  </si>
  <si>
    <t>Ingresos</t>
  </si>
  <si>
    <t>Costos</t>
  </si>
  <si>
    <t>Gastos</t>
  </si>
  <si>
    <t>Utilidad</t>
  </si>
  <si>
    <t>Mes</t>
  </si>
  <si>
    <t>Ventas Proyectadas</t>
  </si>
  <si>
    <t>Costos Proyectados</t>
  </si>
  <si>
    <t>Utilidad Esperada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</si>
  <si>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</si>
  <si>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</si>
  <si>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</si>
  <si>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</si>
  <si>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</si>
  <si>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</si>
  <si>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</si>
  <si>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</si>
  <si>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</si>
  <si>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</si>
  <si>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</si>
  <si>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</si>
  <si>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Cliente</t>
  </si>
  <si>
    <t>Región</t>
  </si>
  <si>
    <t>Producto</t>
  </si>
  <si>
    <t>Ventas</t>
  </si>
  <si>
    <t>Cliente_3</t>
  </si>
  <si>
    <t>Oeste</t>
  </si>
  <si>
    <t>Producto_B</t>
  </si>
  <si>
    <t>Cliente_37</t>
  </si>
  <si>
    <t>Sur</t>
  </si>
  <si>
    <t>Producto_C</t>
  </si>
  <si>
    <t>Cliente_7</t>
  </si>
  <si>
    <t>Cliente_21</t>
  </si>
  <si>
    <t>Cliente_9</t>
  </si>
  <si>
    <t>Este</t>
  </si>
  <si>
    <t>Cliente_39</t>
  </si>
  <si>
    <t>Cliente_18</t>
  </si>
  <si>
    <t>Cliente_4</t>
  </si>
  <si>
    <t>Cliente_25</t>
  </si>
  <si>
    <t>Norte</t>
  </si>
  <si>
    <t>Producto_A</t>
  </si>
  <si>
    <t>Cliente_14</t>
  </si>
  <si>
    <t>Producto_D</t>
  </si>
  <si>
    <t>Cliente_50</t>
  </si>
  <si>
    <t>Cliente_26</t>
  </si>
  <si>
    <t>Cliente_2</t>
  </si>
  <si>
    <t>Cliente_20</t>
  </si>
  <si>
    <t>Cliente_28</t>
  </si>
  <si>
    <t>Cliente_47</t>
  </si>
  <si>
    <t>Cliente_44</t>
  </si>
  <si>
    <t>Cliente_8</t>
  </si>
  <si>
    <t>Cliente_35</t>
  </si>
  <si>
    <t>Cliente_17</t>
  </si>
  <si>
    <t>Cliente_36</t>
  </si>
  <si>
    <t>Cliente_40</t>
  </si>
  <si>
    <t>Cliente_6</t>
  </si>
  <si>
    <t>Cliente_42</t>
  </si>
  <si>
    <t>Cliente_29</t>
  </si>
  <si>
    <t>Cliente_34</t>
  </si>
  <si>
    <t>Cliente_10</t>
  </si>
  <si>
    <t>Cliente_31</t>
  </si>
  <si>
    <t>Cliente_48</t>
  </si>
  <si>
    <t>Cliente_15</t>
  </si>
  <si>
    <t>Cliente_23</t>
  </si>
  <si>
    <t>Cliente_16</t>
  </si>
  <si>
    <t>Cliente_45</t>
  </si>
  <si>
    <t>Cliente_24</t>
  </si>
  <si>
    <t>Cliente_41</t>
  </si>
  <si>
    <t>Cliente_1</t>
  </si>
  <si>
    <t>Cliente_11</t>
  </si>
  <si>
    <t>Cliente_33</t>
  </si>
  <si>
    <t>Cliente_5</t>
  </si>
  <si>
    <t>Cliente_12</t>
  </si>
  <si>
    <t>Cliente_22</t>
  </si>
  <si>
    <t>Cliente_27</t>
  </si>
  <si>
    <t>Cliente_13</t>
  </si>
  <si>
    <t>Cliente_32</t>
  </si>
  <si>
    <t>Cliente_49</t>
  </si>
  <si>
    <t>Cliente_30</t>
  </si>
  <si>
    <t>Cliente_43</t>
  </si>
  <si>
    <t>Cliente_19</t>
  </si>
  <si>
    <t>Cliente_38</t>
  </si>
  <si>
    <t>Costo Unitario</t>
  </si>
  <si>
    <t>Beneficio Unitario</t>
  </si>
  <si>
    <t>P1</t>
  </si>
  <si>
    <t>P2</t>
  </si>
  <si>
    <t>P3</t>
  </si>
  <si>
    <t>P4</t>
  </si>
  <si>
    <t>P5</t>
  </si>
  <si>
    <t>Total</t>
  </si>
  <si>
    <t>Ene</t>
  </si>
  <si>
    <t>Abr</t>
  </si>
  <si>
    <t>Ago</t>
  </si>
  <si>
    <t>Dic</t>
  </si>
  <si>
    <t>Margen Neto</t>
  </si>
  <si>
    <t>Escenario Optimista</t>
  </si>
  <si>
    <t>Escenario Pesimista</t>
  </si>
  <si>
    <t>Etiquetas de fila</t>
  </si>
  <si>
    <t>Suma de Ventas</t>
  </si>
  <si>
    <t>Total general</t>
  </si>
  <si>
    <t>Cantidad</t>
  </si>
  <si>
    <t>Costo Total</t>
  </si>
  <si>
    <t>Beneficio Total</t>
  </si>
  <si>
    <t xml:space="preserve">Obetivo </t>
  </si>
  <si>
    <t>Maximizar Beneficio Total</t>
  </si>
  <si>
    <t>Restricciones</t>
  </si>
  <si>
    <t>Cantidad P1 &gt;= 20</t>
  </si>
  <si>
    <t>Cantidad P2 &gt;= 30</t>
  </si>
  <si>
    <t>Cantidad P3 &gt;= 50</t>
  </si>
  <si>
    <t>Cantidad P4 &gt;= 40</t>
  </si>
  <si>
    <t>Cantidad P5 &gt;= 40</t>
  </si>
  <si>
    <t>Costo total &lt;= 30000</t>
  </si>
  <si>
    <t>Ventas Totales</t>
  </si>
  <si>
    <t>Ticket Promedio</t>
  </si>
  <si>
    <t>Lista Clientes</t>
  </si>
  <si>
    <t>Clientes Activos</t>
  </si>
  <si>
    <t>KPIs Principales</t>
  </si>
  <si>
    <t>Compras Totales</t>
  </si>
  <si>
    <t>Top 10 Clientes</t>
  </si>
  <si>
    <t>Porcentaje del Total de Ventas</t>
  </si>
  <si>
    <t>Ranking de Productos por Ventas</t>
  </si>
  <si>
    <t>Ranking the Regiones por Ventas</t>
  </si>
  <si>
    <t>Presupuesto Proyectado 2025</t>
  </si>
  <si>
    <t>Optimista</t>
  </si>
  <si>
    <t>Pesimista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</si>
</sst>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2C0A]\ #,##0.00"/>
  </numFmts>
  <fonts count="10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4"/>
      <color theme="3"/>
      <name val="Cambria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5" tint="0.79998168889431442"/>
        <bgColor theme="5" tint="0.79998168889431442"/>
      </patternFill>
    </fill>
  </fills>
  <borders count="36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3" tint="0.39997558519241921"/>
      </left>
      <right/>
      <top style="thin">
        <color theme="3" tint="0.39997558519241921"/>
      </top>
      <bottom style="thick">
        <color theme="4"/>
      </bottom>
      <diagonal/>
    </border>
    <border>
      <left style="thin">
        <color theme="3" tint="0.39997558519241921"/>
      </left>
      <right/>
      <top/>
      <bottom style="thick">
        <color theme="4"/>
      </bottom>
      <diagonal/>
    </border>
    <border>
      <left/>
      <right style="thin">
        <color theme="3" tint="0.39997558519241921"/>
      </right>
      <top style="thin">
        <color theme="3" tint="0.39997558519241921"/>
      </top>
      <bottom style="thick">
        <color theme="4"/>
      </bottom>
      <diagonal/>
    </border>
    <border>
      <left/>
      <right style="thin">
        <color theme="3" tint="0.39997558519241921"/>
      </right>
      <top/>
      <bottom style="thick">
        <color theme="4"/>
      </bottom>
      <diagonal/>
    </border>
    <border>
      <left/>
      <right style="thin">
        <color theme="3" tint="0.39997558519241921"/>
      </right>
      <top style="thick">
        <color theme="4"/>
      </top>
      <bottom style="thick">
        <color theme="4"/>
      </bottom>
      <diagonal/>
    </border>
    <border>
      <left style="thin">
        <color theme="3" tint="0.39997558519241921"/>
      </left>
      <right/>
      <top style="thick">
        <color theme="4"/>
      </top>
      <bottom style="thick">
        <color theme="4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3" tint="0.39997558519241921"/>
      </left>
      <right/>
      <top/>
      <bottom style="thin">
        <color theme="3" tint="0.39997558519241921"/>
      </bottom>
      <diagonal/>
    </border>
    <border>
      <left/>
      <right style="thin">
        <color theme="3" tint="0.39997558519241921"/>
      </right>
      <top/>
      <bottom style="thin">
        <color theme="3" tint="0.39997558519241921"/>
      </bottom>
      <diagonal/>
    </border>
    <border>
      <left style="thin">
        <color theme="3" tint="0.39997558519241921"/>
      </left>
      <right/>
      <top style="double">
        <color theme="4" tint="-0.249977111117893"/>
      </top>
      <bottom/>
      <diagonal/>
    </border>
    <border>
      <left/>
      <right style="thin">
        <color theme="3" tint="0.39997558519241921"/>
      </right>
      <top style="double">
        <color theme="4" tint="-0.249977111117893"/>
      </top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/>
      <diagonal/>
    </border>
    <border>
      <left style="thin">
        <color theme="3" tint="0.39997558519241921"/>
      </left>
      <right style="thin">
        <color theme="3" tint="0.39997558519241921"/>
      </right>
      <top/>
      <bottom/>
      <diagonal/>
    </border>
    <border>
      <left style="thin">
        <color theme="3" tint="0.39997558519241921"/>
      </left>
      <right style="thin">
        <color theme="3" tint="0.39997558519241921"/>
      </right>
      <top/>
      <bottom style="thin">
        <color theme="3" tint="0.3999755851924192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3" fillId="6" borderId="10" applyNumberFormat="0" applyAlignment="0" applyProtection="0"/>
    <xf numFmtId="0" fontId="5" fillId="0" borderId="0" applyNumberFormat="0" applyFill="0" applyBorder="0" applyAlignment="0" applyProtection="0"/>
    <xf numFmtId="0" fontId="6" fillId="0" borderId="13" applyNumberFormat="0" applyFill="0" applyAlignment="0" applyProtection="0"/>
  </cellStyleXfs>
  <cellXfs count="70">
    <xf numFmtId="0" fontId="0" fillId="0" borderId="0" xfId="0"/>
    <xf numFmtId="0" fontId="1" fillId="0" borderId="0" xfId="0" applyFont="1"/>
    <xf numFmtId="10" fontId="0" fillId="3" borderId="4" xfId="1" applyNumberFormat="1" applyFont="1" applyFill="1" applyBorder="1"/>
    <xf numFmtId="10" fontId="0" fillId="0" borderId="4" xfId="1" applyNumberFormat="1" applyFont="1" applyBorder="1"/>
    <xf numFmtId="10" fontId="0" fillId="3" borderId="2" xfId="1" applyNumberFormat="1" applyFont="1" applyFill="1" applyBorder="1"/>
    <xf numFmtId="0" fontId="3" fillId="2" borderId="4" xfId="0" applyFont="1" applyFill="1" applyBorder="1" applyAlignment="1">
      <alignment horizontal="center" vertical="center"/>
    </xf>
    <xf numFmtId="0" fontId="0" fillId="0" borderId="9" xfId="0" applyBorder="1"/>
    <xf numFmtId="0" fontId="0" fillId="0" borderId="11" xfId="0" pivotButton="1" applyBorder="1"/>
    <xf numFmtId="0" fontId="0" fillId="0" borderId="12" xfId="0" applyBorder="1"/>
    <xf numFmtId="0" fontId="0" fillId="0" borderId="11" xfId="0" applyBorder="1" applyAlignment="1">
      <alignment horizontal="left"/>
    </xf>
    <xf numFmtId="0" fontId="0" fillId="0" borderId="8" xfId="0" applyBorder="1" applyAlignment="1">
      <alignment horizontal="left"/>
    </xf>
    <xf numFmtId="2" fontId="0" fillId="0" borderId="0" xfId="0" applyNumberFormat="1"/>
    <xf numFmtId="1" fontId="0" fillId="0" borderId="0" xfId="0" applyNumberFormat="1"/>
    <xf numFmtId="0" fontId="3" fillId="6" borderId="10" xfId="2" applyAlignment="1">
      <alignment horizontal="left" vertical="center" wrapText="1"/>
    </xf>
    <xf numFmtId="0" fontId="3" fillId="6" borderId="10" xfId="2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/>
    <xf numFmtId="0" fontId="8" fillId="0" borderId="0" xfId="0" applyFont="1" applyAlignment="1">
      <alignment horizontal="left"/>
    </xf>
    <xf numFmtId="164" fontId="0" fillId="0" borderId="25" xfId="0" applyNumberFormat="1" applyBorder="1"/>
    <xf numFmtId="164" fontId="0" fillId="0" borderId="26" xfId="0" applyNumberFormat="1" applyBorder="1"/>
    <xf numFmtId="164" fontId="0" fillId="0" borderId="27" xfId="0" applyNumberFormat="1" applyBorder="1"/>
    <xf numFmtId="0" fontId="0" fillId="0" borderId="20" xfId="0" pivotButton="1" applyBorder="1"/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0" xfId="0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6" borderId="10" xfId="2" applyAlignment="1">
      <alignment vertical="center" wrapText="1"/>
    </xf>
    <xf numFmtId="0" fontId="0" fillId="7" borderId="5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7" fillId="0" borderId="23" xfId="0" applyFont="1" applyBorder="1" applyAlignment="1">
      <alignment horizontal="center" wrapText="1"/>
    </xf>
    <xf numFmtId="0" fontId="7" fillId="0" borderId="21" xfId="0" applyFont="1" applyBorder="1" applyAlignment="1">
      <alignment horizontal="center" wrapText="1"/>
    </xf>
    <xf numFmtId="10" fontId="7" fillId="0" borderId="24" xfId="1" applyNumberFormat="1" applyFont="1" applyBorder="1" applyAlignment="1">
      <alignment horizontal="center" vertical="center"/>
    </xf>
    <xf numFmtId="10" fontId="7" fillId="0" borderId="22" xfId="1" applyNumberFormat="1" applyFont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6" fillId="0" borderId="14" xfId="4" applyBorder="1" applyAlignment="1">
      <alignment horizontal="center"/>
    </xf>
    <xf numFmtId="0" fontId="6" fillId="0" borderId="16" xfId="4" applyBorder="1" applyAlignment="1">
      <alignment horizontal="center"/>
    </xf>
    <xf numFmtId="0" fontId="6" fillId="0" borderId="19" xfId="4" applyBorder="1" applyAlignment="1">
      <alignment horizontal="center"/>
    </xf>
    <xf numFmtId="0" fontId="6" fillId="0" borderId="18" xfId="4" applyBorder="1" applyAlignment="1">
      <alignment horizontal="center"/>
    </xf>
    <xf numFmtId="164" fontId="6" fillId="0" borderId="19" xfId="4" applyNumberFormat="1" applyBorder="1" applyAlignment="1">
      <alignment horizontal="center"/>
    </xf>
    <xf numFmtId="164" fontId="6" fillId="0" borderId="18" xfId="4" applyNumberFormat="1" applyBorder="1" applyAlignment="1">
      <alignment horizontal="center"/>
    </xf>
    <xf numFmtId="164" fontId="6" fillId="0" borderId="15" xfId="4" applyNumberFormat="1" applyBorder="1" applyAlignment="1">
      <alignment horizontal="center"/>
    </xf>
    <xf numFmtId="164" fontId="6" fillId="0" borderId="17" xfId="4" applyNumberFormat="1" applyBorder="1" applyAlignment="1">
      <alignment horizontal="center"/>
    </xf>
    <xf numFmtId="0" fontId="3" fillId="6" borderId="10" xfId="2" applyAlignment="1">
      <alignment horizontal="center"/>
    </xf>
    <xf numFmtId="0" fontId="7" fillId="4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8" borderId="29" xfId="0" applyFont="1" applyFill="1" applyBorder="1" applyAlignment="1">
      <alignment horizontal="center"/>
    </xf>
    <xf numFmtId="0" fontId="7" fillId="8" borderId="30" xfId="0" applyFont="1" applyFill="1" applyBorder="1" applyAlignment="1">
      <alignment horizontal="center"/>
    </xf>
    <xf numFmtId="0" fontId="7" fillId="8" borderId="28" xfId="0" applyFont="1" applyFill="1" applyBorder="1" applyAlignment="1">
      <alignment horizontal="center"/>
    </xf>
    <xf numFmtId="0" fontId="0" fillId="3" borderId="31" xfId="0" applyFont="1" applyFill="1" applyBorder="1" applyAlignment="1">
      <alignment horizontal="center" vertical="center"/>
    </xf>
    <xf numFmtId="0" fontId="0" fillId="3" borderId="32" xfId="0" applyFont="1" applyFill="1" applyBorder="1" applyAlignment="1">
      <alignment horizontal="center" vertical="center"/>
    </xf>
    <xf numFmtId="0" fontId="0" fillId="3" borderId="33" xfId="0" applyFont="1" applyFill="1" applyBorder="1" applyAlignment="1">
      <alignment horizontal="center" vertical="center"/>
    </xf>
    <xf numFmtId="0" fontId="0" fillId="9" borderId="34" xfId="0" applyFont="1" applyFill="1" applyBorder="1" applyAlignment="1">
      <alignment horizontal="center" vertical="center"/>
    </xf>
    <xf numFmtId="0" fontId="0" fillId="9" borderId="35" xfId="0" applyFont="1" applyFill="1" applyBorder="1" applyAlignment="1">
      <alignment horizontal="center" vertical="center"/>
    </xf>
    <xf numFmtId="0" fontId="0" fillId="9" borderId="33" xfId="0" applyFont="1" applyFill="1" applyBorder="1" applyAlignment="1">
      <alignment horizontal="center" vertical="center"/>
    </xf>
    <xf numFmtId="0" fontId="0" fillId="0" borderId="0" xfId="0" applyBorder="1"/>
  </cellXfs>
  <cellStyles count="5">
    <cellStyle name="Celda de comprobación" xfId="2" builtinId="23"/>
    <cellStyle name="Encabezado 1" xfId="4" builtinId="16"/>
    <cellStyle name="Normal" xfId="0" builtinId="0"/>
    <cellStyle name="Porcentaje" xfId="1" builtinId="5"/>
    <cellStyle name="Título" xfId="3" builtinId="15"/>
  </cellStyles>
  <dxfs count="55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[$$-2C0A]\ #,##0.00"/>
    </dxf>
    <dxf>
      <border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border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border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border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border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border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numFmt numFmtId="19" formatCode="dd/mm/yyyy"/>
      <alignment horizontal="center" vertical="center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Evolución de Ingresos y Utilidad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1250862574217058"/>
          <c:y val="0.1339586177070804"/>
          <c:w val="0.86143454724409452"/>
          <c:h val="0.67962856302373154"/>
        </c:manualLayout>
      </c:layout>
      <c:lineChart>
        <c:grouping val="standard"/>
        <c:varyColors val="0"/>
        <c:ser>
          <c:idx val="0"/>
          <c:order val="0"/>
          <c:tx>
            <c:strRef>
              <c:f>Finanzas!$B$1</c:f>
              <c:strCache>
                <c:ptCount val="1"/>
                <c:pt idx="0">
                  <c:v>Ingresos</c:v>
                </c:pt>
              </c:strCache>
            </c:strRef>
          </c:tx>
          <c:spPr>
            <a:ln w="34925" cap="rnd">
              <a:solidFill>
                <a:schemeClr val="accent1">
                  <a:shade val="58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8"/>
            <c:spPr>
              <a:gradFill rotWithShape="1">
                <a:gsLst>
                  <a:gs pos="0">
                    <a:schemeClr val="accent1">
                      <a:shade val="58000"/>
                      <a:shade val="51000"/>
                      <a:satMod val="130000"/>
                    </a:schemeClr>
                  </a:gs>
                  <a:gs pos="80000">
                    <a:schemeClr val="accent1">
                      <a:shade val="58000"/>
                      <a:shade val="93000"/>
                      <a:satMod val="130000"/>
                    </a:schemeClr>
                  </a:gs>
                  <a:gs pos="100000">
                    <a:schemeClr val="accent1">
                      <a:shade val="58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>
                    <a:shade val="58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5277777777777801E-2"/>
                  <c:y val="-4.16666666666666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95C-4B8C-80DB-99AB99965AD5}"/>
                </c:ext>
              </c:extLst>
            </c:dLbl>
            <c:dLbl>
              <c:idx val="1"/>
              <c:layout>
                <c:manualLayout>
                  <c:x val="-5.527777777777778E-2"/>
                  <c:y val="5.09259259259259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95C-4B8C-80DB-99AB99965AD5}"/>
                </c:ext>
              </c:extLst>
            </c:dLbl>
            <c:dLbl>
              <c:idx val="2"/>
              <c:layout>
                <c:manualLayout>
                  <c:x val="-6.1611111111111214E-2"/>
                  <c:y val="-4.16666666666666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95C-4B8C-80DB-99AB99965AD5}"/>
                </c:ext>
              </c:extLst>
            </c:dLbl>
            <c:dLbl>
              <c:idx val="3"/>
              <c:layout>
                <c:manualLayout>
                  <c:x val="-5.527777777777778E-2"/>
                  <c:y val="3.70370370370370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95C-4B8C-80DB-99AB99965AD5}"/>
                </c:ext>
              </c:extLst>
            </c:dLbl>
            <c:dLbl>
              <c:idx val="4"/>
              <c:layout>
                <c:manualLayout>
                  <c:x val="-6.4388888888888884E-2"/>
                  <c:y val="-4.62962962962963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95C-4B8C-80DB-99AB99965A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Finanzas!$A$2:$A$6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Finanzas!$B$2:$B$6</c:f>
              <c:numCache>
                <c:formatCode>General</c:formatCode>
                <c:ptCount val="5"/>
                <c:pt idx="0">
                  <c:v>95795</c:v>
                </c:pt>
                <c:pt idx="1">
                  <c:v>80860</c:v>
                </c:pt>
                <c:pt idx="2">
                  <c:v>134886</c:v>
                </c:pt>
                <c:pt idx="3">
                  <c:v>86265</c:v>
                </c:pt>
                <c:pt idx="4">
                  <c:v>117194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5C-4B8C-80DB-99AB99965AD5}"/>
            </c:ext>
          </c:extLst>
        </c:ser>
        <c:ser>
          <c:idx val="3"/>
          <c:order val="3"/>
          <c:tx>
            <c:strRef>
              <c:f>Finanzas!$E$1</c:f>
              <c:strCache>
                <c:ptCount val="1"/>
                <c:pt idx="0">
                  <c:v>Utilidad</c:v>
                </c:pt>
              </c:strCache>
            </c:strRef>
          </c:tx>
          <c:spPr>
            <a:ln w="34925" cap="rnd">
              <a:solidFill>
                <a:schemeClr val="accent1">
                  <a:tint val="58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7"/>
            <c:spPr>
              <a:gradFill rotWithShape="1">
                <a:gsLst>
                  <a:gs pos="0">
                    <a:schemeClr val="accent1">
                      <a:tint val="58000"/>
                      <a:shade val="51000"/>
                      <a:satMod val="130000"/>
                    </a:schemeClr>
                  </a:gs>
                  <a:gs pos="80000">
                    <a:schemeClr val="accent1">
                      <a:tint val="58000"/>
                      <a:shade val="93000"/>
                      <a:satMod val="130000"/>
                    </a:schemeClr>
                  </a:gs>
                  <a:gs pos="100000">
                    <a:schemeClr val="accent1">
                      <a:tint val="58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>
                    <a:tint val="58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5277777777777801E-2"/>
                  <c:y val="-3.70370370370370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95C-4B8C-80DB-99AB99965AD5}"/>
                </c:ext>
              </c:extLst>
            </c:dLbl>
            <c:dLbl>
              <c:idx val="1"/>
              <c:layout>
                <c:manualLayout>
                  <c:x val="-6.4659886264216967E-2"/>
                  <c:y val="-7.40740740740741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95C-4B8C-80DB-99AB99965AD5}"/>
                </c:ext>
              </c:extLst>
            </c:dLbl>
            <c:dLbl>
              <c:idx val="2"/>
              <c:layout>
                <c:manualLayout>
                  <c:x val="-6.0833333333333336E-2"/>
                  <c:y val="-3.2407407407407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95C-4B8C-80DB-99AB99965AD5}"/>
                </c:ext>
              </c:extLst>
            </c:dLbl>
            <c:dLbl>
              <c:idx val="3"/>
              <c:layout>
                <c:manualLayout>
                  <c:x val="-4.8944444444444443E-2"/>
                  <c:y val="-6.01851851851852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95C-4B8C-80DB-99AB99965AD5}"/>
                </c:ext>
              </c:extLst>
            </c:dLbl>
            <c:dLbl>
              <c:idx val="4"/>
              <c:layout>
                <c:manualLayout>
                  <c:x val="-6.0833333333333434E-2"/>
                  <c:y val="-6.94444444444444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95C-4B8C-80DB-99AB99965A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Finanzas!$A$2:$A$6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Finanzas!$E$2:$E$6</c:f>
              <c:numCache>
                <c:formatCode>General</c:formatCode>
                <c:ptCount val="5"/>
                <c:pt idx="0">
                  <c:v>22148</c:v>
                </c:pt>
                <c:pt idx="1">
                  <c:v>-17100</c:v>
                </c:pt>
                <c:pt idx="2">
                  <c:v>30172</c:v>
                </c:pt>
                <c:pt idx="3">
                  <c:v>6439</c:v>
                </c:pt>
                <c:pt idx="4">
                  <c:v>19155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5C-4B8C-80DB-99AB99965AD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63732448"/>
        <c:axId val="196373388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Finanzas!$C$1</c15:sqref>
                        </c15:formulaRef>
                      </c:ext>
                    </c:extLst>
                    <c:strCache>
                      <c:ptCount val="1"/>
                      <c:pt idx="0">
                        <c:v>Costos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shade val="86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A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Finanzas!$A$2:$A$6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Finanzas!$C$2:$C$6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61962</c:v>
                      </c:pt>
                      <c:pt idx="1">
                        <c:v>87191</c:v>
                      </c:pt>
                      <c:pt idx="2">
                        <c:v>84131</c:v>
                      </c:pt>
                      <c:pt idx="3">
                        <c:v>56023</c:v>
                      </c:pt>
                      <c:pt idx="4">
                        <c:v>81090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95C-4B8C-80DB-99AB99965AD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Finanzas!$D$1</c15:sqref>
                        </c15:formulaRef>
                      </c:ext>
                    </c:extLst>
                    <c:strCache>
                      <c:ptCount val="1"/>
                      <c:pt idx="0">
                        <c:v>Gastos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tint val="86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A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Finanzas!$A$2:$A$6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Finanzas!$D$2:$D$6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11685</c:v>
                      </c:pt>
                      <c:pt idx="1">
                        <c:v>10769</c:v>
                      </c:pt>
                      <c:pt idx="2">
                        <c:v>20583</c:v>
                      </c:pt>
                      <c:pt idx="3">
                        <c:v>23803</c:v>
                      </c:pt>
                      <c:pt idx="4">
                        <c:v>16949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95C-4B8C-80DB-99AB99965AD5}"/>
                  </c:ext>
                </c:extLst>
              </c15:ser>
            </c15:filteredLineSeries>
          </c:ext>
        </c:extLst>
      </c:lineChart>
      <c:dateAx>
        <c:axId val="196373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040000" spcFirstLastPara="1" vertOverflow="ellipsis" wrap="square" anchor="b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63733888"/>
        <c:crosses val="autoZero"/>
        <c:auto val="0"/>
        <c:lblOffset val="100"/>
        <c:baseTimeUnit val="days"/>
      </c:dateAx>
      <c:valAx>
        <c:axId val="196373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6373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Escenarios</a:t>
            </a:r>
            <a:r>
              <a:rPr lang="es-AR" baseline="0"/>
              <a:t> 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286648595155114"/>
          <c:y val="0.17259592264067511"/>
          <c:w val="0.66636205420558992"/>
          <c:h val="0.75981578440640829"/>
        </c:manualLayout>
      </c:layout>
      <c:lineChart>
        <c:grouping val="standard"/>
        <c:varyColors val="0"/>
        <c:ser>
          <c:idx val="0"/>
          <c:order val="0"/>
          <c:tx>
            <c:strRef>
              <c:f>'Presupuesto 2025'!$D$2</c:f>
              <c:strCache>
                <c:ptCount val="1"/>
                <c:pt idx="0">
                  <c:v>Utilidad Esperada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'Presupuesto 2025'!$F$18:$F$29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'Presupuesto 2025'!$D$3:$D$14</c:f>
              <c:numCache>
                <c:formatCode>General</c:formatCode>
                <c:ptCount val="12"/>
                <c:pt idx="0">
                  <c:v>1680</c:v>
                </c:pt>
                <c:pt idx="1">
                  <c:v>6264</c:v>
                </c:pt>
                <c:pt idx="2">
                  <c:v>4504</c:v>
                </c:pt>
                <c:pt idx="3">
                  <c:v>1437</c:v>
                </c:pt>
                <c:pt idx="4">
                  <c:v>6580</c:v>
                </c:pt>
                <c:pt idx="5">
                  <c:v>4579</c:v>
                </c:pt>
                <c:pt idx="6">
                  <c:v>6928</c:v>
                </c:pt>
                <c:pt idx="7">
                  <c:v>4838</c:v>
                </c:pt>
                <c:pt idx="8">
                  <c:v>3170</c:v>
                </c:pt>
                <c:pt idx="9">
                  <c:v>469</c:v>
                </c:pt>
                <c:pt idx="10">
                  <c:v>3520</c:v>
                </c:pt>
                <c:pt idx="11">
                  <c:v>3659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3-4136-B392-353B2A84AE41}"/>
            </c:ext>
          </c:extLst>
        </c:ser>
        <c:ser>
          <c:idx val="1"/>
          <c:order val="1"/>
          <c:tx>
            <c:strRef>
              <c:f>'Presupuesto 2025'!$D$17</c:f>
              <c:strCache>
                <c:ptCount val="1"/>
                <c:pt idx="0">
                  <c:v>Optimista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'Presupuesto 2025'!$F$18:$F$29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'Presupuesto 2025'!$D$18:$D$29</c:f>
              <c:numCache>
                <c:formatCode>General</c:formatCode>
                <c:ptCount val="12"/>
                <c:pt idx="0">
                  <c:v>4125.9000000000005</c:v>
                </c:pt>
                <c:pt idx="1">
                  <c:v>9344.1</c:v>
                </c:pt>
                <c:pt idx="2">
                  <c:v>7594.1</c:v>
                </c:pt>
                <c:pt idx="3">
                  <c:v>3520.3500000000004</c:v>
                </c:pt>
                <c:pt idx="4">
                  <c:v>9417.5</c:v>
                </c:pt>
                <c:pt idx="5">
                  <c:v>7165.55</c:v>
                </c:pt>
                <c:pt idx="6">
                  <c:v>9616.7000000000007</c:v>
                </c:pt>
                <c:pt idx="7">
                  <c:v>7849</c:v>
                </c:pt>
                <c:pt idx="8">
                  <c:v>5682.7</c:v>
                </c:pt>
                <c:pt idx="9">
                  <c:v>2387.75</c:v>
                </c:pt>
                <c:pt idx="10">
                  <c:v>5468.6</c:v>
                </c:pt>
                <c:pt idx="11">
                  <c:v>6043.45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53-4136-B392-353B2A84AE41}"/>
            </c:ext>
          </c:extLst>
        </c:ser>
        <c:ser>
          <c:idx val="2"/>
          <c:order val="2"/>
          <c:tx>
            <c:strRef>
              <c:f>'Presupuesto 2025'!$I$17</c:f>
              <c:strCache>
                <c:ptCount val="1"/>
                <c:pt idx="0">
                  <c:v>Pesimista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'Presupuesto 2025'!$F$18:$F$29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'Presupuesto 2025'!$I$18:$I$29</c:f>
              <c:numCache>
                <c:formatCode>General</c:formatCode>
                <c:ptCount val="12"/>
                <c:pt idx="0">
                  <c:v>-1019.5499999999993</c:v>
                </c:pt>
                <c:pt idx="1">
                  <c:v>3244.7500000000018</c:v>
                </c:pt>
                <c:pt idx="2">
                  <c:v>1311.7500000000018</c:v>
                </c:pt>
                <c:pt idx="3">
                  <c:v>-861.84999999999854</c:v>
                </c:pt>
                <c:pt idx="4">
                  <c:v>3872.75</c:v>
                </c:pt>
                <c:pt idx="5">
                  <c:v>1981.1000000000004</c:v>
                </c:pt>
                <c:pt idx="6">
                  <c:v>4426.25</c:v>
                </c:pt>
                <c:pt idx="7">
                  <c:v>1768.6500000000005</c:v>
                </c:pt>
                <c:pt idx="8">
                  <c:v>529.10000000000127</c:v>
                </c:pt>
                <c:pt idx="9">
                  <c:v>-1726.5499999999984</c:v>
                </c:pt>
                <c:pt idx="10">
                  <c:v>1569.3000000000011</c:v>
                </c:pt>
                <c:pt idx="11">
                  <c:v>1212.5500000000011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53-4136-B392-353B2A84A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831952"/>
        <c:axId val="362834352"/>
      </c:lineChart>
      <c:catAx>
        <c:axId val="36283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62834352"/>
        <c:crosses val="autoZero"/>
        <c:auto val="1"/>
        <c:lblAlgn val="ctr"/>
        <c:lblOffset val="100"/>
        <c:noMultiLvlLbl val="0"/>
      </c:catAx>
      <c:valAx>
        <c:axId val="36283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6283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592526740609038"/>
          <c:y val="0.37546723975604351"/>
          <c:w val="0.18017986998936961"/>
          <c:h val="0.495393642539694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Ventas por 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5.6666666666666664E-2"/>
                  <c:y val="-6.01851851851851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1B9-490B-B4F3-77CC81356AC8}"/>
                </c:ext>
              </c:extLst>
            </c:dLbl>
            <c:dLbl>
              <c:idx val="1"/>
              <c:layout>
                <c:manualLayout>
                  <c:x val="-5.9444444444444473E-2"/>
                  <c:y val="6.94444444444444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1B9-490B-B4F3-77CC81356AC8}"/>
                </c:ext>
              </c:extLst>
            </c:dLbl>
            <c:dLbl>
              <c:idx val="2"/>
              <c:layout>
                <c:manualLayout>
                  <c:x val="-5.6666666666666664E-2"/>
                  <c:y val="-6.0185185185185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1B9-490B-B4F3-77CC81356AC8}"/>
                </c:ext>
              </c:extLst>
            </c:dLbl>
            <c:dLbl>
              <c:idx val="3"/>
              <c:layout>
                <c:manualLayout>
                  <c:x val="-6.9166666666666723E-2"/>
                  <c:y val="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1B9-490B-B4F3-77CC81356AC8}"/>
                </c:ext>
              </c:extLst>
            </c:dLbl>
            <c:dLbl>
              <c:idx val="4"/>
              <c:layout>
                <c:manualLayout>
                  <c:x val="-6.222222222222222E-2"/>
                  <c:y val="6.9444444444444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1B9-490B-B4F3-77CC81356AC8}"/>
                </c:ext>
              </c:extLst>
            </c:dLbl>
            <c:dLbl>
              <c:idx val="5"/>
              <c:layout>
                <c:manualLayout>
                  <c:x val="-4.8333333333333332E-2"/>
                  <c:y val="8.33333333333332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1B9-490B-B4F3-77CC81356AC8}"/>
                </c:ext>
              </c:extLst>
            </c:dLbl>
            <c:dLbl>
              <c:idx val="6"/>
              <c:layout>
                <c:manualLayout>
                  <c:x val="-5.9444444444444446E-2"/>
                  <c:y val="-6.01851851851852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1B9-490B-B4F3-77CC81356AC8}"/>
                </c:ext>
              </c:extLst>
            </c:dLbl>
            <c:dLbl>
              <c:idx val="7"/>
              <c:layout>
                <c:manualLayout>
                  <c:x val="-6.5000000000000002E-2"/>
                  <c:y val="6.9444444444444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1B9-490B-B4F3-77CC81356AC8}"/>
                </c:ext>
              </c:extLst>
            </c:dLbl>
            <c:dLbl>
              <c:idx val="8"/>
              <c:layout>
                <c:manualLayout>
                  <c:x val="-5.6666666666666768E-2"/>
                  <c:y val="6.9444444444444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1B9-490B-B4F3-77CC81356AC8}"/>
                </c:ext>
              </c:extLst>
            </c:dLbl>
            <c:dLbl>
              <c:idx val="9"/>
              <c:layout>
                <c:manualLayout>
                  <c:x val="-5.6666666666666768E-2"/>
                  <c:y val="-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1B9-490B-B4F3-77CC81356AC8}"/>
                </c:ext>
              </c:extLst>
            </c:dLbl>
            <c:dLbl>
              <c:idx val="10"/>
              <c:layout>
                <c:manualLayout>
                  <c:x val="-5.944444444444455E-2"/>
                  <c:y val="7.40740740740739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1B9-490B-B4F3-77CC81356AC8}"/>
                </c:ext>
              </c:extLst>
            </c:dLbl>
            <c:dLbl>
              <c:idx val="11"/>
              <c:layout>
                <c:manualLayout>
                  <c:x val="-2.6591426071741135E-2"/>
                  <c:y val="-6.94444444444444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1B9-490B-B4F3-77CC81356A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Feb</c:v>
              </c:pt>
              <c:pt idx="1">
                <c:v>Mar</c:v>
              </c:pt>
              <c:pt idx="2">
                <c:v>May</c:v>
              </c:pt>
              <c:pt idx="3">
                <c:v>Jun</c:v>
              </c:pt>
              <c:pt idx="4">
                <c:v>Jul</c:v>
              </c:pt>
              <c:pt idx="5">
                <c:v>Sep</c:v>
              </c:pt>
              <c:pt idx="6">
                <c:v>Oct</c:v>
              </c:pt>
              <c:pt idx="7">
                <c:v>Nov</c:v>
              </c:pt>
              <c:pt idx="8">
                <c:v>Apr</c:v>
              </c:pt>
              <c:pt idx="9">
                <c:v>Aug</c:v>
              </c:pt>
              <c:pt idx="10">
                <c:v>Dec</c:v>
              </c:pt>
              <c:pt idx="11">
                <c:v>Jan</c:v>
              </c:pt>
            </c:strLit>
          </c:cat>
          <c:val>
            <c:numLit>
              <c:formatCode>General</c:formatCode>
              <c:ptCount val="12"/>
              <c:pt idx="0">
                <c:v>20154</c:v>
              </c:pt>
              <c:pt idx="1">
                <c:v>17047</c:v>
              </c:pt>
              <c:pt idx="2">
                <c:v>30507</c:v>
              </c:pt>
              <c:pt idx="3">
                <c:v>17592</c:v>
              </c:pt>
              <c:pt idx="4">
                <c:v>10405</c:v>
              </c:pt>
              <c:pt idx="5">
                <c:v>13776</c:v>
              </c:pt>
              <c:pt idx="6">
                <c:v>20261</c:v>
              </c:pt>
              <c:pt idx="7">
                <c:v>15111</c:v>
              </c:pt>
              <c:pt idx="8">
                <c:v>13195</c:v>
              </c:pt>
              <c:pt idx="9">
                <c:v>16818</c:v>
              </c:pt>
              <c:pt idx="10">
                <c:v>18359</c:v>
              </c:pt>
              <c:pt idx="11">
                <c:v>26364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1B9-490B-B4F3-77CC81356A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02056847"/>
        <c:axId val="1802061167"/>
      </c:lineChart>
      <c:catAx>
        <c:axId val="180205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02061167"/>
        <c:crosses val="autoZero"/>
        <c:auto val="1"/>
        <c:lblAlgn val="ctr"/>
        <c:lblOffset val="100"/>
        <c:noMultiLvlLbl val="0"/>
      </c:catAx>
      <c:valAx>
        <c:axId val="1802061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02056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[Portfolio_Excel_Mockup.xlsx]Ventas Clientes!TablaDinámica7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Regiones</a:t>
            </a:r>
            <a:r>
              <a:rPr lang="en-US" baseline="0"/>
              <a:t> por Ventas</a:t>
            </a:r>
            <a:endParaRPr lang="en-US"/>
          </a:p>
        </c:rich>
      </c:tx>
      <c:layout>
        <c:manualLayout>
          <c:xMode val="edge"/>
          <c:yMode val="edge"/>
          <c:x val="0.25387840670859541"/>
          <c:y val="0.114829396325459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27605549306336702"/>
          <c:w val="0.97903563941299787"/>
          <c:h val="0.61561124859392569"/>
        </c:manualLayout>
      </c:layout>
      <c:pie3DChart>
        <c:varyColors val="1"/>
        <c:ser>
          <c:idx val="0"/>
          <c:order val="0"/>
          <c:tx>
            <c:strRef>
              <c:f>'Ventas Clientes'!$H$2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946-48D9-91E7-03EAAECEA2D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195-4232-97DB-1B9D6A2F3A8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946-48D9-91E7-03EAAECEA2D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0946-48D9-91E7-03EAAECEA2D0}"/>
              </c:ext>
            </c:extLst>
          </c:dPt>
          <c:cat>
            <c:strRef>
              <c:f>'Ventas Clientes'!$G$3:$G$7</c:f>
              <c:strCache>
                <c:ptCount val="4"/>
                <c:pt idx="0">
                  <c:v>Oeste</c:v>
                </c:pt>
                <c:pt idx="1">
                  <c:v>Norte</c:v>
                </c:pt>
                <c:pt idx="2">
                  <c:v>Este</c:v>
                </c:pt>
                <c:pt idx="3">
                  <c:v>Sur</c:v>
                </c:pt>
              </c:strCache>
            </c:strRef>
          </c:cat>
          <c:val>
            <c:numRef>
              <c:f>'Ventas Clientes'!$H$3:$H$7</c:f>
              <c:numCache>
                <c:formatCode>General</c:formatCode>
                <c:ptCount val="4"/>
                <c:pt idx="0">
                  <c:v>78006</c:v>
                </c:pt>
                <c:pt idx="1">
                  <c:v>52931</c:v>
                </c:pt>
                <c:pt idx="2">
                  <c:v>48719</c:v>
                </c:pt>
                <c:pt idx="3">
                  <c:v>39933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95-4232-97DB-1B9D6A2F3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40698922068705"/>
          <c:y val="0.11286767495175731"/>
          <c:w val="0.21964971359712113"/>
          <c:h val="0.78154937243324374"/>
        </c:manualLayout>
      </c:layout>
      <c:overlay val="0"/>
      <c:spPr>
        <a:noFill/>
        <a:ln>
          <a:noFill/>
        </a:ln>
        <a:effectLst>
          <a:outerShdw blurRad="50800" dir="5400000" sx="1000" sy="1000" algn="ctr" rotWithShape="0">
            <a:srgbClr val="000000">
              <a:alpha val="43137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[Portfolio_Excel_Mockup.xlsx]Ventas Clientes!TablaDinámica8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Productos</a:t>
            </a:r>
            <a:r>
              <a:rPr lang="en-US" baseline="0"/>
              <a:t> por Ventas</a:t>
            </a:r>
            <a:endParaRPr lang="en-US"/>
          </a:p>
        </c:rich>
      </c:tx>
      <c:layout>
        <c:manualLayout>
          <c:xMode val="edge"/>
          <c:yMode val="edge"/>
          <c:x val="0.20449304338525082"/>
          <c:y val="0.13872223156084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29451165993800826"/>
          <c:w val="0.82043163099910321"/>
          <c:h val="0.6463932510616468"/>
        </c:manualLayout>
      </c:layout>
      <c:pie3DChart>
        <c:varyColors val="1"/>
        <c:ser>
          <c:idx val="0"/>
          <c:order val="0"/>
          <c:tx>
            <c:strRef>
              <c:f>'Ventas Clientes'!$H$11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52C-4449-84FB-79844B3879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52C-4449-84FB-79844B38798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52C-4449-84FB-79844B38798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52C-4449-84FB-79844B387987}"/>
              </c:ext>
            </c:extLst>
          </c:dPt>
          <c:cat>
            <c:strRef>
              <c:f>'Ventas Clientes'!$G$12:$G$16</c:f>
              <c:strCache>
                <c:ptCount val="4"/>
                <c:pt idx="0">
                  <c:v>Producto_B</c:v>
                </c:pt>
                <c:pt idx="1">
                  <c:v>Producto_D</c:v>
                </c:pt>
                <c:pt idx="2">
                  <c:v>Producto_A</c:v>
                </c:pt>
                <c:pt idx="3">
                  <c:v>Producto_C</c:v>
                </c:pt>
              </c:strCache>
            </c:strRef>
          </c:cat>
          <c:val>
            <c:numRef>
              <c:f>'Ventas Clientes'!$H$12:$H$16</c:f>
              <c:numCache>
                <c:formatCode>General</c:formatCode>
                <c:ptCount val="4"/>
                <c:pt idx="0">
                  <c:v>65815</c:v>
                </c:pt>
                <c:pt idx="1">
                  <c:v>59907</c:v>
                </c:pt>
                <c:pt idx="2">
                  <c:v>47676</c:v>
                </c:pt>
                <c:pt idx="3">
                  <c:v>46191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A4-4A0A-9615-AAACB9B79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011815137527868"/>
          <c:y val="0.19977688114034908"/>
          <c:w val="0.25480347871876519"/>
          <c:h val="0.710285162886655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[Portfolio_Excel_Mockup.xlsx]KPIs Principales!TablaDinámica6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Clientes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'KPIs Principales'!$E$3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'KPIs Principales'!$D$4:$D$14</c:f>
              <c:strCache>
                <c:ptCount val="10"/>
                <c:pt idx="0">
                  <c:v>Cliente_39</c:v>
                </c:pt>
                <c:pt idx="1">
                  <c:v>Cliente_32</c:v>
                </c:pt>
                <c:pt idx="2">
                  <c:v>Cliente_44</c:v>
                </c:pt>
                <c:pt idx="3">
                  <c:v>Cliente_9</c:v>
                </c:pt>
                <c:pt idx="4">
                  <c:v>Cliente_37</c:v>
                </c:pt>
                <c:pt idx="5">
                  <c:v>Cliente_35</c:v>
                </c:pt>
                <c:pt idx="6">
                  <c:v>Cliente_1</c:v>
                </c:pt>
                <c:pt idx="7">
                  <c:v>Cliente_49</c:v>
                </c:pt>
                <c:pt idx="8">
                  <c:v>Cliente_15</c:v>
                </c:pt>
                <c:pt idx="9">
                  <c:v>Cliente_8</c:v>
                </c:pt>
              </c:strCache>
            </c:strRef>
          </c:cat>
          <c:val>
            <c:numRef>
              <c:f>'KPIs Principales'!$E$4:$E$14</c:f>
              <c:numCache>
                <c:formatCode>[$$-2C0A]\ #,##0.00</c:formatCode>
                <c:ptCount val="10"/>
                <c:pt idx="0">
                  <c:v>10848</c:v>
                </c:pt>
                <c:pt idx="1">
                  <c:v>10388</c:v>
                </c:pt>
                <c:pt idx="2">
                  <c:v>8970</c:v>
                </c:pt>
                <c:pt idx="3">
                  <c:v>8803</c:v>
                </c:pt>
                <c:pt idx="4">
                  <c:v>8302</c:v>
                </c:pt>
                <c:pt idx="5">
                  <c:v>8105</c:v>
                </c:pt>
                <c:pt idx="6">
                  <c:v>7725</c:v>
                </c:pt>
                <c:pt idx="7">
                  <c:v>7479</c:v>
                </c:pt>
                <c:pt idx="8">
                  <c:v>7279</c:v>
                </c:pt>
                <c:pt idx="9">
                  <c:v>7220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1-463C-90FD-D00EB77B8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5556687"/>
        <c:axId val="205551887"/>
      </c:barChart>
      <c:catAx>
        <c:axId val="20555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5551887"/>
        <c:crosses val="autoZero"/>
        <c:auto val="1"/>
        <c:lblAlgn val="ctr"/>
        <c:lblOffset val="100"/>
        <c:noMultiLvlLbl val="0"/>
      </c:catAx>
      <c:valAx>
        <c:axId val="20555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555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0</xdr:row>
      <xdr:rowOff>23811</xdr:rowOff>
    </xdr:from>
    <xdr:to>
      <xdr:col>13</xdr:col>
      <xdr:colOff>600075</xdr:colOff>
      <xdr:row>16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6D18853-B9A4-8F2C-3873-B76FA4880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4</xdr:row>
      <xdr:rowOff>19050</xdr:rowOff>
    </xdr:from>
    <xdr:to>
      <xdr:col>9</xdr:col>
      <xdr:colOff>19050</xdr:colOff>
      <xdr:row>14</xdr:row>
      <xdr:rowOff>180976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4B6C667-818D-D6F0-2BCC-ADD271CB6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400049</xdr:colOff>
      <xdr:row>17</xdr:row>
      <xdr:rowOff>0</xdr:rowOff>
    </xdr:from>
    <xdr:to>
      <xdr:col>13</xdr:col>
      <xdr:colOff>38099</xdr:colOff>
      <xdr:row>31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90D9D8E-A4F6-4A85-AE1D-9CE9F9FE9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600076</xdr:colOff>
      <xdr:row>0</xdr:row>
      <xdr:rowOff>0</xdr:rowOff>
    </xdr:from>
    <xdr:to>
      <xdr:col>13</xdr:col>
      <xdr:colOff>19051</xdr:colOff>
      <xdr:row>8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A9FD771-92BA-0E22-06D1-E8918D446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600076</xdr:colOff>
      <xdr:row>8</xdr:row>
      <xdr:rowOff>4762</xdr:rowOff>
    </xdr:from>
    <xdr:to>
      <xdr:col>13</xdr:col>
      <xdr:colOff>19051</xdr:colOff>
      <xdr:row>17</xdr:row>
      <xdr:rowOff>9525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A952B13-066C-BFD0-FC0F-DD19CECBA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</xdr:colOff>
      <xdr:row>1</xdr:row>
      <xdr:rowOff>4762</xdr:rowOff>
    </xdr:from>
    <xdr:to>
      <xdr:col>12</xdr:col>
      <xdr:colOff>695324</xdr:colOff>
      <xdr:row>13</xdr:row>
      <xdr:rowOff>4762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0843C3E-4413-3A3E-4BEF-65166644E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901.442810185188" createdVersion="8" refreshedVersion="8" minRefreshableVersion="3" recordCount="200" xr:uid="{E1E4172B-CFF9-4A6E-9009-96CA17604774}">
  <cacheSource type="worksheet">
    <worksheetSource name="Tabla3"/>
  </cacheSource>
  <cacheFields count="5">
    <cacheField name="Cliente" numFmtId="0">
      <sharedItems count="49">
        <s v="Cliente_3"/>
        <s v="Cliente_37"/>
        <s v="Cliente_7"/>
        <s v="Cliente_21"/>
        <s v="Cliente_9"/>
        <s v="Cliente_39"/>
        <s v="Cliente_18"/>
        <s v="Cliente_4"/>
        <s v="Cliente_25"/>
        <s v="Cliente_14"/>
        <s v="Cliente_50"/>
        <s v="Cliente_26"/>
        <s v="Cliente_2"/>
        <s v="Cliente_20"/>
        <s v="Cliente_28"/>
        <s v="Cliente_47"/>
        <s v="Cliente_44"/>
        <s v="Cliente_8"/>
        <s v="Cliente_35"/>
        <s v="Cliente_17"/>
        <s v="Cliente_36"/>
        <s v="Cliente_40"/>
        <s v="Cliente_6"/>
        <s v="Cliente_42"/>
        <s v="Cliente_29"/>
        <s v="Cliente_34"/>
        <s v="Cliente_10"/>
        <s v="Cliente_31"/>
        <s v="Cliente_48"/>
        <s v="Cliente_15"/>
        <s v="Cliente_23"/>
        <s v="Cliente_16"/>
        <s v="Cliente_45"/>
        <s v="Cliente_24"/>
        <s v="Cliente_41"/>
        <s v="Cliente_1"/>
        <s v="Cliente_11"/>
        <s v="Cliente_33"/>
        <s v="Cliente_5"/>
        <s v="Cliente_12"/>
        <s v="Cliente_22"/>
        <s v="Cliente_27"/>
        <s v="Cliente_13"/>
        <s v="Cliente_32"/>
        <s v="Cliente_49"/>
        <s v="Cliente_30"/>
        <s v="Cliente_43"/>
        <s v="Cliente_19"/>
        <s v="Cliente_38"/>
      </sharedItems>
    </cacheField>
    <cacheField name="Región" numFmtId="0">
      <sharedItems count="4">
        <s v="Oeste"/>
        <s v="Sur"/>
        <s v="Este"/>
        <s v="Norte"/>
      </sharedItems>
    </cacheField>
    <cacheField name="Producto" numFmtId="0">
      <sharedItems count="4">
        <s v="Producto_B"/>
        <s v="Producto_C"/>
        <s v="Producto_A"/>
        <s v="Producto_D"/>
      </sharedItems>
    </cacheField>
    <cacheField name="Ventas" numFmtId="0">
      <sharedItems containsSemiMixedTypes="0" containsString="0" containsNumber="1" containsInteger="1" minValue="111" maxValue="1992" count="188">
        <n v="479"/>
        <n v="1668"/>
        <n v="1056"/>
        <n v="790"/>
        <n v="1550"/>
        <n v="1736"/>
        <n v="1391"/>
        <n v="1958"/>
        <n v="1700"/>
        <n v="1540"/>
        <n v="1291"/>
        <n v="1965"/>
        <n v="1166"/>
        <n v="1679"/>
        <n v="384"/>
        <n v="496"/>
        <n v="111"/>
        <n v="1730"/>
        <n v="1425"/>
        <n v="1376"/>
        <n v="598"/>
        <n v="853"/>
        <n v="134"/>
        <n v="826"/>
        <n v="948"/>
        <n v="189"/>
        <n v="875"/>
        <n v="704"/>
        <n v="1069"/>
        <n v="1725"/>
        <n v="1121"/>
        <n v="517"/>
        <n v="214"/>
        <n v="716"/>
        <n v="1319"/>
        <n v="925"/>
        <n v="1624"/>
        <n v="1749"/>
        <n v="1616"/>
        <n v="1198"/>
        <n v="512"/>
        <n v="1499"/>
        <n v="1543"/>
        <n v="828"/>
        <n v="1400"/>
        <n v="1120"/>
        <n v="860"/>
        <n v="775"/>
        <n v="1517"/>
        <n v="1992"/>
        <n v="556"/>
        <n v="1019"/>
        <n v="291"/>
        <n v="838"/>
        <n v="1812"/>
        <n v="1222"/>
        <n v="1671"/>
        <n v="1077"/>
        <n v="1108"/>
        <n v="195"/>
        <n v="1787"/>
        <n v="762"/>
        <n v="1313"/>
        <n v="1859"/>
        <n v="136"/>
        <n v="1903"/>
        <n v="1492"/>
        <n v="1818"/>
        <n v="1648"/>
        <n v="378"/>
        <n v="316"/>
        <n v="966"/>
        <n v="972"/>
        <n v="1921"/>
        <n v="1396"/>
        <n v="161"/>
        <n v="695"/>
        <n v="1465"/>
        <n v="798"/>
        <n v="1142"/>
        <n v="276"/>
        <n v="1735"/>
        <n v="495"/>
        <n v="544"/>
        <n v="1356"/>
        <n v="175"/>
        <n v="364"/>
        <n v="554"/>
        <n v="1919"/>
        <n v="817"/>
        <n v="834"/>
        <n v="1507"/>
        <n v="1687"/>
        <n v="950"/>
        <n v="1629"/>
        <n v="1490"/>
        <n v="243"/>
        <n v="984"/>
        <n v="1192"/>
        <n v="1148"/>
        <n v="1047"/>
        <n v="990"/>
        <n v="1592"/>
        <n v="1607"/>
        <n v="1688"/>
        <n v="1274"/>
        <n v="1267"/>
        <n v="668"/>
        <n v="1162"/>
        <n v="208"/>
        <n v="1816"/>
        <n v="1165"/>
        <n v="1309"/>
        <n v="1034"/>
        <n v="497"/>
        <n v="1346"/>
        <n v="733"/>
        <n v="1256"/>
        <n v="1286"/>
        <n v="1338"/>
        <n v="832"/>
        <n v="334"/>
        <n v="1966"/>
        <n v="757"/>
        <n v="850"/>
        <n v="687"/>
        <n v="1132"/>
        <n v="1197"/>
        <n v="1053"/>
        <n v="591"/>
        <n v="1012"/>
        <n v="1353"/>
        <n v="1642"/>
        <n v="1297"/>
        <n v="1776"/>
        <n v="269"/>
        <n v="1516"/>
        <n v="1045"/>
        <n v="894"/>
        <n v="1317"/>
        <n v="1640"/>
        <n v="128"/>
        <n v="1288"/>
        <n v="1545"/>
        <n v="438"/>
        <n v="1771"/>
        <n v="1619"/>
        <n v="1488"/>
        <n v="1956"/>
        <n v="599"/>
        <n v="1780"/>
        <n v="610"/>
        <n v="1450"/>
        <n v="1424"/>
        <n v="1255"/>
        <n v="1927"/>
        <n v="1193"/>
        <n v="1375"/>
        <n v="1538"/>
        <n v="1910"/>
        <n v="975"/>
        <n v="1305"/>
        <n v="266"/>
        <n v="190"/>
        <n v="813"/>
        <n v="1981"/>
        <n v="1654"/>
        <n v="138"/>
        <n v="1249"/>
        <n v="1574"/>
        <n v="272"/>
        <n v="752"/>
        <n v="1343"/>
        <n v="1761"/>
        <n v="1181"/>
        <n v="1783"/>
        <n v="575"/>
        <n v="555"/>
        <n v="928"/>
        <n v="994"/>
        <n v="1484"/>
        <n v="1124"/>
        <n v="486"/>
        <n v="447"/>
        <n v="289"/>
        <n v="604"/>
        <n v="1314"/>
        <n v="1631"/>
      </sharedItems>
    </cacheField>
    <cacheField name="Mes" numFmtId="0">
      <sharedItems count="12">
        <s v="Sep"/>
        <s v="Aug"/>
        <s v="Jan"/>
        <s v="Jun"/>
        <s v="May"/>
        <s v="Oct"/>
        <s v="Dec"/>
        <s v="Nov"/>
        <s v="Apr"/>
        <s v="Mar"/>
        <s v="Feb"/>
        <s v="Jul"/>
      </sharedItems>
    </cacheField>
  </cacheFields>
  <extLst>
    <ext xmlns:x14="http://schemas.microsoft.com/office/spreadsheetml/2009/9/main" uri="{725AE2AE-9491-48be-B2B4-4EB974FC3084}">
      <x14:pivotCacheDefinition pivotCacheId="1525760509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902.429554166665" createdVersion="8" refreshedVersion="8" minRefreshableVersion="3" recordCount="200" xr:uid="{05F25F21-1CB8-4B2F-BAAF-C7068723FF61}">
  <cacheSource type="worksheet">
    <worksheetSource name="Tabla3[Cliente]"/>
  </cacheSource>
  <cacheFields count="1">
    <cacheField name="Cliente" numFmtId="0">
      <sharedItems count="49">
        <s v="Cliente_3"/>
        <s v="Cliente_37"/>
        <s v="Cliente_7"/>
        <s v="Cliente_21"/>
        <s v="Cliente_9"/>
        <s v="Cliente_39"/>
        <s v="Cliente_18"/>
        <s v="Cliente_4"/>
        <s v="Cliente_25"/>
        <s v="Cliente_14"/>
        <s v="Cliente_50"/>
        <s v="Cliente_26"/>
        <s v="Cliente_2"/>
        <s v="Cliente_20"/>
        <s v="Cliente_28"/>
        <s v="Cliente_47"/>
        <s v="Cliente_44"/>
        <s v="Cliente_8"/>
        <s v="Cliente_35"/>
        <s v="Cliente_17"/>
        <s v="Cliente_36"/>
        <s v="Cliente_40"/>
        <s v="Cliente_6"/>
        <s v="Cliente_42"/>
        <s v="Cliente_29"/>
        <s v="Cliente_34"/>
        <s v="Cliente_10"/>
        <s v="Cliente_31"/>
        <s v="Cliente_48"/>
        <s v="Cliente_15"/>
        <s v="Cliente_23"/>
        <s v="Cliente_16"/>
        <s v="Cliente_45"/>
        <s v="Cliente_24"/>
        <s v="Cliente_41"/>
        <s v="Cliente_1"/>
        <s v="Cliente_11"/>
        <s v="Cliente_33"/>
        <s v="Cliente_5"/>
        <s v="Cliente_12"/>
        <s v="Cliente_22"/>
        <s v="Cliente_27"/>
        <s v="Cliente_13"/>
        <s v="Cliente_32"/>
        <s v="Cliente_49"/>
        <s v="Cliente_30"/>
        <s v="Cliente_43"/>
        <s v="Cliente_19"/>
        <s v="Cliente_3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x v="0"/>
    <x v="0"/>
    <x v="0"/>
    <x v="0"/>
  </r>
  <r>
    <x v="1"/>
    <x v="1"/>
    <x v="1"/>
    <x v="1"/>
    <x v="1"/>
  </r>
  <r>
    <x v="2"/>
    <x v="1"/>
    <x v="0"/>
    <x v="2"/>
    <x v="2"/>
  </r>
  <r>
    <x v="3"/>
    <x v="1"/>
    <x v="1"/>
    <x v="3"/>
    <x v="3"/>
  </r>
  <r>
    <x v="4"/>
    <x v="2"/>
    <x v="1"/>
    <x v="4"/>
    <x v="4"/>
  </r>
  <r>
    <x v="5"/>
    <x v="2"/>
    <x v="0"/>
    <x v="5"/>
    <x v="3"/>
  </r>
  <r>
    <x v="6"/>
    <x v="0"/>
    <x v="0"/>
    <x v="6"/>
    <x v="5"/>
  </r>
  <r>
    <x v="7"/>
    <x v="0"/>
    <x v="0"/>
    <x v="7"/>
    <x v="6"/>
  </r>
  <r>
    <x v="8"/>
    <x v="3"/>
    <x v="2"/>
    <x v="8"/>
    <x v="4"/>
  </r>
  <r>
    <x v="9"/>
    <x v="3"/>
    <x v="3"/>
    <x v="9"/>
    <x v="3"/>
  </r>
  <r>
    <x v="10"/>
    <x v="0"/>
    <x v="2"/>
    <x v="10"/>
    <x v="4"/>
  </r>
  <r>
    <x v="4"/>
    <x v="2"/>
    <x v="2"/>
    <x v="11"/>
    <x v="7"/>
  </r>
  <r>
    <x v="11"/>
    <x v="1"/>
    <x v="1"/>
    <x v="12"/>
    <x v="6"/>
  </r>
  <r>
    <x v="12"/>
    <x v="0"/>
    <x v="0"/>
    <x v="13"/>
    <x v="4"/>
  </r>
  <r>
    <x v="13"/>
    <x v="3"/>
    <x v="3"/>
    <x v="14"/>
    <x v="8"/>
  </r>
  <r>
    <x v="14"/>
    <x v="2"/>
    <x v="1"/>
    <x v="15"/>
    <x v="9"/>
  </r>
  <r>
    <x v="15"/>
    <x v="0"/>
    <x v="2"/>
    <x v="16"/>
    <x v="9"/>
  </r>
  <r>
    <x v="2"/>
    <x v="0"/>
    <x v="0"/>
    <x v="17"/>
    <x v="8"/>
  </r>
  <r>
    <x v="16"/>
    <x v="2"/>
    <x v="1"/>
    <x v="18"/>
    <x v="0"/>
  </r>
  <r>
    <x v="17"/>
    <x v="0"/>
    <x v="0"/>
    <x v="19"/>
    <x v="10"/>
  </r>
  <r>
    <x v="15"/>
    <x v="2"/>
    <x v="1"/>
    <x v="20"/>
    <x v="0"/>
  </r>
  <r>
    <x v="18"/>
    <x v="1"/>
    <x v="0"/>
    <x v="21"/>
    <x v="2"/>
  </r>
  <r>
    <x v="9"/>
    <x v="2"/>
    <x v="2"/>
    <x v="22"/>
    <x v="2"/>
  </r>
  <r>
    <x v="19"/>
    <x v="2"/>
    <x v="3"/>
    <x v="23"/>
    <x v="4"/>
  </r>
  <r>
    <x v="20"/>
    <x v="2"/>
    <x v="2"/>
    <x v="24"/>
    <x v="3"/>
  </r>
  <r>
    <x v="10"/>
    <x v="0"/>
    <x v="3"/>
    <x v="25"/>
    <x v="3"/>
  </r>
  <r>
    <x v="21"/>
    <x v="0"/>
    <x v="0"/>
    <x v="26"/>
    <x v="9"/>
  </r>
  <r>
    <x v="7"/>
    <x v="2"/>
    <x v="1"/>
    <x v="27"/>
    <x v="11"/>
  </r>
  <r>
    <x v="12"/>
    <x v="0"/>
    <x v="2"/>
    <x v="28"/>
    <x v="0"/>
  </r>
  <r>
    <x v="22"/>
    <x v="3"/>
    <x v="3"/>
    <x v="29"/>
    <x v="7"/>
  </r>
  <r>
    <x v="23"/>
    <x v="3"/>
    <x v="2"/>
    <x v="30"/>
    <x v="6"/>
  </r>
  <r>
    <x v="7"/>
    <x v="0"/>
    <x v="3"/>
    <x v="31"/>
    <x v="5"/>
  </r>
  <r>
    <x v="24"/>
    <x v="0"/>
    <x v="2"/>
    <x v="32"/>
    <x v="1"/>
  </r>
  <r>
    <x v="6"/>
    <x v="2"/>
    <x v="3"/>
    <x v="33"/>
    <x v="3"/>
  </r>
  <r>
    <x v="11"/>
    <x v="1"/>
    <x v="3"/>
    <x v="34"/>
    <x v="6"/>
  </r>
  <r>
    <x v="16"/>
    <x v="0"/>
    <x v="0"/>
    <x v="35"/>
    <x v="1"/>
  </r>
  <r>
    <x v="25"/>
    <x v="3"/>
    <x v="3"/>
    <x v="36"/>
    <x v="6"/>
  </r>
  <r>
    <x v="26"/>
    <x v="2"/>
    <x v="0"/>
    <x v="37"/>
    <x v="4"/>
  </r>
  <r>
    <x v="20"/>
    <x v="0"/>
    <x v="3"/>
    <x v="38"/>
    <x v="1"/>
  </r>
  <r>
    <x v="9"/>
    <x v="3"/>
    <x v="1"/>
    <x v="39"/>
    <x v="5"/>
  </r>
  <r>
    <x v="27"/>
    <x v="3"/>
    <x v="1"/>
    <x v="40"/>
    <x v="6"/>
  </r>
  <r>
    <x v="28"/>
    <x v="1"/>
    <x v="1"/>
    <x v="41"/>
    <x v="8"/>
  </r>
  <r>
    <x v="29"/>
    <x v="2"/>
    <x v="3"/>
    <x v="42"/>
    <x v="5"/>
  </r>
  <r>
    <x v="17"/>
    <x v="2"/>
    <x v="0"/>
    <x v="43"/>
    <x v="1"/>
  </r>
  <r>
    <x v="9"/>
    <x v="1"/>
    <x v="0"/>
    <x v="44"/>
    <x v="5"/>
  </r>
  <r>
    <x v="30"/>
    <x v="1"/>
    <x v="3"/>
    <x v="45"/>
    <x v="6"/>
  </r>
  <r>
    <x v="21"/>
    <x v="2"/>
    <x v="1"/>
    <x v="46"/>
    <x v="10"/>
  </r>
  <r>
    <x v="3"/>
    <x v="2"/>
    <x v="1"/>
    <x v="47"/>
    <x v="6"/>
  </r>
  <r>
    <x v="31"/>
    <x v="0"/>
    <x v="0"/>
    <x v="48"/>
    <x v="6"/>
  </r>
  <r>
    <x v="32"/>
    <x v="0"/>
    <x v="1"/>
    <x v="49"/>
    <x v="4"/>
  </r>
  <r>
    <x v="6"/>
    <x v="1"/>
    <x v="2"/>
    <x v="50"/>
    <x v="0"/>
  </r>
  <r>
    <x v="15"/>
    <x v="0"/>
    <x v="0"/>
    <x v="51"/>
    <x v="8"/>
  </r>
  <r>
    <x v="33"/>
    <x v="3"/>
    <x v="1"/>
    <x v="52"/>
    <x v="7"/>
  </r>
  <r>
    <x v="11"/>
    <x v="0"/>
    <x v="0"/>
    <x v="53"/>
    <x v="3"/>
  </r>
  <r>
    <x v="8"/>
    <x v="0"/>
    <x v="2"/>
    <x v="54"/>
    <x v="2"/>
  </r>
  <r>
    <x v="32"/>
    <x v="3"/>
    <x v="0"/>
    <x v="55"/>
    <x v="0"/>
  </r>
  <r>
    <x v="34"/>
    <x v="1"/>
    <x v="0"/>
    <x v="56"/>
    <x v="2"/>
  </r>
  <r>
    <x v="24"/>
    <x v="3"/>
    <x v="0"/>
    <x v="57"/>
    <x v="4"/>
  </r>
  <r>
    <x v="29"/>
    <x v="0"/>
    <x v="0"/>
    <x v="58"/>
    <x v="8"/>
  </r>
  <r>
    <x v="32"/>
    <x v="1"/>
    <x v="2"/>
    <x v="59"/>
    <x v="6"/>
  </r>
  <r>
    <x v="35"/>
    <x v="0"/>
    <x v="3"/>
    <x v="60"/>
    <x v="9"/>
  </r>
  <r>
    <x v="8"/>
    <x v="3"/>
    <x v="0"/>
    <x v="61"/>
    <x v="3"/>
  </r>
  <r>
    <x v="2"/>
    <x v="3"/>
    <x v="0"/>
    <x v="62"/>
    <x v="10"/>
  </r>
  <r>
    <x v="4"/>
    <x v="0"/>
    <x v="1"/>
    <x v="63"/>
    <x v="9"/>
  </r>
  <r>
    <x v="33"/>
    <x v="2"/>
    <x v="0"/>
    <x v="64"/>
    <x v="4"/>
  </r>
  <r>
    <x v="35"/>
    <x v="2"/>
    <x v="1"/>
    <x v="65"/>
    <x v="0"/>
  </r>
  <r>
    <x v="16"/>
    <x v="3"/>
    <x v="3"/>
    <x v="66"/>
    <x v="10"/>
  </r>
  <r>
    <x v="17"/>
    <x v="3"/>
    <x v="2"/>
    <x v="67"/>
    <x v="5"/>
  </r>
  <r>
    <x v="33"/>
    <x v="2"/>
    <x v="2"/>
    <x v="68"/>
    <x v="1"/>
  </r>
  <r>
    <x v="36"/>
    <x v="2"/>
    <x v="3"/>
    <x v="69"/>
    <x v="10"/>
  </r>
  <r>
    <x v="19"/>
    <x v="0"/>
    <x v="2"/>
    <x v="70"/>
    <x v="7"/>
  </r>
  <r>
    <x v="17"/>
    <x v="0"/>
    <x v="3"/>
    <x v="71"/>
    <x v="4"/>
  </r>
  <r>
    <x v="18"/>
    <x v="2"/>
    <x v="3"/>
    <x v="72"/>
    <x v="11"/>
  </r>
  <r>
    <x v="18"/>
    <x v="0"/>
    <x v="3"/>
    <x v="73"/>
    <x v="1"/>
  </r>
  <r>
    <x v="37"/>
    <x v="0"/>
    <x v="2"/>
    <x v="74"/>
    <x v="2"/>
  </r>
  <r>
    <x v="38"/>
    <x v="1"/>
    <x v="1"/>
    <x v="75"/>
    <x v="3"/>
  </r>
  <r>
    <x v="23"/>
    <x v="0"/>
    <x v="3"/>
    <x v="76"/>
    <x v="2"/>
  </r>
  <r>
    <x v="5"/>
    <x v="3"/>
    <x v="0"/>
    <x v="43"/>
    <x v="10"/>
  </r>
  <r>
    <x v="34"/>
    <x v="0"/>
    <x v="2"/>
    <x v="77"/>
    <x v="2"/>
  </r>
  <r>
    <x v="14"/>
    <x v="0"/>
    <x v="3"/>
    <x v="15"/>
    <x v="7"/>
  </r>
  <r>
    <x v="2"/>
    <x v="2"/>
    <x v="3"/>
    <x v="78"/>
    <x v="4"/>
  </r>
  <r>
    <x v="4"/>
    <x v="3"/>
    <x v="0"/>
    <x v="79"/>
    <x v="5"/>
  </r>
  <r>
    <x v="17"/>
    <x v="0"/>
    <x v="1"/>
    <x v="80"/>
    <x v="0"/>
  </r>
  <r>
    <x v="39"/>
    <x v="0"/>
    <x v="1"/>
    <x v="81"/>
    <x v="3"/>
  </r>
  <r>
    <x v="25"/>
    <x v="1"/>
    <x v="1"/>
    <x v="82"/>
    <x v="7"/>
  </r>
  <r>
    <x v="37"/>
    <x v="0"/>
    <x v="3"/>
    <x v="83"/>
    <x v="7"/>
  </r>
  <r>
    <x v="28"/>
    <x v="0"/>
    <x v="3"/>
    <x v="84"/>
    <x v="2"/>
  </r>
  <r>
    <x v="30"/>
    <x v="1"/>
    <x v="3"/>
    <x v="85"/>
    <x v="2"/>
  </r>
  <r>
    <x v="33"/>
    <x v="2"/>
    <x v="2"/>
    <x v="86"/>
    <x v="10"/>
  </r>
  <r>
    <x v="1"/>
    <x v="0"/>
    <x v="0"/>
    <x v="87"/>
    <x v="0"/>
  </r>
  <r>
    <x v="18"/>
    <x v="1"/>
    <x v="3"/>
    <x v="88"/>
    <x v="9"/>
  </r>
  <r>
    <x v="16"/>
    <x v="3"/>
    <x v="0"/>
    <x v="89"/>
    <x v="2"/>
  </r>
  <r>
    <x v="21"/>
    <x v="2"/>
    <x v="0"/>
    <x v="90"/>
    <x v="4"/>
  </r>
  <r>
    <x v="40"/>
    <x v="3"/>
    <x v="1"/>
    <x v="91"/>
    <x v="11"/>
  </r>
  <r>
    <x v="41"/>
    <x v="3"/>
    <x v="2"/>
    <x v="92"/>
    <x v="3"/>
  </r>
  <r>
    <x v="18"/>
    <x v="1"/>
    <x v="3"/>
    <x v="93"/>
    <x v="6"/>
  </r>
  <r>
    <x v="35"/>
    <x v="0"/>
    <x v="1"/>
    <x v="94"/>
    <x v="2"/>
  </r>
  <r>
    <x v="18"/>
    <x v="1"/>
    <x v="1"/>
    <x v="95"/>
    <x v="4"/>
  </r>
  <r>
    <x v="1"/>
    <x v="1"/>
    <x v="3"/>
    <x v="96"/>
    <x v="4"/>
  </r>
  <r>
    <x v="15"/>
    <x v="1"/>
    <x v="0"/>
    <x v="97"/>
    <x v="3"/>
  </r>
  <r>
    <x v="9"/>
    <x v="1"/>
    <x v="1"/>
    <x v="98"/>
    <x v="9"/>
  </r>
  <r>
    <x v="0"/>
    <x v="2"/>
    <x v="0"/>
    <x v="55"/>
    <x v="4"/>
  </r>
  <r>
    <x v="35"/>
    <x v="0"/>
    <x v="2"/>
    <x v="82"/>
    <x v="11"/>
  </r>
  <r>
    <x v="38"/>
    <x v="3"/>
    <x v="0"/>
    <x v="99"/>
    <x v="4"/>
  </r>
  <r>
    <x v="11"/>
    <x v="3"/>
    <x v="2"/>
    <x v="100"/>
    <x v="4"/>
  </r>
  <r>
    <x v="9"/>
    <x v="0"/>
    <x v="0"/>
    <x v="101"/>
    <x v="4"/>
  </r>
  <r>
    <x v="5"/>
    <x v="3"/>
    <x v="1"/>
    <x v="102"/>
    <x v="5"/>
  </r>
  <r>
    <x v="41"/>
    <x v="0"/>
    <x v="1"/>
    <x v="103"/>
    <x v="5"/>
  </r>
  <r>
    <x v="4"/>
    <x v="3"/>
    <x v="2"/>
    <x v="104"/>
    <x v="9"/>
  </r>
  <r>
    <x v="29"/>
    <x v="1"/>
    <x v="3"/>
    <x v="105"/>
    <x v="2"/>
  </r>
  <r>
    <x v="29"/>
    <x v="3"/>
    <x v="2"/>
    <x v="106"/>
    <x v="4"/>
  </r>
  <r>
    <x v="11"/>
    <x v="0"/>
    <x v="2"/>
    <x v="107"/>
    <x v="0"/>
  </r>
  <r>
    <x v="23"/>
    <x v="0"/>
    <x v="0"/>
    <x v="108"/>
    <x v="2"/>
  </r>
  <r>
    <x v="42"/>
    <x v="0"/>
    <x v="0"/>
    <x v="109"/>
    <x v="9"/>
  </r>
  <r>
    <x v="43"/>
    <x v="0"/>
    <x v="2"/>
    <x v="110"/>
    <x v="8"/>
  </r>
  <r>
    <x v="5"/>
    <x v="0"/>
    <x v="1"/>
    <x v="111"/>
    <x v="2"/>
  </r>
  <r>
    <x v="44"/>
    <x v="2"/>
    <x v="0"/>
    <x v="112"/>
    <x v="2"/>
  </r>
  <r>
    <x v="43"/>
    <x v="2"/>
    <x v="3"/>
    <x v="113"/>
    <x v="1"/>
  </r>
  <r>
    <x v="7"/>
    <x v="3"/>
    <x v="0"/>
    <x v="114"/>
    <x v="10"/>
  </r>
  <r>
    <x v="45"/>
    <x v="0"/>
    <x v="0"/>
    <x v="115"/>
    <x v="6"/>
  </r>
  <r>
    <x v="1"/>
    <x v="3"/>
    <x v="3"/>
    <x v="116"/>
    <x v="1"/>
  </r>
  <r>
    <x v="30"/>
    <x v="0"/>
    <x v="2"/>
    <x v="117"/>
    <x v="11"/>
  </r>
  <r>
    <x v="5"/>
    <x v="0"/>
    <x v="3"/>
    <x v="118"/>
    <x v="5"/>
  </r>
  <r>
    <x v="32"/>
    <x v="2"/>
    <x v="2"/>
    <x v="119"/>
    <x v="5"/>
  </r>
  <r>
    <x v="29"/>
    <x v="2"/>
    <x v="2"/>
    <x v="120"/>
    <x v="10"/>
  </r>
  <r>
    <x v="46"/>
    <x v="1"/>
    <x v="2"/>
    <x v="121"/>
    <x v="3"/>
  </r>
  <r>
    <x v="24"/>
    <x v="2"/>
    <x v="3"/>
    <x v="122"/>
    <x v="3"/>
  </r>
  <r>
    <x v="20"/>
    <x v="1"/>
    <x v="2"/>
    <x v="123"/>
    <x v="9"/>
  </r>
  <r>
    <x v="42"/>
    <x v="1"/>
    <x v="1"/>
    <x v="124"/>
    <x v="7"/>
  </r>
  <r>
    <x v="43"/>
    <x v="1"/>
    <x v="3"/>
    <x v="125"/>
    <x v="10"/>
  </r>
  <r>
    <x v="2"/>
    <x v="1"/>
    <x v="1"/>
    <x v="126"/>
    <x v="6"/>
  </r>
  <r>
    <x v="40"/>
    <x v="1"/>
    <x v="2"/>
    <x v="127"/>
    <x v="2"/>
  </r>
  <r>
    <x v="14"/>
    <x v="3"/>
    <x v="0"/>
    <x v="128"/>
    <x v="3"/>
  </r>
  <r>
    <x v="12"/>
    <x v="2"/>
    <x v="2"/>
    <x v="129"/>
    <x v="6"/>
  </r>
  <r>
    <x v="23"/>
    <x v="1"/>
    <x v="1"/>
    <x v="130"/>
    <x v="4"/>
  </r>
  <r>
    <x v="32"/>
    <x v="0"/>
    <x v="1"/>
    <x v="19"/>
    <x v="7"/>
  </r>
  <r>
    <x v="22"/>
    <x v="2"/>
    <x v="3"/>
    <x v="131"/>
    <x v="0"/>
  </r>
  <r>
    <x v="14"/>
    <x v="2"/>
    <x v="0"/>
    <x v="132"/>
    <x v="2"/>
  </r>
  <r>
    <x v="14"/>
    <x v="1"/>
    <x v="3"/>
    <x v="133"/>
    <x v="11"/>
  </r>
  <r>
    <x v="16"/>
    <x v="3"/>
    <x v="1"/>
    <x v="134"/>
    <x v="4"/>
  </r>
  <r>
    <x v="16"/>
    <x v="1"/>
    <x v="2"/>
    <x v="10"/>
    <x v="4"/>
  </r>
  <r>
    <x v="13"/>
    <x v="3"/>
    <x v="0"/>
    <x v="135"/>
    <x v="10"/>
  </r>
  <r>
    <x v="45"/>
    <x v="0"/>
    <x v="2"/>
    <x v="136"/>
    <x v="7"/>
  </r>
  <r>
    <x v="36"/>
    <x v="2"/>
    <x v="2"/>
    <x v="137"/>
    <x v="9"/>
  </r>
  <r>
    <x v="14"/>
    <x v="0"/>
    <x v="0"/>
    <x v="138"/>
    <x v="11"/>
  </r>
  <r>
    <x v="8"/>
    <x v="3"/>
    <x v="3"/>
    <x v="116"/>
    <x v="3"/>
  </r>
  <r>
    <x v="5"/>
    <x v="3"/>
    <x v="2"/>
    <x v="139"/>
    <x v="6"/>
  </r>
  <r>
    <x v="37"/>
    <x v="0"/>
    <x v="1"/>
    <x v="140"/>
    <x v="10"/>
  </r>
  <r>
    <x v="35"/>
    <x v="3"/>
    <x v="2"/>
    <x v="141"/>
    <x v="3"/>
  </r>
  <r>
    <x v="41"/>
    <x v="0"/>
    <x v="0"/>
    <x v="142"/>
    <x v="10"/>
  </r>
  <r>
    <x v="42"/>
    <x v="2"/>
    <x v="0"/>
    <x v="143"/>
    <x v="10"/>
  </r>
  <r>
    <x v="34"/>
    <x v="0"/>
    <x v="0"/>
    <x v="144"/>
    <x v="10"/>
  </r>
  <r>
    <x v="0"/>
    <x v="2"/>
    <x v="3"/>
    <x v="145"/>
    <x v="7"/>
  </r>
  <r>
    <x v="5"/>
    <x v="0"/>
    <x v="2"/>
    <x v="146"/>
    <x v="9"/>
  </r>
  <r>
    <x v="22"/>
    <x v="3"/>
    <x v="3"/>
    <x v="147"/>
    <x v="10"/>
  </r>
  <r>
    <x v="17"/>
    <x v="0"/>
    <x v="3"/>
    <x v="148"/>
    <x v="8"/>
  </r>
  <r>
    <x v="41"/>
    <x v="3"/>
    <x v="0"/>
    <x v="77"/>
    <x v="0"/>
  </r>
  <r>
    <x v="4"/>
    <x v="0"/>
    <x v="0"/>
    <x v="149"/>
    <x v="3"/>
  </r>
  <r>
    <x v="1"/>
    <x v="0"/>
    <x v="3"/>
    <x v="150"/>
    <x v="2"/>
  </r>
  <r>
    <x v="37"/>
    <x v="1"/>
    <x v="2"/>
    <x v="151"/>
    <x v="1"/>
  </r>
  <r>
    <x v="23"/>
    <x v="3"/>
    <x v="1"/>
    <x v="152"/>
    <x v="6"/>
  </r>
  <r>
    <x v="16"/>
    <x v="1"/>
    <x v="3"/>
    <x v="70"/>
    <x v="11"/>
  </r>
  <r>
    <x v="33"/>
    <x v="3"/>
    <x v="2"/>
    <x v="153"/>
    <x v="5"/>
  </r>
  <r>
    <x v="29"/>
    <x v="1"/>
    <x v="0"/>
    <x v="154"/>
    <x v="9"/>
  </r>
  <r>
    <x v="43"/>
    <x v="2"/>
    <x v="0"/>
    <x v="155"/>
    <x v="2"/>
  </r>
  <r>
    <x v="43"/>
    <x v="0"/>
    <x v="2"/>
    <x v="156"/>
    <x v="4"/>
  </r>
  <r>
    <x v="33"/>
    <x v="3"/>
    <x v="1"/>
    <x v="157"/>
    <x v="8"/>
  </r>
  <r>
    <x v="34"/>
    <x v="3"/>
    <x v="0"/>
    <x v="158"/>
    <x v="5"/>
  </r>
  <r>
    <x v="44"/>
    <x v="0"/>
    <x v="0"/>
    <x v="159"/>
    <x v="1"/>
  </r>
  <r>
    <x v="44"/>
    <x v="3"/>
    <x v="0"/>
    <x v="83"/>
    <x v="2"/>
  </r>
  <r>
    <x v="39"/>
    <x v="3"/>
    <x v="2"/>
    <x v="160"/>
    <x v="5"/>
  </r>
  <r>
    <x v="5"/>
    <x v="1"/>
    <x v="3"/>
    <x v="161"/>
    <x v="2"/>
  </r>
  <r>
    <x v="12"/>
    <x v="3"/>
    <x v="0"/>
    <x v="162"/>
    <x v="6"/>
  </r>
  <r>
    <x v="0"/>
    <x v="2"/>
    <x v="3"/>
    <x v="163"/>
    <x v="8"/>
  </r>
  <r>
    <x v="44"/>
    <x v="2"/>
    <x v="1"/>
    <x v="164"/>
    <x v="1"/>
  </r>
  <r>
    <x v="1"/>
    <x v="0"/>
    <x v="0"/>
    <x v="165"/>
    <x v="4"/>
  </r>
  <r>
    <x v="44"/>
    <x v="3"/>
    <x v="0"/>
    <x v="166"/>
    <x v="10"/>
  </r>
  <r>
    <x v="19"/>
    <x v="0"/>
    <x v="1"/>
    <x v="167"/>
    <x v="3"/>
  </r>
  <r>
    <x v="44"/>
    <x v="2"/>
    <x v="0"/>
    <x v="168"/>
    <x v="4"/>
  </r>
  <r>
    <x v="12"/>
    <x v="3"/>
    <x v="3"/>
    <x v="169"/>
    <x v="10"/>
  </r>
  <r>
    <x v="12"/>
    <x v="3"/>
    <x v="2"/>
    <x v="170"/>
    <x v="7"/>
  </r>
  <r>
    <x v="14"/>
    <x v="0"/>
    <x v="3"/>
    <x v="171"/>
    <x v="7"/>
  </r>
  <r>
    <x v="30"/>
    <x v="2"/>
    <x v="2"/>
    <x v="21"/>
    <x v="7"/>
  </r>
  <r>
    <x v="1"/>
    <x v="3"/>
    <x v="2"/>
    <x v="172"/>
    <x v="9"/>
  </r>
  <r>
    <x v="43"/>
    <x v="0"/>
    <x v="3"/>
    <x v="173"/>
    <x v="0"/>
  </r>
  <r>
    <x v="37"/>
    <x v="2"/>
    <x v="3"/>
    <x v="174"/>
    <x v="11"/>
  </r>
  <r>
    <x v="35"/>
    <x v="0"/>
    <x v="3"/>
    <x v="175"/>
    <x v="11"/>
  </r>
  <r>
    <x v="47"/>
    <x v="1"/>
    <x v="3"/>
    <x v="176"/>
    <x v="7"/>
  </r>
  <r>
    <x v="12"/>
    <x v="3"/>
    <x v="1"/>
    <x v="177"/>
    <x v="3"/>
  </r>
  <r>
    <x v="16"/>
    <x v="1"/>
    <x v="0"/>
    <x v="178"/>
    <x v="1"/>
  </r>
  <r>
    <x v="11"/>
    <x v="2"/>
    <x v="2"/>
    <x v="179"/>
    <x v="8"/>
  </r>
  <r>
    <x v="43"/>
    <x v="1"/>
    <x v="3"/>
    <x v="180"/>
    <x v="1"/>
  </r>
  <r>
    <x v="22"/>
    <x v="1"/>
    <x v="3"/>
    <x v="181"/>
    <x v="8"/>
  </r>
  <r>
    <x v="43"/>
    <x v="2"/>
    <x v="3"/>
    <x v="182"/>
    <x v="1"/>
  </r>
  <r>
    <x v="7"/>
    <x v="0"/>
    <x v="1"/>
    <x v="183"/>
    <x v="0"/>
  </r>
  <r>
    <x v="36"/>
    <x v="1"/>
    <x v="3"/>
    <x v="184"/>
    <x v="9"/>
  </r>
  <r>
    <x v="19"/>
    <x v="0"/>
    <x v="3"/>
    <x v="185"/>
    <x v="9"/>
  </r>
  <r>
    <x v="48"/>
    <x v="1"/>
    <x v="3"/>
    <x v="186"/>
    <x v="7"/>
  </r>
  <r>
    <x v="33"/>
    <x v="0"/>
    <x v="0"/>
    <x v="187"/>
    <x v="10"/>
  </r>
  <r>
    <x v="38"/>
    <x v="2"/>
    <x v="1"/>
    <x v="66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4"/>
  </r>
  <r>
    <x v="11"/>
  </r>
  <r>
    <x v="12"/>
  </r>
  <r>
    <x v="13"/>
  </r>
  <r>
    <x v="14"/>
  </r>
  <r>
    <x v="15"/>
  </r>
  <r>
    <x v="2"/>
  </r>
  <r>
    <x v="16"/>
  </r>
  <r>
    <x v="17"/>
  </r>
  <r>
    <x v="15"/>
  </r>
  <r>
    <x v="18"/>
  </r>
  <r>
    <x v="9"/>
  </r>
  <r>
    <x v="19"/>
  </r>
  <r>
    <x v="20"/>
  </r>
  <r>
    <x v="10"/>
  </r>
  <r>
    <x v="21"/>
  </r>
  <r>
    <x v="7"/>
  </r>
  <r>
    <x v="12"/>
  </r>
  <r>
    <x v="22"/>
  </r>
  <r>
    <x v="23"/>
  </r>
  <r>
    <x v="7"/>
  </r>
  <r>
    <x v="24"/>
  </r>
  <r>
    <x v="6"/>
  </r>
  <r>
    <x v="11"/>
  </r>
  <r>
    <x v="16"/>
  </r>
  <r>
    <x v="25"/>
  </r>
  <r>
    <x v="26"/>
  </r>
  <r>
    <x v="20"/>
  </r>
  <r>
    <x v="9"/>
  </r>
  <r>
    <x v="27"/>
  </r>
  <r>
    <x v="28"/>
  </r>
  <r>
    <x v="29"/>
  </r>
  <r>
    <x v="17"/>
  </r>
  <r>
    <x v="9"/>
  </r>
  <r>
    <x v="30"/>
  </r>
  <r>
    <x v="21"/>
  </r>
  <r>
    <x v="3"/>
  </r>
  <r>
    <x v="31"/>
  </r>
  <r>
    <x v="32"/>
  </r>
  <r>
    <x v="6"/>
  </r>
  <r>
    <x v="15"/>
  </r>
  <r>
    <x v="33"/>
  </r>
  <r>
    <x v="11"/>
  </r>
  <r>
    <x v="8"/>
  </r>
  <r>
    <x v="32"/>
  </r>
  <r>
    <x v="34"/>
  </r>
  <r>
    <x v="24"/>
  </r>
  <r>
    <x v="29"/>
  </r>
  <r>
    <x v="32"/>
  </r>
  <r>
    <x v="35"/>
  </r>
  <r>
    <x v="8"/>
  </r>
  <r>
    <x v="2"/>
  </r>
  <r>
    <x v="4"/>
  </r>
  <r>
    <x v="33"/>
  </r>
  <r>
    <x v="35"/>
  </r>
  <r>
    <x v="16"/>
  </r>
  <r>
    <x v="17"/>
  </r>
  <r>
    <x v="33"/>
  </r>
  <r>
    <x v="36"/>
  </r>
  <r>
    <x v="19"/>
  </r>
  <r>
    <x v="17"/>
  </r>
  <r>
    <x v="18"/>
  </r>
  <r>
    <x v="18"/>
  </r>
  <r>
    <x v="37"/>
  </r>
  <r>
    <x v="38"/>
  </r>
  <r>
    <x v="23"/>
  </r>
  <r>
    <x v="5"/>
  </r>
  <r>
    <x v="34"/>
  </r>
  <r>
    <x v="14"/>
  </r>
  <r>
    <x v="2"/>
  </r>
  <r>
    <x v="4"/>
  </r>
  <r>
    <x v="17"/>
  </r>
  <r>
    <x v="39"/>
  </r>
  <r>
    <x v="25"/>
  </r>
  <r>
    <x v="37"/>
  </r>
  <r>
    <x v="28"/>
  </r>
  <r>
    <x v="30"/>
  </r>
  <r>
    <x v="33"/>
  </r>
  <r>
    <x v="1"/>
  </r>
  <r>
    <x v="18"/>
  </r>
  <r>
    <x v="16"/>
  </r>
  <r>
    <x v="21"/>
  </r>
  <r>
    <x v="40"/>
  </r>
  <r>
    <x v="41"/>
  </r>
  <r>
    <x v="18"/>
  </r>
  <r>
    <x v="35"/>
  </r>
  <r>
    <x v="18"/>
  </r>
  <r>
    <x v="1"/>
  </r>
  <r>
    <x v="15"/>
  </r>
  <r>
    <x v="9"/>
  </r>
  <r>
    <x v="0"/>
  </r>
  <r>
    <x v="35"/>
  </r>
  <r>
    <x v="38"/>
  </r>
  <r>
    <x v="11"/>
  </r>
  <r>
    <x v="9"/>
  </r>
  <r>
    <x v="5"/>
  </r>
  <r>
    <x v="41"/>
  </r>
  <r>
    <x v="4"/>
  </r>
  <r>
    <x v="29"/>
  </r>
  <r>
    <x v="29"/>
  </r>
  <r>
    <x v="11"/>
  </r>
  <r>
    <x v="23"/>
  </r>
  <r>
    <x v="42"/>
  </r>
  <r>
    <x v="43"/>
  </r>
  <r>
    <x v="5"/>
  </r>
  <r>
    <x v="44"/>
  </r>
  <r>
    <x v="43"/>
  </r>
  <r>
    <x v="7"/>
  </r>
  <r>
    <x v="45"/>
  </r>
  <r>
    <x v="1"/>
  </r>
  <r>
    <x v="30"/>
  </r>
  <r>
    <x v="5"/>
  </r>
  <r>
    <x v="32"/>
  </r>
  <r>
    <x v="29"/>
  </r>
  <r>
    <x v="46"/>
  </r>
  <r>
    <x v="24"/>
  </r>
  <r>
    <x v="20"/>
  </r>
  <r>
    <x v="42"/>
  </r>
  <r>
    <x v="43"/>
  </r>
  <r>
    <x v="2"/>
  </r>
  <r>
    <x v="40"/>
  </r>
  <r>
    <x v="14"/>
  </r>
  <r>
    <x v="12"/>
  </r>
  <r>
    <x v="23"/>
  </r>
  <r>
    <x v="32"/>
  </r>
  <r>
    <x v="22"/>
  </r>
  <r>
    <x v="14"/>
  </r>
  <r>
    <x v="14"/>
  </r>
  <r>
    <x v="16"/>
  </r>
  <r>
    <x v="16"/>
  </r>
  <r>
    <x v="13"/>
  </r>
  <r>
    <x v="45"/>
  </r>
  <r>
    <x v="36"/>
  </r>
  <r>
    <x v="14"/>
  </r>
  <r>
    <x v="8"/>
  </r>
  <r>
    <x v="5"/>
  </r>
  <r>
    <x v="37"/>
  </r>
  <r>
    <x v="35"/>
  </r>
  <r>
    <x v="41"/>
  </r>
  <r>
    <x v="42"/>
  </r>
  <r>
    <x v="34"/>
  </r>
  <r>
    <x v="0"/>
  </r>
  <r>
    <x v="5"/>
  </r>
  <r>
    <x v="22"/>
  </r>
  <r>
    <x v="17"/>
  </r>
  <r>
    <x v="41"/>
  </r>
  <r>
    <x v="4"/>
  </r>
  <r>
    <x v="1"/>
  </r>
  <r>
    <x v="37"/>
  </r>
  <r>
    <x v="23"/>
  </r>
  <r>
    <x v="16"/>
  </r>
  <r>
    <x v="33"/>
  </r>
  <r>
    <x v="29"/>
  </r>
  <r>
    <x v="43"/>
  </r>
  <r>
    <x v="43"/>
  </r>
  <r>
    <x v="33"/>
  </r>
  <r>
    <x v="34"/>
  </r>
  <r>
    <x v="44"/>
  </r>
  <r>
    <x v="44"/>
  </r>
  <r>
    <x v="39"/>
  </r>
  <r>
    <x v="5"/>
  </r>
  <r>
    <x v="12"/>
  </r>
  <r>
    <x v="0"/>
  </r>
  <r>
    <x v="44"/>
  </r>
  <r>
    <x v="1"/>
  </r>
  <r>
    <x v="44"/>
  </r>
  <r>
    <x v="19"/>
  </r>
  <r>
    <x v="44"/>
  </r>
  <r>
    <x v="12"/>
  </r>
  <r>
    <x v="12"/>
  </r>
  <r>
    <x v="14"/>
  </r>
  <r>
    <x v="30"/>
  </r>
  <r>
    <x v="1"/>
  </r>
  <r>
    <x v="43"/>
  </r>
  <r>
    <x v="37"/>
  </r>
  <r>
    <x v="35"/>
  </r>
  <r>
    <x v="47"/>
  </r>
  <r>
    <x v="12"/>
  </r>
  <r>
    <x v="16"/>
  </r>
  <r>
    <x v="11"/>
  </r>
  <r>
    <x v="43"/>
  </r>
  <r>
    <x v="22"/>
  </r>
  <r>
    <x v="43"/>
  </r>
  <r>
    <x v="7"/>
  </r>
  <r>
    <x v="36"/>
  </r>
  <r>
    <x v="19"/>
  </r>
  <r>
    <x v="48"/>
  </r>
  <r>
    <x v="33"/>
  </r>
  <r>
    <x v="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1A08B1-894F-45AA-B667-CDE6A1C81739}" name="Tabla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Lista Clientes">
  <location ref="O2:O52" firstHeaderRow="1" firstDataRow="1" firstDataCol="1"/>
  <pivotFields count="1">
    <pivotField axis="axisRow" showAll="0">
      <items count="50">
        <item x="35"/>
        <item x="26"/>
        <item x="36"/>
        <item x="39"/>
        <item x="42"/>
        <item x="9"/>
        <item x="29"/>
        <item x="31"/>
        <item x="19"/>
        <item x="6"/>
        <item x="47"/>
        <item x="12"/>
        <item x="13"/>
        <item x="3"/>
        <item x="40"/>
        <item x="30"/>
        <item x="33"/>
        <item x="8"/>
        <item x="11"/>
        <item x="41"/>
        <item x="14"/>
        <item x="24"/>
        <item x="0"/>
        <item x="45"/>
        <item x="27"/>
        <item x="43"/>
        <item x="37"/>
        <item x="25"/>
        <item x="18"/>
        <item x="20"/>
        <item x="1"/>
        <item x="48"/>
        <item x="5"/>
        <item x="7"/>
        <item x="21"/>
        <item x="34"/>
        <item x="23"/>
        <item x="46"/>
        <item x="16"/>
        <item x="32"/>
        <item x="15"/>
        <item x="28"/>
        <item x="44"/>
        <item x="38"/>
        <item x="10"/>
        <item x="22"/>
        <item x="2"/>
        <item x="17"/>
        <item x="4"/>
        <item t="default"/>
      </items>
    </pivotField>
  </pivotFields>
  <rowFields count="1">
    <field x="0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Items count="1">
    <i/>
  </colItems>
  <formats count="6">
    <format dxfId="37">
      <pivotArea field="0" type="button" dataOnly="0" labelOnly="1" outline="0" axis="axisRow" fieldPosition="0"/>
    </format>
    <format dxfId="36">
      <pivotArea dataOnly="0" labelOnly="1" fieldPosition="0">
        <references count="1">
          <reference field="0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35">
      <pivotArea field="0" type="button" dataOnly="0" labelOnly="1" outline="0" axis="axisRow" fieldPosition="0"/>
    </format>
    <format dxfId="34">
      <pivotArea dataOnly="0" labelOnly="1" fieldPosition="0">
        <references count="1">
          <reference field="0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33">
      <pivotArea field="0" type="button" dataOnly="0" labelOnly="1" outline="0" axis="axisRow" fieldPosition="0"/>
    </format>
    <format dxfId="32">
      <pivotArea dataOnly="0" labelOnly="1" fieldPosition="0">
        <references count="1">
          <reference field="0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9B6372-8D76-4E81-B3A8-613EFF2E8188}" name="TablaDiná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G2:H7" firstHeaderRow="1" firstDataRow="1" firstDataCol="1"/>
  <pivotFields count="5">
    <pivotField showAll="0"/>
    <pivotField axis="axisRow" showAll="0" sortType="descending">
      <items count="5">
        <item x="2"/>
        <item x="3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</pivotFields>
  <rowFields count="1">
    <field x="1"/>
  </rowFields>
  <rowItems count="5">
    <i>
      <x v="2"/>
    </i>
    <i>
      <x v="1"/>
    </i>
    <i>
      <x/>
    </i>
    <i>
      <x v="3"/>
    </i>
    <i t="grand">
      <x/>
    </i>
  </rowItems>
  <colItems count="1">
    <i/>
  </colItems>
  <dataFields count="1">
    <dataField name="Suma de Ventas" fld="3" baseField="0" baseItem="0"/>
  </dataFields>
  <formats count="6">
    <format dxfId="43">
      <pivotArea type="all" dataOnly="0" outline="0" fieldPosition="0"/>
    </format>
    <format dxfId="42">
      <pivotArea outline="0" collapsedLevelsAreSubtotals="1" fieldPosition="0"/>
    </format>
    <format dxfId="41">
      <pivotArea field="1" type="button" dataOnly="0" labelOnly="1" outline="0" axis="axisRow" fieldPosition="0"/>
    </format>
    <format dxfId="40">
      <pivotArea dataOnly="0" labelOnly="1" fieldPosition="0">
        <references count="1">
          <reference field="1" count="0"/>
        </references>
      </pivotArea>
    </format>
    <format dxfId="39">
      <pivotArea dataOnly="0" labelOnly="1" grandRow="1" outline="0" fieldPosition="0"/>
    </format>
    <format dxfId="38">
      <pivotArea dataOnly="0" labelOnly="1" outline="0" axis="axisValues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B06320-883C-4821-9827-0953974828F1}" name="TablaDinámica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G11:H16" firstHeaderRow="1" firstDataRow="1" firstDataCol="1"/>
  <pivotFields count="5">
    <pivotField showAll="0"/>
    <pivotField showAll="0">
      <items count="5">
        <item x="2"/>
        <item x="3"/>
        <item x="0"/>
        <item x="1"/>
        <item t="default"/>
      </items>
    </pivotField>
    <pivotField axis="axisRow" showAll="0" sortType="descending">
      <items count="5">
        <item x="2"/>
        <item x="0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</pivotFields>
  <rowFields count="1">
    <field x="2"/>
  </rowFields>
  <rowItems count="5">
    <i>
      <x v="1"/>
    </i>
    <i>
      <x v="3"/>
    </i>
    <i>
      <x/>
    </i>
    <i>
      <x v="2"/>
    </i>
    <i t="grand">
      <x/>
    </i>
  </rowItems>
  <colItems count="1">
    <i/>
  </colItems>
  <dataFields count="1">
    <dataField name="Suma de Ventas" fld="3" baseField="0" baseItem="0"/>
  </dataFields>
  <formats count="6">
    <format dxfId="49">
      <pivotArea type="all" dataOnly="0" outline="0" fieldPosition="0"/>
    </format>
    <format dxfId="48">
      <pivotArea outline="0" collapsedLevelsAreSubtotals="1" fieldPosition="0"/>
    </format>
    <format dxfId="47">
      <pivotArea field="2" type="button" dataOnly="0" labelOnly="1" outline="0" axis="axisRow" fieldPosition="0"/>
    </format>
    <format dxfId="46">
      <pivotArea dataOnly="0" labelOnly="1" fieldPosition="0">
        <references count="1">
          <reference field="2" count="0"/>
        </references>
      </pivotArea>
    </format>
    <format dxfId="45">
      <pivotArea dataOnly="0" labelOnly="1" grandRow="1" outline="0" fieldPosition="0"/>
    </format>
    <format dxfId="44">
      <pivotArea dataOnly="0" labelOnly="1" outline="0" axis="axisValues" fieldPosition="0"/>
    </format>
  </formats>
  <chartFormats count="5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8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493F8D-E4CB-42A2-B03A-E175EFF83235}" name="TablaDiná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Cliente">
  <location ref="D3:E14" firstHeaderRow="1" firstDataRow="1" firstDataCol="1"/>
  <pivotFields count="5">
    <pivotField axis="axisRow" showAll="0" measureFilter="1" sortType="descending">
      <items count="50">
        <item x="35"/>
        <item x="26"/>
        <item x="36"/>
        <item x="39"/>
        <item x="42"/>
        <item x="9"/>
        <item x="29"/>
        <item x="31"/>
        <item x="19"/>
        <item x="6"/>
        <item x="47"/>
        <item x="12"/>
        <item x="13"/>
        <item x="3"/>
        <item x="40"/>
        <item x="30"/>
        <item x="33"/>
        <item x="8"/>
        <item x="11"/>
        <item x="41"/>
        <item x="14"/>
        <item x="24"/>
        <item x="0"/>
        <item x="45"/>
        <item x="27"/>
        <item x="43"/>
        <item x="37"/>
        <item x="25"/>
        <item x="18"/>
        <item x="20"/>
        <item x="1"/>
        <item x="48"/>
        <item x="5"/>
        <item x="7"/>
        <item x="21"/>
        <item x="34"/>
        <item x="23"/>
        <item x="46"/>
        <item x="16"/>
        <item x="32"/>
        <item x="15"/>
        <item x="28"/>
        <item x="44"/>
        <item x="38"/>
        <item x="10"/>
        <item x="22"/>
        <item x="2"/>
        <item x="17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>
      <items count="189">
        <item x="16"/>
        <item x="141"/>
        <item x="22"/>
        <item x="64"/>
        <item x="167"/>
        <item x="75"/>
        <item x="85"/>
        <item x="25"/>
        <item x="163"/>
        <item x="59"/>
        <item x="109"/>
        <item x="32"/>
        <item x="96"/>
        <item x="162"/>
        <item x="135"/>
        <item x="170"/>
        <item x="80"/>
        <item x="184"/>
        <item x="52"/>
        <item x="70"/>
        <item x="121"/>
        <item x="86"/>
        <item x="69"/>
        <item x="14"/>
        <item x="144"/>
        <item x="183"/>
        <item x="0"/>
        <item x="182"/>
        <item x="82"/>
        <item x="15"/>
        <item x="114"/>
        <item x="40"/>
        <item x="31"/>
        <item x="83"/>
        <item x="87"/>
        <item x="177"/>
        <item x="50"/>
        <item x="176"/>
        <item x="129"/>
        <item x="20"/>
        <item x="149"/>
        <item x="185"/>
        <item x="151"/>
        <item x="107"/>
        <item x="125"/>
        <item x="76"/>
        <item x="27"/>
        <item x="33"/>
        <item x="116"/>
        <item x="171"/>
        <item x="123"/>
        <item x="61"/>
        <item x="47"/>
        <item x="3"/>
        <item x="78"/>
        <item x="164"/>
        <item x="89"/>
        <item x="23"/>
        <item x="43"/>
        <item x="120"/>
        <item x="90"/>
        <item x="53"/>
        <item x="124"/>
        <item x="21"/>
        <item x="46"/>
        <item x="26"/>
        <item x="138"/>
        <item x="35"/>
        <item x="178"/>
        <item x="24"/>
        <item x="93"/>
        <item x="71"/>
        <item x="72"/>
        <item x="160"/>
        <item x="97"/>
        <item x="101"/>
        <item x="179"/>
        <item x="130"/>
        <item x="51"/>
        <item x="113"/>
        <item x="137"/>
        <item x="100"/>
        <item x="128"/>
        <item x="2"/>
        <item x="28"/>
        <item x="57"/>
        <item x="58"/>
        <item x="45"/>
        <item x="30"/>
        <item x="181"/>
        <item x="126"/>
        <item x="79"/>
        <item x="99"/>
        <item x="108"/>
        <item x="111"/>
        <item x="12"/>
        <item x="174"/>
        <item x="98"/>
        <item x="156"/>
        <item x="127"/>
        <item x="39"/>
        <item x="55"/>
        <item x="168"/>
        <item x="154"/>
        <item x="117"/>
        <item x="106"/>
        <item x="105"/>
        <item x="118"/>
        <item x="142"/>
        <item x="10"/>
        <item x="133"/>
        <item x="161"/>
        <item x="112"/>
        <item x="62"/>
        <item x="186"/>
        <item x="139"/>
        <item x="34"/>
        <item x="119"/>
        <item x="172"/>
        <item x="115"/>
        <item x="131"/>
        <item x="84"/>
        <item x="157"/>
        <item x="19"/>
        <item x="6"/>
        <item x="74"/>
        <item x="44"/>
        <item x="153"/>
        <item x="18"/>
        <item x="152"/>
        <item x="77"/>
        <item x="180"/>
        <item x="147"/>
        <item x="95"/>
        <item x="66"/>
        <item x="41"/>
        <item x="91"/>
        <item x="136"/>
        <item x="48"/>
        <item x="158"/>
        <item x="9"/>
        <item x="42"/>
        <item x="143"/>
        <item x="4"/>
        <item x="169"/>
        <item x="102"/>
        <item x="103"/>
        <item x="38"/>
        <item x="146"/>
        <item x="36"/>
        <item x="94"/>
        <item x="187"/>
        <item x="140"/>
        <item x="132"/>
        <item x="68"/>
        <item x="166"/>
        <item x="1"/>
        <item x="56"/>
        <item x="13"/>
        <item x="92"/>
        <item x="104"/>
        <item x="8"/>
        <item x="29"/>
        <item x="17"/>
        <item x="81"/>
        <item x="5"/>
        <item x="37"/>
        <item x="173"/>
        <item x="145"/>
        <item x="134"/>
        <item x="150"/>
        <item x="175"/>
        <item x="60"/>
        <item x="54"/>
        <item x="110"/>
        <item x="67"/>
        <item x="63"/>
        <item x="65"/>
        <item x="159"/>
        <item x="88"/>
        <item x="73"/>
        <item x="155"/>
        <item x="148"/>
        <item x="7"/>
        <item x="11"/>
        <item x="122"/>
        <item x="165"/>
        <item x="49"/>
        <item t="default"/>
      </items>
    </pivotField>
    <pivotField showAll="0"/>
  </pivotFields>
  <rowFields count="1">
    <field x="0"/>
  </rowFields>
  <rowItems count="11">
    <i>
      <x v="32"/>
    </i>
    <i>
      <x v="25"/>
    </i>
    <i>
      <x v="38"/>
    </i>
    <i>
      <x v="48"/>
    </i>
    <i>
      <x v="30"/>
    </i>
    <i>
      <x v="28"/>
    </i>
    <i>
      <x/>
    </i>
    <i>
      <x v="42"/>
    </i>
    <i>
      <x v="6"/>
    </i>
    <i>
      <x v="47"/>
    </i>
    <i t="grand">
      <x/>
    </i>
  </rowItems>
  <colItems count="1">
    <i/>
  </colItems>
  <dataFields count="1">
    <dataField name="Compras Totales" fld="3" baseField="0" baseItem="32" numFmtId="164"/>
  </dataFields>
  <formats count="7">
    <format dxfId="30">
      <pivotArea type="all" dataOnly="0" outline="0" fieldPosition="0"/>
    </format>
    <format dxfId="29">
      <pivotArea outline="0" collapsedLevelsAreSubtotals="1" fieldPosition="0"/>
    </format>
    <format dxfId="28">
      <pivotArea field="0" type="button" dataOnly="0" labelOnly="1" outline="0" axis="axisRow" fieldPosition="0"/>
    </format>
    <format dxfId="27">
      <pivotArea dataOnly="0" labelOnly="1" fieldPosition="0">
        <references count="1">
          <reference field="0" count="10">
            <x v="0"/>
            <x v="6"/>
            <x v="25"/>
            <x v="28"/>
            <x v="30"/>
            <x v="32"/>
            <x v="38"/>
            <x v="42"/>
            <x v="47"/>
            <x v="48"/>
          </reference>
        </references>
      </pivotArea>
    </format>
    <format dxfId="26">
      <pivotArea dataOnly="0" labelOnly="1" grandRow="1" outline="0" fieldPosition="0"/>
    </format>
    <format dxfId="25">
      <pivotArea dataOnly="0" labelOnly="1" outline="0" axis="axisValues" fieldPosition="0"/>
    </format>
    <format dxfId="24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filters count="1">
    <filter fld="0" type="count" evalOrder="-1" id="4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AD24FC-2334-4700-8CC2-C41823220492}" name="Tabla1" displayName="Tabla1" ref="A1:E6" totalsRowShown="0" headerRowDxfId="54">
  <autoFilter ref="A1:E6" xr:uid="{9DAD24FC-2334-4700-8CC2-C41823220492}"/>
  <tableColumns count="5">
    <tableColumn id="1" xr3:uid="{E603F563-6DC2-479B-8A3F-6E53A74A3AA3}" name="Año" dataDxfId="53"/>
    <tableColumn id="2" xr3:uid="{52A252B7-8D5A-479A-888D-62C649491273}" name="Ingresos"/>
    <tableColumn id="3" xr3:uid="{D9BC3D7F-6968-4F5E-92F9-0AC6F152D0A3}" name="Costos"/>
    <tableColumn id="4" xr3:uid="{B3BC1E08-74DF-4A69-AC14-6C9F0F430ABC}" name="Gastos"/>
    <tableColumn id="5" xr3:uid="{90D46A90-8048-411E-B8D0-B3DBD47987AC}" name="Utilidad">
      <calculatedColumnFormula>(Tabla1[[#This Row],[Ingresos]]-Tabla1[[#This Row],[Costos]]-Tabla1[[#This Row],[Gastos]])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29D851-8F6A-4746-8533-D305C1338B81}" name="Tabla2" displayName="Tabla2" ref="A2:D15" totalsRowCount="1">
  <autoFilter ref="A2:D14" xr:uid="{F829D851-8F6A-4746-8533-D305C1338B81}"/>
  <tableColumns count="4">
    <tableColumn id="1" xr3:uid="{9A97802C-013D-44D7-86E5-E7A8326A37CE}" name="Mes" totalsRowLabel="Total" dataDxfId="52" totalsRowDxfId="51"/>
    <tableColumn id="2" xr3:uid="{8101CFE1-3498-4E92-B5B5-FF9E5E351A6D}" name="Ventas Proyectadas" totalsRowFunction="custom">
      <totalsRowFormula>SUM(Tabla2[Ventas Proyectadas])</totalsRowFormula>
    </tableColumn>
    <tableColumn id="3" xr3:uid="{AB6C94A9-56DD-463D-B300-5F349247F440}" name="Costos Proyectados" totalsRowFunction="custom">
      <totalsRowFormula>SUM(Tabla2[Costos Proyectados])</totalsRowFormula>
    </tableColumn>
    <tableColumn id="4" xr3:uid="{AC13D9C1-A101-4EE1-B226-3391FD5EA177}" name="Utilidad Esperada" totalsRowFunction="custom">
      <totalsRowFormula>SUM(Tabla2[Utilidad Esperada])</totalsRow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FCEFE4B-2120-46F9-ABB5-387AACF00C9B}" name="Tabla28" displayName="Tabla28" ref="F17:I30" totalsRowCount="1">
  <autoFilter ref="F17:I29" xr:uid="{6FCEFE4B-2120-46F9-ABB5-387AACF00C9B}"/>
  <tableColumns count="4">
    <tableColumn id="1" xr3:uid="{0DBB2EF6-2ADE-48F0-9537-B13247D5BCC3}" name="Mes" totalsRowLabel="Total" dataDxfId="50" totalsRowDxfId="13"/>
    <tableColumn id="2" xr3:uid="{325B7C6D-172E-4430-B3DB-0C063E544833}" name="Ventas Proyectadas" totalsRowFunction="custom">
      <calculatedColumnFormula>B3*$G$4</calculatedColumnFormula>
      <totalsRowFormula>SUM(Tabla28[Ventas Proyectadas])</totalsRowFormula>
    </tableColumn>
    <tableColumn id="3" xr3:uid="{1BFEB426-7FA6-47A5-8015-36B25B3F69EB}" name="Costos Proyectados" totalsRowFunction="custom">
      <calculatedColumnFormula>C3*$I$4</calculatedColumnFormula>
      <totalsRowFormula>SUM(Tabla28[Costos Proyectados])</totalsRowFormula>
    </tableColumn>
    <tableColumn id="4" xr3:uid="{BAFD6CB3-55AD-4E38-98E8-19B78EB18DF5}" name="Pesimista" totalsRowFunction="custom">
      <calculatedColumnFormula>G18-H18</calculatedColumnFormula>
      <totalsRowFormula>SUM(Tabla28[Pesimista])</totalsRowFormula>
    </tableColumn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11B7C36-FB4F-4052-BDDB-694FE1F7E0E9}" name="Tabla2710" displayName="Tabla2710" ref="A17:D30" totalsRowCount="1">
  <autoFilter ref="A17:D29" xr:uid="{211B7C36-FB4F-4052-BDDB-694FE1F7E0E9}"/>
  <tableColumns count="4">
    <tableColumn id="1" xr3:uid="{EB166867-B84A-432B-A2D0-9FFEF02BA563}" name="Mes" totalsRowLabel="Total" dataDxfId="17" totalsRowDxfId="14"/>
    <tableColumn id="2" xr3:uid="{675C3F5A-6194-4DCB-A398-114CC836A56F}" name="Ventas Proyectadas" totalsRowFunction="custom" dataDxfId="16">
      <calculatedColumnFormula>B3*$G$2</calculatedColumnFormula>
      <totalsRowFormula>SUM(Tabla2710[Ventas Proyectadas])</totalsRowFormula>
    </tableColumn>
    <tableColumn id="3" xr3:uid="{6C432718-BA83-4531-8581-D635FF4F7689}" name="Costos Proyectados" totalsRowFunction="custom" dataDxfId="15">
      <calculatedColumnFormula>C3*$I$2</calculatedColumnFormula>
      <totalsRowFormula>SUM(Tabla2710[Costos Proyectados])</totalsRowFormula>
    </tableColumn>
    <tableColumn id="4" xr3:uid="{1A83BED1-655F-427E-B762-039C76CA3F60}" name="Optimista" totalsRowFunction="custom">
      <calculatedColumnFormula>Tabla2710[[#This Row],[Ventas Proyectadas]]-C18</calculatedColumnFormula>
      <totalsRowFormula>SUM(Tabla2710[Optimista])</totalsRowFormula>
    </tableColumn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EEDEE8E-AF4C-4241-8134-C4E87A1E29C7}" name="Tabla3" displayName="Tabla3" ref="A1:E201" totalsRowShown="0">
  <autoFilter ref="A1:E201" xr:uid="{2EEDEE8E-AF4C-4241-8134-C4E87A1E29C7}"/>
  <tableColumns count="5">
    <tableColumn id="1" xr3:uid="{99A35F35-ED99-4135-AE8C-40E63118A872}" name="Cliente"/>
    <tableColumn id="2" xr3:uid="{06F05B45-ED6D-4D35-B62D-AD05AEB62CC3}" name="Región"/>
    <tableColumn id="3" xr3:uid="{A56A3E17-49B0-4145-9782-276F0AEE2C99}" name="Producto"/>
    <tableColumn id="4" xr3:uid="{33D898A8-2B8A-4E49-A3FA-28ED371C63C1}" name="Ventas"/>
    <tableColumn id="5" xr3:uid="{16198867-9BFF-45E5-AFD9-8642181A2259}" name="Mes" dataDxfId="3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9DB351-C3DC-4558-A323-34C88006DF67}" name="Tabla4" displayName="Tabla4" ref="A1:F7" totalsRowCount="1">
  <autoFilter ref="A1:F6" xr:uid="{969DB351-C3DC-4558-A323-34C88006DF67}"/>
  <tableColumns count="6">
    <tableColumn id="1" xr3:uid="{54824FE4-1FA8-41F5-B53C-ED64C1EB0155}" name="Producto" totalsRowLabel="Total" dataDxfId="23" totalsRowDxfId="22"/>
    <tableColumn id="2" xr3:uid="{280B97C1-1C7A-497A-9882-13884E1147F1}" name="Costo Unitario"/>
    <tableColumn id="3" xr3:uid="{E74BB914-3636-4089-9991-06F05C824853}" name="Beneficio Unitario"/>
    <tableColumn id="4" xr3:uid="{AC678933-9FE0-46D6-BB07-CAA444B407A5}" name="Cantidad"/>
    <tableColumn id="5" xr3:uid="{184F5197-FBFE-4C9E-9BAC-C1D9CFEC9307}" name="Costo Total" totalsRowFunction="custom" dataDxfId="21" totalsRowDxfId="20">
      <calculatedColumnFormula>B2*D2</calculatedColumnFormula>
      <totalsRowFormula>SUM(Tabla4[Costo Total])</totalsRowFormula>
    </tableColumn>
    <tableColumn id="6" xr3:uid="{D20E2948-8556-4C06-B762-48E476BC1489}" name="Beneficio Total" totalsRowFunction="custom" dataDxfId="19" totalsRowDxfId="18">
      <calculatedColumnFormula>C2*D2</calculatedColumnFormula>
      <totalsRowFormula>SUM(Tabla4[Beneficio Total])</totalsRow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5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showGridLines="0" tabSelected="1" workbookViewId="0">
      <selection activeCell="E17" sqref="E17"/>
    </sheetView>
  </sheetViews>
  <sheetFormatPr baseColWidth="10" defaultColWidth="9.140625" defaultRowHeight="15" x14ac:dyDescent="0.25"/>
  <cols>
    <col min="1" max="1" width="14.42578125" customWidth="1"/>
    <col min="2" max="2" width="13" bestFit="1" customWidth="1"/>
    <col min="3" max="3" width="12.7109375" bestFit="1" customWidth="1"/>
    <col min="4" max="4" width="11.5703125" bestFit="1" customWidth="1"/>
    <col min="5" max="5" width="12.7109375" bestFit="1" customWidth="1"/>
    <col min="6" max="6" width="1.42578125" customWidth="1"/>
  </cols>
  <sheetData>
    <row r="1" spans="1:8" x14ac:dyDescent="0.25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</row>
    <row r="2" spans="1:8" x14ac:dyDescent="0.25">
      <c r="A2" s="15">
        <v>2020</v>
      </c>
      <c r="B2">
        <v>95795</v>
      </c>
      <c r="C2">
        <v>61962</v>
      </c>
      <c r="D2">
        <v>11685</v>
      </c>
      <c r="E2">
        <f>(Tabla1[[#This Row],[Ingresos]]-Tabla1[[#This Row],[Costos]]-Tabla1[[#This Row],[Gastos]])</f>
        <v>22148</v>
      </c>
    </row>
    <row r="3" spans="1:8" x14ac:dyDescent="0.25">
      <c r="A3" s="15">
        <v>2021</v>
      </c>
      <c r="B3">
        <v>80860</v>
      </c>
      <c r="C3">
        <v>87191</v>
      </c>
      <c r="D3">
        <v>10769</v>
      </c>
      <c r="E3">
        <f>(Tabla1[[#This Row],[Ingresos]]-Tabla1[[#This Row],[Costos]]-Tabla1[[#This Row],[Gastos]])</f>
        <v>-17100</v>
      </c>
    </row>
    <row r="4" spans="1:8" x14ac:dyDescent="0.25">
      <c r="A4" s="15">
        <v>2022</v>
      </c>
      <c r="B4">
        <v>134886</v>
      </c>
      <c r="C4">
        <v>84131</v>
      </c>
      <c r="D4">
        <v>20583</v>
      </c>
      <c r="E4">
        <f>(Tabla1[[#This Row],[Ingresos]]-Tabla1[[#This Row],[Costos]]-Tabla1[[#This Row],[Gastos]])</f>
        <v>30172</v>
      </c>
    </row>
    <row r="5" spans="1:8" x14ac:dyDescent="0.25">
      <c r="A5" s="15">
        <v>2023</v>
      </c>
      <c r="B5">
        <v>86265</v>
      </c>
      <c r="C5">
        <v>56023</v>
      </c>
      <c r="D5">
        <v>23803</v>
      </c>
      <c r="E5">
        <f>(Tabla1[[#This Row],[Ingresos]]-Tabla1[[#This Row],[Costos]]-Tabla1[[#This Row],[Gastos]])</f>
        <v>6439</v>
      </c>
    </row>
    <row r="6" spans="1:8" x14ac:dyDescent="0.25">
      <c r="A6" s="15">
        <v>2024</v>
      </c>
      <c r="B6">
        <v>117194</v>
      </c>
      <c r="C6">
        <v>81090</v>
      </c>
      <c r="D6">
        <v>16949</v>
      </c>
      <c r="E6">
        <f>(Tabla1[[#This Row],[Ingresos]]-Tabla1[[#This Row],[Costos]]-Tabla1[[#This Row],[Gastos]])</f>
        <v>19155</v>
      </c>
    </row>
    <row r="7" spans="1:8" x14ac:dyDescent="0.25">
      <c r="H7" s="1"/>
    </row>
    <row r="8" spans="1:8" x14ac:dyDescent="0.25">
      <c r="B8" s="30" t="s">
        <v>0</v>
      </c>
      <c r="C8" s="5" t="s">
        <v>94</v>
      </c>
    </row>
    <row r="9" spans="1:8" x14ac:dyDescent="0.25">
      <c r="B9" s="31">
        <v>2020</v>
      </c>
      <c r="C9" s="2">
        <f>(E2/B2)</f>
        <v>0.23120204603580563</v>
      </c>
    </row>
    <row r="10" spans="1:8" x14ac:dyDescent="0.25">
      <c r="B10" s="32">
        <v>2021</v>
      </c>
      <c r="C10" s="3">
        <f>(E3/B3)</f>
        <v>-0.21147662626762306</v>
      </c>
    </row>
    <row r="11" spans="1:8" x14ac:dyDescent="0.25">
      <c r="B11" s="31">
        <v>2022</v>
      </c>
      <c r="C11" s="2">
        <f>(E4/B4)</f>
        <v>0.22368518600892606</v>
      </c>
    </row>
    <row r="12" spans="1:8" x14ac:dyDescent="0.25">
      <c r="B12" s="32">
        <v>2023</v>
      </c>
      <c r="C12" s="3">
        <f>(E5/B5)</f>
        <v>7.4642091230510632E-2</v>
      </c>
    </row>
    <row r="13" spans="1:8" x14ac:dyDescent="0.25">
      <c r="B13" s="33">
        <v>2024</v>
      </c>
      <c r="C13" s="4">
        <f>(E6/B6)</f>
        <v>0.16344693414338618</v>
      </c>
    </row>
  </sheetData>
  <conditionalFormatting sqref="A2:E6">
    <cfRule type="cellIs" dxfId="12" priority="3" operator="lessThan">
      <formula>0</formula>
    </cfRule>
  </conditionalFormatting>
  <conditionalFormatting sqref="C9:C13">
    <cfRule type="cellIs" dxfId="11" priority="1" operator="lessThan">
      <formula>0</formula>
    </cfRule>
  </conditionalFormatting>
  <conditionalFormatting sqref="E2:E6">
    <cfRule type="cellIs" dxfId="10" priority="2" operator="lessThan">
      <formula>0</formula>
    </cfRule>
  </conditionalFormatting>
  <pageMargins left="0.75" right="0.75" top="1" bottom="1" header="0.5" footer="0.5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0"/>
  <sheetViews>
    <sheetView showGridLines="0" topLeftCell="A4" workbookViewId="0">
      <selection activeCell="D17" sqref="D17"/>
    </sheetView>
  </sheetViews>
  <sheetFormatPr baseColWidth="10" defaultColWidth="9.140625" defaultRowHeight="15" x14ac:dyDescent="0.25"/>
  <cols>
    <col min="2" max="2" width="20.42578125" customWidth="1"/>
    <col min="3" max="3" width="20.28515625" customWidth="1"/>
    <col min="4" max="4" width="18.5703125" customWidth="1"/>
    <col min="5" max="5" width="4.42578125" customWidth="1"/>
    <col min="6" max="6" width="9.140625" customWidth="1"/>
    <col min="7" max="7" width="20.7109375" bestFit="1" customWidth="1"/>
    <col min="8" max="8" width="20.5703125" bestFit="1" customWidth="1"/>
    <col min="9" max="9" width="19" bestFit="1" customWidth="1"/>
  </cols>
  <sheetData>
    <row r="1" spans="1:9" x14ac:dyDescent="0.25">
      <c r="A1" s="60" t="s">
        <v>122</v>
      </c>
      <c r="B1" s="61"/>
      <c r="C1" s="61"/>
      <c r="D1" s="62"/>
      <c r="F1" s="57" t="s">
        <v>95</v>
      </c>
      <c r="G1" s="58"/>
      <c r="H1" s="58"/>
      <c r="I1" s="59"/>
    </row>
    <row r="2" spans="1:9" x14ac:dyDescent="0.25">
      <c r="A2" s="29" t="s">
        <v>5</v>
      </c>
      <c r="B2" s="28" t="s">
        <v>6</v>
      </c>
      <c r="C2" s="28" t="s">
        <v>7</v>
      </c>
      <c r="D2" s="28" t="s">
        <v>8</v>
      </c>
      <c r="F2" s="63" t="s">
        <v>24</v>
      </c>
      <c r="G2" s="64">
        <v>1.25</v>
      </c>
      <c r="H2" s="64" t="s">
        <v>2</v>
      </c>
      <c r="I2" s="65">
        <v>0.95</v>
      </c>
    </row>
    <row r="3" spans="1:9" x14ac:dyDescent="0.25">
      <c r="A3" s="29" t="s">
        <v>90</v>
      </c>
      <c r="B3">
        <v>8433</v>
      </c>
      <c r="C3">
        <v>6753</v>
      </c>
      <c r="D3">
        <v>1680</v>
      </c>
      <c r="F3" s="54" t="s">
        <v>96</v>
      </c>
      <c r="G3" s="55"/>
      <c r="H3" s="55"/>
      <c r="I3" s="56"/>
    </row>
    <row r="4" spans="1:9" x14ac:dyDescent="0.25">
      <c r="A4" s="29" t="s">
        <v>10</v>
      </c>
      <c r="B4">
        <v>11311</v>
      </c>
      <c r="C4">
        <v>5047</v>
      </c>
      <c r="D4">
        <v>6264</v>
      </c>
      <c r="F4" s="66" t="s">
        <v>24</v>
      </c>
      <c r="G4" s="67">
        <v>0.8</v>
      </c>
      <c r="H4" s="67" t="s">
        <v>2</v>
      </c>
      <c r="I4" s="68">
        <v>1.1499999999999999</v>
      </c>
    </row>
    <row r="5" spans="1:9" x14ac:dyDescent="0.25">
      <c r="A5" s="29" t="s">
        <v>11</v>
      </c>
      <c r="B5">
        <v>11051</v>
      </c>
      <c r="C5">
        <v>6547</v>
      </c>
      <c r="D5">
        <v>4504</v>
      </c>
    </row>
    <row r="6" spans="1:9" x14ac:dyDescent="0.25">
      <c r="A6" s="29" t="s">
        <v>91</v>
      </c>
      <c r="B6">
        <v>7184</v>
      </c>
      <c r="C6">
        <v>5747</v>
      </c>
      <c r="D6">
        <v>1437</v>
      </c>
    </row>
    <row r="7" spans="1:9" x14ac:dyDescent="0.25">
      <c r="A7" s="29" t="s">
        <v>13</v>
      </c>
      <c r="B7">
        <v>10555</v>
      </c>
      <c r="C7">
        <v>3975</v>
      </c>
      <c r="D7">
        <v>6580</v>
      </c>
    </row>
    <row r="8" spans="1:9" x14ac:dyDescent="0.25">
      <c r="A8" s="29" t="s">
        <v>14</v>
      </c>
      <c r="B8">
        <v>9385</v>
      </c>
      <c r="C8">
        <v>4806</v>
      </c>
      <c r="D8">
        <v>4579</v>
      </c>
    </row>
    <row r="9" spans="1:9" x14ac:dyDescent="0.25">
      <c r="A9" s="29" t="s">
        <v>15</v>
      </c>
      <c r="B9">
        <v>10117</v>
      </c>
      <c r="C9">
        <v>3189</v>
      </c>
      <c r="D9">
        <v>6928</v>
      </c>
    </row>
    <row r="10" spans="1:9" x14ac:dyDescent="0.25">
      <c r="A10" s="29" t="s">
        <v>92</v>
      </c>
      <c r="B10">
        <v>10843</v>
      </c>
      <c r="C10">
        <v>6005</v>
      </c>
      <c r="D10">
        <v>4838</v>
      </c>
    </row>
    <row r="11" spans="1:9" x14ac:dyDescent="0.25">
      <c r="A11" s="29" t="s">
        <v>17</v>
      </c>
      <c r="B11">
        <v>8904</v>
      </c>
      <c r="C11">
        <v>5734</v>
      </c>
      <c r="D11">
        <v>3170</v>
      </c>
    </row>
    <row r="12" spans="1:9" x14ac:dyDescent="0.25">
      <c r="A12" s="29" t="s">
        <v>18</v>
      </c>
      <c r="B12">
        <v>6474</v>
      </c>
      <c r="C12">
        <v>6005</v>
      </c>
      <c r="D12">
        <v>469</v>
      </c>
    </row>
    <row r="13" spans="1:9" x14ac:dyDescent="0.25">
      <c r="A13" s="29" t="s">
        <v>19</v>
      </c>
      <c r="B13">
        <v>7082</v>
      </c>
      <c r="C13">
        <v>3562</v>
      </c>
      <c r="D13">
        <v>3520</v>
      </c>
    </row>
    <row r="14" spans="1:9" x14ac:dyDescent="0.25">
      <c r="A14" s="29" t="s">
        <v>93</v>
      </c>
      <c r="B14">
        <v>8558</v>
      </c>
      <c r="C14">
        <v>4899</v>
      </c>
      <c r="D14">
        <v>3659</v>
      </c>
    </row>
    <row r="15" spans="1:9" x14ac:dyDescent="0.25">
      <c r="A15" s="29" t="s">
        <v>89</v>
      </c>
      <c r="B15">
        <f>SUM(Tabla2[Ventas Proyectadas])</f>
        <v>109897</v>
      </c>
      <c r="C15">
        <f>SUM(Tabla2[Costos Proyectados])</f>
        <v>62269</v>
      </c>
      <c r="D15">
        <f>SUM(Tabla2[Utilidad Esperada])</f>
        <v>47628</v>
      </c>
    </row>
    <row r="16" spans="1:9" x14ac:dyDescent="0.25">
      <c r="A16" s="52" t="s">
        <v>95</v>
      </c>
      <c r="B16" s="52"/>
      <c r="C16" s="52"/>
      <c r="D16" s="52"/>
      <c r="F16" s="53" t="s">
        <v>96</v>
      </c>
      <c r="G16" s="53"/>
      <c r="H16" s="53"/>
      <c r="I16" s="53"/>
    </row>
    <row r="17" spans="1:9" x14ac:dyDescent="0.25">
      <c r="A17" s="29" t="s">
        <v>5</v>
      </c>
      <c r="B17" t="s">
        <v>6</v>
      </c>
      <c r="C17" t="s">
        <v>7</v>
      </c>
      <c r="D17" s="29" t="s">
        <v>123</v>
      </c>
      <c r="F17" s="29" t="s">
        <v>5</v>
      </c>
      <c r="G17" t="s">
        <v>6</v>
      </c>
      <c r="H17" t="s">
        <v>7</v>
      </c>
      <c r="I17" s="29" t="s">
        <v>124</v>
      </c>
    </row>
    <row r="18" spans="1:9" x14ac:dyDescent="0.25">
      <c r="A18" s="29" t="s">
        <v>90</v>
      </c>
      <c r="B18">
        <f>B3*$G$2</f>
        <v>10541.25</v>
      </c>
      <c r="C18">
        <f>C3*$I$2</f>
        <v>6415.3499999999995</v>
      </c>
      <c r="D18">
        <f>Tabla2710[[#This Row],[Ventas Proyectadas]]-C18</f>
        <v>4125.9000000000005</v>
      </c>
      <c r="F18" s="29" t="s">
        <v>90</v>
      </c>
      <c r="G18">
        <f>B3*$G$4</f>
        <v>6746.4000000000005</v>
      </c>
      <c r="H18">
        <f>C3*$I$4</f>
        <v>7765.95</v>
      </c>
      <c r="I18">
        <f>G18-H18</f>
        <v>-1019.5499999999993</v>
      </c>
    </row>
    <row r="19" spans="1:9" x14ac:dyDescent="0.25">
      <c r="A19" s="29" t="s">
        <v>10</v>
      </c>
      <c r="B19">
        <f>B4*$G$2</f>
        <v>14138.75</v>
      </c>
      <c r="C19">
        <f>C4*$I$2</f>
        <v>4794.6499999999996</v>
      </c>
      <c r="D19">
        <f>Tabla2710[[#This Row],[Ventas Proyectadas]]-C19</f>
        <v>9344.1</v>
      </c>
      <c r="F19" s="29" t="s">
        <v>10</v>
      </c>
      <c r="G19">
        <f>B4*$G$4</f>
        <v>9048.8000000000011</v>
      </c>
      <c r="H19">
        <f>C4*$I$4</f>
        <v>5804.0499999999993</v>
      </c>
      <c r="I19">
        <f t="shared" ref="I19:I29" si="0">G19-H19</f>
        <v>3244.7500000000018</v>
      </c>
    </row>
    <row r="20" spans="1:9" x14ac:dyDescent="0.25">
      <c r="A20" s="29" t="s">
        <v>11</v>
      </c>
      <c r="B20">
        <f>B5*$G$2</f>
        <v>13813.75</v>
      </c>
      <c r="C20">
        <f>C5*$I$2</f>
        <v>6219.65</v>
      </c>
      <c r="D20">
        <f>Tabla2710[[#This Row],[Ventas Proyectadas]]-C20</f>
        <v>7594.1</v>
      </c>
      <c r="F20" s="29" t="s">
        <v>11</v>
      </c>
      <c r="G20">
        <f>B5*$G$4</f>
        <v>8840.8000000000011</v>
      </c>
      <c r="H20">
        <f>C5*$I$4</f>
        <v>7529.0499999999993</v>
      </c>
      <c r="I20">
        <f>G20-H20</f>
        <v>1311.7500000000018</v>
      </c>
    </row>
    <row r="21" spans="1:9" x14ac:dyDescent="0.25">
      <c r="A21" s="29" t="s">
        <v>91</v>
      </c>
      <c r="B21">
        <f>B6*$G$2</f>
        <v>8980</v>
      </c>
      <c r="C21">
        <f>C6*$I$2</f>
        <v>5459.65</v>
      </c>
      <c r="D21">
        <f>Tabla2710[[#This Row],[Ventas Proyectadas]]-C21</f>
        <v>3520.3500000000004</v>
      </c>
      <c r="F21" s="29" t="s">
        <v>91</v>
      </c>
      <c r="G21">
        <f>B6*$G$4</f>
        <v>5747.2000000000007</v>
      </c>
      <c r="H21">
        <f>C6*$I$4</f>
        <v>6609.0499999999993</v>
      </c>
      <c r="I21">
        <f t="shared" si="0"/>
        <v>-861.84999999999854</v>
      </c>
    </row>
    <row r="22" spans="1:9" x14ac:dyDescent="0.25">
      <c r="A22" s="29" t="s">
        <v>13</v>
      </c>
      <c r="B22">
        <f>B7*$G$2</f>
        <v>13193.75</v>
      </c>
      <c r="C22">
        <f>C7*$I$2</f>
        <v>3776.25</v>
      </c>
      <c r="D22">
        <f>Tabla2710[[#This Row],[Ventas Proyectadas]]-C22</f>
        <v>9417.5</v>
      </c>
      <c r="F22" s="29" t="s">
        <v>13</v>
      </c>
      <c r="G22">
        <f>B7*$G$4</f>
        <v>8444</v>
      </c>
      <c r="H22">
        <f>C7*$I$4</f>
        <v>4571.25</v>
      </c>
      <c r="I22">
        <f t="shared" si="0"/>
        <v>3872.75</v>
      </c>
    </row>
    <row r="23" spans="1:9" x14ac:dyDescent="0.25">
      <c r="A23" s="29" t="s">
        <v>14</v>
      </c>
      <c r="B23">
        <f>B8*$G$2</f>
        <v>11731.25</v>
      </c>
      <c r="C23">
        <f>C8*$I$2</f>
        <v>4565.7</v>
      </c>
      <c r="D23">
        <f>Tabla2710[[#This Row],[Ventas Proyectadas]]-C23</f>
        <v>7165.55</v>
      </c>
      <c r="F23" s="29" t="s">
        <v>14</v>
      </c>
      <c r="G23">
        <f>B8*$G$4</f>
        <v>7508</v>
      </c>
      <c r="H23">
        <f>C8*$I$4</f>
        <v>5526.9</v>
      </c>
      <c r="I23">
        <f t="shared" si="0"/>
        <v>1981.1000000000004</v>
      </c>
    </row>
    <row r="24" spans="1:9" x14ac:dyDescent="0.25">
      <c r="A24" s="29" t="s">
        <v>15</v>
      </c>
      <c r="B24">
        <f>B9*$G$2</f>
        <v>12646.25</v>
      </c>
      <c r="C24">
        <f>C9*$I$2</f>
        <v>3029.5499999999997</v>
      </c>
      <c r="D24">
        <f>Tabla2710[[#This Row],[Ventas Proyectadas]]-C24</f>
        <v>9616.7000000000007</v>
      </c>
      <c r="F24" s="29" t="s">
        <v>15</v>
      </c>
      <c r="G24">
        <f>B9*$G$4</f>
        <v>8093.6</v>
      </c>
      <c r="H24">
        <f>C9*$I$4</f>
        <v>3667.35</v>
      </c>
      <c r="I24">
        <f t="shared" si="0"/>
        <v>4426.25</v>
      </c>
    </row>
    <row r="25" spans="1:9" x14ac:dyDescent="0.25">
      <c r="A25" s="29" t="s">
        <v>92</v>
      </c>
      <c r="B25">
        <f>B10*$G$2</f>
        <v>13553.75</v>
      </c>
      <c r="C25">
        <f>C10*$I$2</f>
        <v>5704.75</v>
      </c>
      <c r="D25">
        <f>Tabla2710[[#This Row],[Ventas Proyectadas]]-C25</f>
        <v>7849</v>
      </c>
      <c r="F25" s="29" t="s">
        <v>92</v>
      </c>
      <c r="G25">
        <f>B10*$G$4</f>
        <v>8674.4</v>
      </c>
      <c r="H25">
        <f>C10*$I$4</f>
        <v>6905.7499999999991</v>
      </c>
      <c r="I25">
        <f t="shared" si="0"/>
        <v>1768.6500000000005</v>
      </c>
    </row>
    <row r="26" spans="1:9" x14ac:dyDescent="0.25">
      <c r="A26" s="29" t="s">
        <v>17</v>
      </c>
      <c r="B26">
        <f>B11*$G$2</f>
        <v>11130</v>
      </c>
      <c r="C26">
        <f>C11*$I$2</f>
        <v>5447.3</v>
      </c>
      <c r="D26">
        <f>Tabla2710[[#This Row],[Ventas Proyectadas]]-C26</f>
        <v>5682.7</v>
      </c>
      <c r="F26" s="29" t="s">
        <v>17</v>
      </c>
      <c r="G26">
        <f>B11*$G$4</f>
        <v>7123.2000000000007</v>
      </c>
      <c r="H26">
        <f>C11*$I$4</f>
        <v>6594.0999999999995</v>
      </c>
      <c r="I26">
        <f t="shared" si="0"/>
        <v>529.10000000000127</v>
      </c>
    </row>
    <row r="27" spans="1:9" x14ac:dyDescent="0.25">
      <c r="A27" s="29" t="s">
        <v>18</v>
      </c>
      <c r="B27">
        <f>B12*$G$2</f>
        <v>8092.5</v>
      </c>
      <c r="C27">
        <f>C12*$I$2</f>
        <v>5704.75</v>
      </c>
      <c r="D27">
        <f>Tabla2710[[#This Row],[Ventas Proyectadas]]-C27</f>
        <v>2387.75</v>
      </c>
      <c r="F27" s="29" t="s">
        <v>18</v>
      </c>
      <c r="G27">
        <f>B12*$G$4</f>
        <v>5179.2000000000007</v>
      </c>
      <c r="H27">
        <f>C12*$I$4</f>
        <v>6905.7499999999991</v>
      </c>
      <c r="I27">
        <f t="shared" si="0"/>
        <v>-1726.5499999999984</v>
      </c>
    </row>
    <row r="28" spans="1:9" x14ac:dyDescent="0.25">
      <c r="A28" s="29" t="s">
        <v>19</v>
      </c>
      <c r="B28">
        <f>B13*$G$2</f>
        <v>8852.5</v>
      </c>
      <c r="C28">
        <f>C13*$I$2</f>
        <v>3383.8999999999996</v>
      </c>
      <c r="D28">
        <f>Tabla2710[[#This Row],[Ventas Proyectadas]]-C28</f>
        <v>5468.6</v>
      </c>
      <c r="F28" s="29" t="s">
        <v>19</v>
      </c>
      <c r="G28">
        <f>B13*$G$4</f>
        <v>5665.6</v>
      </c>
      <c r="H28">
        <f>C13*$I$4</f>
        <v>4096.2999999999993</v>
      </c>
      <c r="I28">
        <f t="shared" si="0"/>
        <v>1569.3000000000011</v>
      </c>
    </row>
    <row r="29" spans="1:9" x14ac:dyDescent="0.25">
      <c r="A29" s="29" t="s">
        <v>93</v>
      </c>
      <c r="B29">
        <f>B14*$G$2</f>
        <v>10697.5</v>
      </c>
      <c r="C29">
        <f>C14*$I$2</f>
        <v>4654.05</v>
      </c>
      <c r="D29">
        <f>Tabla2710[[#This Row],[Ventas Proyectadas]]-C29</f>
        <v>6043.45</v>
      </c>
      <c r="F29" s="29" t="s">
        <v>93</v>
      </c>
      <c r="G29">
        <f>B14*$G$4</f>
        <v>6846.4000000000005</v>
      </c>
      <c r="H29">
        <f>C14*$I$4</f>
        <v>5633.8499999999995</v>
      </c>
      <c r="I29">
        <f t="shared" si="0"/>
        <v>1212.5500000000011</v>
      </c>
    </row>
    <row r="30" spans="1:9" x14ac:dyDescent="0.25">
      <c r="A30" s="29" t="s">
        <v>89</v>
      </c>
      <c r="B30">
        <f>SUM(Tabla2710[Ventas Proyectadas])</f>
        <v>137371.25</v>
      </c>
      <c r="C30">
        <f>SUM(Tabla2710[Costos Proyectados])</f>
        <v>59155.55000000001</v>
      </c>
      <c r="D30">
        <f>SUM(Tabla2710[Optimista])</f>
        <v>78215.7</v>
      </c>
      <c r="F30" s="29" t="s">
        <v>89</v>
      </c>
      <c r="G30">
        <f>SUM(Tabla28[Ventas Proyectadas])</f>
        <v>87917.599999999991</v>
      </c>
      <c r="H30">
        <f>SUM(Tabla28[Costos Proyectados])</f>
        <v>71609.350000000006</v>
      </c>
      <c r="I30">
        <f>SUM(Tabla28[Pesimista])</f>
        <v>16308.250000000011</v>
      </c>
    </row>
  </sheetData>
  <mergeCells count="5">
    <mergeCell ref="A16:D16"/>
    <mergeCell ref="F16:I16"/>
    <mergeCell ref="F1:I1"/>
    <mergeCell ref="F3:I3"/>
    <mergeCell ref="A1:D1"/>
  </mergeCells>
  <conditionalFormatting sqref="D18:D29">
    <cfRule type="cellIs" dxfId="9" priority="6" operator="lessThan">
      <formula>0</formula>
    </cfRule>
    <cfRule type="cellIs" dxfId="8" priority="8" operator="lessThan">
      <formula>0</formula>
    </cfRule>
  </conditionalFormatting>
  <conditionalFormatting sqref="I18:I29">
    <cfRule type="cellIs" dxfId="7" priority="5" operator="lessThan">
      <formula>0</formula>
    </cfRule>
    <cfRule type="cellIs" dxfId="6" priority="7" operator="lessThan">
      <formula>0</formula>
    </cfRule>
  </conditionalFormatting>
  <conditionalFormatting sqref="F2:I2">
    <cfRule type="cellIs" dxfId="1" priority="1" operator="lessThan">
      <formula>0</formula>
    </cfRule>
    <cfRule type="cellIs" dxfId="0" priority="2" operator="lessThan">
      <formula>0</formula>
    </cfRule>
  </conditionalFormatting>
  <pageMargins left="0.75" right="0.75" top="1" bottom="1" header="0.5" footer="0.5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03"/>
  <sheetViews>
    <sheetView showGridLines="0" topLeftCell="C1" zoomScaleNormal="100" workbookViewId="0">
      <selection activeCell="P21" sqref="P21"/>
    </sheetView>
  </sheetViews>
  <sheetFormatPr baseColWidth="10" defaultColWidth="9.140625" defaultRowHeight="15" x14ac:dyDescent="0.25"/>
  <cols>
    <col min="1" max="1" width="13.140625" customWidth="1"/>
    <col min="2" max="2" width="9.42578125" bestFit="1" customWidth="1"/>
    <col min="3" max="3" width="11.28515625" bestFit="1" customWidth="1"/>
    <col min="4" max="4" width="9.42578125" bestFit="1" customWidth="1"/>
    <col min="5" max="5" width="9.42578125" style="29" bestFit="1" customWidth="1"/>
    <col min="6" max="6" width="3" customWidth="1"/>
    <col min="7" max="7" width="17.5703125" bestFit="1" customWidth="1"/>
    <col min="8" max="8" width="15.140625" bestFit="1" customWidth="1"/>
    <col min="9" max="9" width="1.5703125" customWidth="1"/>
    <col min="10" max="10" width="17.5703125" bestFit="1" customWidth="1"/>
    <col min="15" max="15" width="13.7109375" hidden="1" customWidth="1"/>
  </cols>
  <sheetData>
    <row r="1" spans="1:15" x14ac:dyDescent="0.25">
      <c r="A1" t="s">
        <v>21</v>
      </c>
      <c r="B1" t="s">
        <v>22</v>
      </c>
      <c r="C1" t="s">
        <v>23</v>
      </c>
      <c r="D1" t="s">
        <v>24</v>
      </c>
      <c r="E1" s="34" t="s">
        <v>5</v>
      </c>
      <c r="G1" s="36" t="s">
        <v>121</v>
      </c>
      <c r="H1" s="37"/>
    </row>
    <row r="2" spans="1:15" x14ac:dyDescent="0.25">
      <c r="A2" t="s">
        <v>25</v>
      </c>
      <c r="B2" t="s">
        <v>26</v>
      </c>
      <c r="C2" t="s">
        <v>27</v>
      </c>
      <c r="D2">
        <v>479</v>
      </c>
      <c r="E2" s="34" t="s">
        <v>17</v>
      </c>
      <c r="G2" s="7" t="s">
        <v>97</v>
      </c>
      <c r="H2" s="8" t="s">
        <v>98</v>
      </c>
      <c r="O2" s="17" t="s">
        <v>114</v>
      </c>
    </row>
    <row r="3" spans="1:15" x14ac:dyDescent="0.25">
      <c r="A3" t="s">
        <v>28</v>
      </c>
      <c r="B3" t="s">
        <v>29</v>
      </c>
      <c r="C3" t="s">
        <v>30</v>
      </c>
      <c r="D3">
        <v>1668</v>
      </c>
      <c r="E3" s="34" t="s">
        <v>16</v>
      </c>
      <c r="G3" s="9" t="s">
        <v>26</v>
      </c>
      <c r="H3" s="8">
        <v>78006</v>
      </c>
      <c r="O3" s="18" t="s">
        <v>68</v>
      </c>
    </row>
    <row r="4" spans="1:15" x14ac:dyDescent="0.25">
      <c r="A4" t="s">
        <v>31</v>
      </c>
      <c r="B4" t="s">
        <v>29</v>
      </c>
      <c r="C4" t="s">
        <v>27</v>
      </c>
      <c r="D4">
        <v>1056</v>
      </c>
      <c r="E4" s="34" t="s">
        <v>9</v>
      </c>
      <c r="G4" s="9" t="s">
        <v>39</v>
      </c>
      <c r="H4" s="8">
        <v>52931</v>
      </c>
      <c r="O4" s="18" t="s">
        <v>59</v>
      </c>
    </row>
    <row r="5" spans="1:15" x14ac:dyDescent="0.25">
      <c r="A5" t="s">
        <v>32</v>
      </c>
      <c r="B5" t="s">
        <v>29</v>
      </c>
      <c r="C5" t="s">
        <v>30</v>
      </c>
      <c r="D5">
        <v>790</v>
      </c>
      <c r="E5" s="34" t="s">
        <v>14</v>
      </c>
      <c r="G5" s="9" t="s">
        <v>34</v>
      </c>
      <c r="H5" s="8">
        <v>48719</v>
      </c>
      <c r="O5" s="18" t="s">
        <v>69</v>
      </c>
    </row>
    <row r="6" spans="1:15" x14ac:dyDescent="0.25">
      <c r="A6" t="s">
        <v>33</v>
      </c>
      <c r="B6" t="s">
        <v>34</v>
      </c>
      <c r="C6" t="s">
        <v>30</v>
      </c>
      <c r="D6">
        <v>1550</v>
      </c>
      <c r="E6" s="34" t="s">
        <v>13</v>
      </c>
      <c r="G6" s="9" t="s">
        <v>29</v>
      </c>
      <c r="H6" s="8">
        <v>39933</v>
      </c>
      <c r="O6" s="18" t="s">
        <v>72</v>
      </c>
    </row>
    <row r="7" spans="1:15" x14ac:dyDescent="0.25">
      <c r="A7" t="s">
        <v>35</v>
      </c>
      <c r="B7" t="s">
        <v>34</v>
      </c>
      <c r="C7" t="s">
        <v>27</v>
      </c>
      <c r="D7">
        <v>1736</v>
      </c>
      <c r="E7" s="34" t="s">
        <v>14</v>
      </c>
      <c r="G7" s="10" t="s">
        <v>99</v>
      </c>
      <c r="H7" s="6">
        <v>219589</v>
      </c>
      <c r="O7" s="18" t="s">
        <v>75</v>
      </c>
    </row>
    <row r="8" spans="1:15" x14ac:dyDescent="0.25">
      <c r="A8" t="s">
        <v>36</v>
      </c>
      <c r="B8" t="s">
        <v>26</v>
      </c>
      <c r="C8" t="s">
        <v>27</v>
      </c>
      <c r="D8">
        <v>1391</v>
      </c>
      <c r="E8" s="34" t="s">
        <v>18</v>
      </c>
      <c r="O8" s="18" t="s">
        <v>41</v>
      </c>
    </row>
    <row r="9" spans="1:15" x14ac:dyDescent="0.25">
      <c r="A9" t="s">
        <v>37</v>
      </c>
      <c r="B9" t="s">
        <v>26</v>
      </c>
      <c r="C9" t="s">
        <v>27</v>
      </c>
      <c r="D9">
        <v>1958</v>
      </c>
      <c r="E9" s="34" t="s">
        <v>20</v>
      </c>
      <c r="O9" s="18" t="s">
        <v>62</v>
      </c>
    </row>
    <row r="10" spans="1:15" x14ac:dyDescent="0.25">
      <c r="A10" t="s">
        <v>38</v>
      </c>
      <c r="B10" t="s">
        <v>39</v>
      </c>
      <c r="C10" t="s">
        <v>40</v>
      </c>
      <c r="D10">
        <v>1700</v>
      </c>
      <c r="E10" s="34" t="s">
        <v>13</v>
      </c>
      <c r="G10" s="36" t="s">
        <v>120</v>
      </c>
      <c r="H10" s="37"/>
      <c r="O10" s="18" t="s">
        <v>64</v>
      </c>
    </row>
    <row r="11" spans="1:15" x14ac:dyDescent="0.25">
      <c r="A11" t="s">
        <v>41</v>
      </c>
      <c r="B11" t="s">
        <v>39</v>
      </c>
      <c r="C11" t="s">
        <v>42</v>
      </c>
      <c r="D11">
        <v>1540</v>
      </c>
      <c r="E11" s="34" t="s">
        <v>14</v>
      </c>
      <c r="G11" s="7" t="s">
        <v>97</v>
      </c>
      <c r="H11" s="8" t="s">
        <v>98</v>
      </c>
      <c r="O11" s="18" t="s">
        <v>52</v>
      </c>
    </row>
    <row r="12" spans="1:15" x14ac:dyDescent="0.25">
      <c r="A12" t="s">
        <v>43</v>
      </c>
      <c r="B12" t="s">
        <v>26</v>
      </c>
      <c r="C12" t="s">
        <v>40</v>
      </c>
      <c r="D12">
        <v>1291</v>
      </c>
      <c r="E12" s="34" t="s">
        <v>13</v>
      </c>
      <c r="G12" s="9" t="s">
        <v>27</v>
      </c>
      <c r="H12" s="8">
        <v>65815</v>
      </c>
      <c r="O12" s="18" t="s">
        <v>36</v>
      </c>
    </row>
    <row r="13" spans="1:15" x14ac:dyDescent="0.25">
      <c r="A13" t="s">
        <v>33</v>
      </c>
      <c r="B13" t="s">
        <v>34</v>
      </c>
      <c r="C13" t="s">
        <v>40</v>
      </c>
      <c r="D13">
        <v>1965</v>
      </c>
      <c r="E13" s="34" t="s">
        <v>19</v>
      </c>
      <c r="G13" s="9" t="s">
        <v>42</v>
      </c>
      <c r="H13" s="8">
        <v>59907</v>
      </c>
      <c r="O13" s="18" t="s">
        <v>80</v>
      </c>
    </row>
    <row r="14" spans="1:15" x14ac:dyDescent="0.25">
      <c r="A14" t="s">
        <v>44</v>
      </c>
      <c r="B14" t="s">
        <v>29</v>
      </c>
      <c r="C14" t="s">
        <v>30</v>
      </c>
      <c r="D14">
        <v>1166</v>
      </c>
      <c r="E14" s="34" t="s">
        <v>20</v>
      </c>
      <c r="G14" s="9" t="s">
        <v>40</v>
      </c>
      <c r="H14" s="8">
        <v>47676</v>
      </c>
      <c r="O14" s="18" t="s">
        <v>45</v>
      </c>
    </row>
    <row r="15" spans="1:15" x14ac:dyDescent="0.25">
      <c r="A15" t="s">
        <v>45</v>
      </c>
      <c r="B15" t="s">
        <v>26</v>
      </c>
      <c r="C15" t="s">
        <v>27</v>
      </c>
      <c r="D15">
        <v>1679</v>
      </c>
      <c r="E15" s="34" t="s">
        <v>13</v>
      </c>
      <c r="G15" s="9" t="s">
        <v>30</v>
      </c>
      <c r="H15" s="8">
        <v>46191</v>
      </c>
      <c r="O15" s="18" t="s">
        <v>46</v>
      </c>
    </row>
    <row r="16" spans="1:15" x14ac:dyDescent="0.25">
      <c r="A16" t="s">
        <v>46</v>
      </c>
      <c r="B16" t="s">
        <v>39</v>
      </c>
      <c r="C16" t="s">
        <v>42</v>
      </c>
      <c r="D16">
        <v>384</v>
      </c>
      <c r="E16" s="34" t="s">
        <v>12</v>
      </c>
      <c r="G16" s="10" t="s">
        <v>99</v>
      </c>
      <c r="H16" s="6">
        <v>219589</v>
      </c>
      <c r="O16" s="18" t="s">
        <v>32</v>
      </c>
    </row>
    <row r="17" spans="1:15" x14ac:dyDescent="0.25">
      <c r="A17" t="s">
        <v>47</v>
      </c>
      <c r="B17" t="s">
        <v>34</v>
      </c>
      <c r="C17" t="s">
        <v>30</v>
      </c>
      <c r="D17">
        <v>496</v>
      </c>
      <c r="E17" s="34" t="s">
        <v>11</v>
      </c>
      <c r="O17" s="16" t="s">
        <v>73</v>
      </c>
    </row>
    <row r="18" spans="1:15" x14ac:dyDescent="0.25">
      <c r="A18" t="s">
        <v>48</v>
      </c>
      <c r="B18" t="s">
        <v>26</v>
      </c>
      <c r="C18" t="s">
        <v>40</v>
      </c>
      <c r="D18">
        <v>111</v>
      </c>
      <c r="E18" s="34" t="s">
        <v>11</v>
      </c>
      <c r="O18" s="16" t="s">
        <v>63</v>
      </c>
    </row>
    <row r="19" spans="1:15" x14ac:dyDescent="0.25">
      <c r="A19" t="s">
        <v>31</v>
      </c>
      <c r="B19" t="s">
        <v>26</v>
      </c>
      <c r="C19" t="s">
        <v>27</v>
      </c>
      <c r="D19">
        <v>1730</v>
      </c>
      <c r="E19" s="34" t="s">
        <v>12</v>
      </c>
      <c r="O19" s="16" t="s">
        <v>66</v>
      </c>
    </row>
    <row r="20" spans="1:15" x14ac:dyDescent="0.25">
      <c r="A20" t="s">
        <v>49</v>
      </c>
      <c r="B20" t="s">
        <v>34</v>
      </c>
      <c r="C20" t="s">
        <v>30</v>
      </c>
      <c r="D20">
        <v>1425</v>
      </c>
      <c r="E20" s="34" t="s">
        <v>17</v>
      </c>
      <c r="O20" s="16" t="s">
        <v>38</v>
      </c>
    </row>
    <row r="21" spans="1:15" x14ac:dyDescent="0.25">
      <c r="A21" t="s">
        <v>50</v>
      </c>
      <c r="B21" t="s">
        <v>26</v>
      </c>
      <c r="C21" t="s">
        <v>27</v>
      </c>
      <c r="D21">
        <v>1376</v>
      </c>
      <c r="E21" s="34" t="s">
        <v>10</v>
      </c>
      <c r="O21" s="16" t="s">
        <v>44</v>
      </c>
    </row>
    <row r="22" spans="1:15" x14ac:dyDescent="0.25">
      <c r="A22" t="s">
        <v>48</v>
      </c>
      <c r="B22" t="s">
        <v>34</v>
      </c>
      <c r="C22" t="s">
        <v>30</v>
      </c>
      <c r="D22">
        <v>598</v>
      </c>
      <c r="E22" s="34" t="s">
        <v>17</v>
      </c>
      <c r="O22" s="16" t="s">
        <v>74</v>
      </c>
    </row>
    <row r="23" spans="1:15" x14ac:dyDescent="0.25">
      <c r="A23" t="s">
        <v>51</v>
      </c>
      <c r="B23" t="s">
        <v>29</v>
      </c>
      <c r="C23" t="s">
        <v>27</v>
      </c>
      <c r="D23">
        <v>853</v>
      </c>
      <c r="E23" s="34" t="s">
        <v>9</v>
      </c>
      <c r="O23" s="16" t="s">
        <v>47</v>
      </c>
    </row>
    <row r="24" spans="1:15" x14ac:dyDescent="0.25">
      <c r="A24" t="s">
        <v>41</v>
      </c>
      <c r="B24" t="s">
        <v>34</v>
      </c>
      <c r="C24" t="s">
        <v>40</v>
      </c>
      <c r="D24">
        <v>134</v>
      </c>
      <c r="E24" s="34" t="s">
        <v>9</v>
      </c>
      <c r="O24" s="16" t="s">
        <v>57</v>
      </c>
    </row>
    <row r="25" spans="1:15" x14ac:dyDescent="0.25">
      <c r="A25" t="s">
        <v>52</v>
      </c>
      <c r="B25" t="s">
        <v>34</v>
      </c>
      <c r="C25" t="s">
        <v>42</v>
      </c>
      <c r="D25">
        <v>826</v>
      </c>
      <c r="E25" s="34" t="s">
        <v>13</v>
      </c>
      <c r="O25" s="16" t="s">
        <v>25</v>
      </c>
    </row>
    <row r="26" spans="1:15" x14ac:dyDescent="0.25">
      <c r="A26" t="s">
        <v>53</v>
      </c>
      <c r="B26" t="s">
        <v>34</v>
      </c>
      <c r="C26" t="s">
        <v>40</v>
      </c>
      <c r="D26">
        <v>948</v>
      </c>
      <c r="E26" s="34" t="s">
        <v>14</v>
      </c>
      <c r="O26" s="16" t="s">
        <v>78</v>
      </c>
    </row>
    <row r="27" spans="1:15" x14ac:dyDescent="0.25">
      <c r="A27" t="s">
        <v>43</v>
      </c>
      <c r="B27" t="s">
        <v>26</v>
      </c>
      <c r="C27" t="s">
        <v>42</v>
      </c>
      <c r="D27">
        <v>189</v>
      </c>
      <c r="E27" s="34" t="s">
        <v>14</v>
      </c>
      <c r="O27" s="16" t="s">
        <v>60</v>
      </c>
    </row>
    <row r="28" spans="1:15" x14ac:dyDescent="0.25">
      <c r="A28" t="s">
        <v>54</v>
      </c>
      <c r="B28" t="s">
        <v>26</v>
      </c>
      <c r="C28" t="s">
        <v>27</v>
      </c>
      <c r="D28">
        <v>875</v>
      </c>
      <c r="E28" s="34" t="s">
        <v>11</v>
      </c>
      <c r="O28" s="16" t="s">
        <v>76</v>
      </c>
    </row>
    <row r="29" spans="1:15" x14ac:dyDescent="0.25">
      <c r="A29" t="s">
        <v>37</v>
      </c>
      <c r="B29" t="s">
        <v>34</v>
      </c>
      <c r="C29" t="s">
        <v>30</v>
      </c>
      <c r="D29">
        <v>704</v>
      </c>
      <c r="E29" s="34" t="s">
        <v>15</v>
      </c>
      <c r="O29" s="16" t="s">
        <v>70</v>
      </c>
    </row>
    <row r="30" spans="1:15" x14ac:dyDescent="0.25">
      <c r="A30" t="s">
        <v>45</v>
      </c>
      <c r="B30" t="s">
        <v>26</v>
      </c>
      <c r="C30" t="s">
        <v>40</v>
      </c>
      <c r="D30">
        <v>1069</v>
      </c>
      <c r="E30" s="34" t="s">
        <v>17</v>
      </c>
      <c r="O30" s="16" t="s">
        <v>58</v>
      </c>
    </row>
    <row r="31" spans="1:15" x14ac:dyDescent="0.25">
      <c r="A31" t="s">
        <v>55</v>
      </c>
      <c r="B31" t="s">
        <v>39</v>
      </c>
      <c r="C31" t="s">
        <v>42</v>
      </c>
      <c r="D31">
        <v>1725</v>
      </c>
      <c r="E31" s="34" t="s">
        <v>19</v>
      </c>
      <c r="O31" s="16" t="s">
        <v>51</v>
      </c>
    </row>
    <row r="32" spans="1:15" x14ac:dyDescent="0.25">
      <c r="A32" t="s">
        <v>56</v>
      </c>
      <c r="B32" t="s">
        <v>39</v>
      </c>
      <c r="C32" t="s">
        <v>40</v>
      </c>
      <c r="D32">
        <v>1121</v>
      </c>
      <c r="E32" s="34" t="s">
        <v>20</v>
      </c>
      <c r="O32" s="16" t="s">
        <v>53</v>
      </c>
    </row>
    <row r="33" spans="1:15" x14ac:dyDescent="0.25">
      <c r="A33" t="s">
        <v>37</v>
      </c>
      <c r="B33" t="s">
        <v>26</v>
      </c>
      <c r="C33" t="s">
        <v>42</v>
      </c>
      <c r="D33">
        <v>517</v>
      </c>
      <c r="E33" s="34" t="s">
        <v>18</v>
      </c>
      <c r="O33" s="16" t="s">
        <v>28</v>
      </c>
    </row>
    <row r="34" spans="1:15" x14ac:dyDescent="0.25">
      <c r="A34" t="s">
        <v>57</v>
      </c>
      <c r="B34" t="s">
        <v>26</v>
      </c>
      <c r="C34" t="s">
        <v>40</v>
      </c>
      <c r="D34">
        <v>214</v>
      </c>
      <c r="E34" s="34" t="s">
        <v>16</v>
      </c>
      <c r="O34" s="16" t="s">
        <v>81</v>
      </c>
    </row>
    <row r="35" spans="1:15" x14ac:dyDescent="0.25">
      <c r="A35" t="s">
        <v>36</v>
      </c>
      <c r="B35" t="s">
        <v>34</v>
      </c>
      <c r="C35" t="s">
        <v>42</v>
      </c>
      <c r="D35">
        <v>716</v>
      </c>
      <c r="E35" s="34" t="s">
        <v>14</v>
      </c>
      <c r="O35" s="16" t="s">
        <v>35</v>
      </c>
    </row>
    <row r="36" spans="1:15" x14ac:dyDescent="0.25">
      <c r="A36" t="s">
        <v>44</v>
      </c>
      <c r="B36" t="s">
        <v>29</v>
      </c>
      <c r="C36" t="s">
        <v>42</v>
      </c>
      <c r="D36">
        <v>1319</v>
      </c>
      <c r="E36" s="34" t="s">
        <v>20</v>
      </c>
      <c r="O36" s="16" t="s">
        <v>37</v>
      </c>
    </row>
    <row r="37" spans="1:15" x14ac:dyDescent="0.25">
      <c r="A37" t="s">
        <v>49</v>
      </c>
      <c r="B37" t="s">
        <v>26</v>
      </c>
      <c r="C37" t="s">
        <v>27</v>
      </c>
      <c r="D37">
        <v>925</v>
      </c>
      <c r="E37" s="34" t="s">
        <v>16</v>
      </c>
      <c r="O37" s="16" t="s">
        <v>54</v>
      </c>
    </row>
    <row r="38" spans="1:15" x14ac:dyDescent="0.25">
      <c r="A38" t="s">
        <v>58</v>
      </c>
      <c r="B38" t="s">
        <v>39</v>
      </c>
      <c r="C38" t="s">
        <v>42</v>
      </c>
      <c r="D38">
        <v>1624</v>
      </c>
      <c r="E38" s="34" t="s">
        <v>20</v>
      </c>
      <c r="O38" s="16" t="s">
        <v>67</v>
      </c>
    </row>
    <row r="39" spans="1:15" x14ac:dyDescent="0.25">
      <c r="A39" t="s">
        <v>59</v>
      </c>
      <c r="B39" t="s">
        <v>34</v>
      </c>
      <c r="C39" t="s">
        <v>27</v>
      </c>
      <c r="D39">
        <v>1749</v>
      </c>
      <c r="E39" s="34" t="s">
        <v>13</v>
      </c>
      <c r="O39" s="16" t="s">
        <v>56</v>
      </c>
    </row>
    <row r="40" spans="1:15" x14ac:dyDescent="0.25">
      <c r="A40" t="s">
        <v>53</v>
      </c>
      <c r="B40" t="s">
        <v>26</v>
      </c>
      <c r="C40" t="s">
        <v>42</v>
      </c>
      <c r="D40">
        <v>1616</v>
      </c>
      <c r="E40" s="34" t="s">
        <v>16</v>
      </c>
      <c r="O40" s="16" t="s">
        <v>79</v>
      </c>
    </row>
    <row r="41" spans="1:15" x14ac:dyDescent="0.25">
      <c r="A41" t="s">
        <v>41</v>
      </c>
      <c r="B41" t="s">
        <v>39</v>
      </c>
      <c r="C41" t="s">
        <v>30</v>
      </c>
      <c r="D41">
        <v>1198</v>
      </c>
      <c r="E41" s="34" t="s">
        <v>18</v>
      </c>
      <c r="O41" s="16" t="s">
        <v>49</v>
      </c>
    </row>
    <row r="42" spans="1:15" x14ac:dyDescent="0.25">
      <c r="A42" t="s">
        <v>60</v>
      </c>
      <c r="B42" t="s">
        <v>39</v>
      </c>
      <c r="C42" t="s">
        <v>30</v>
      </c>
      <c r="D42">
        <v>512</v>
      </c>
      <c r="E42" s="34" t="s">
        <v>20</v>
      </c>
      <c r="O42" s="16" t="s">
        <v>65</v>
      </c>
    </row>
    <row r="43" spans="1:15" x14ac:dyDescent="0.25">
      <c r="A43" t="s">
        <v>61</v>
      </c>
      <c r="B43" t="s">
        <v>29</v>
      </c>
      <c r="C43" t="s">
        <v>30</v>
      </c>
      <c r="D43">
        <v>1499</v>
      </c>
      <c r="E43" s="34" t="s">
        <v>12</v>
      </c>
      <c r="O43" s="16" t="s">
        <v>48</v>
      </c>
    </row>
    <row r="44" spans="1:15" x14ac:dyDescent="0.25">
      <c r="A44" t="s">
        <v>62</v>
      </c>
      <c r="B44" t="s">
        <v>34</v>
      </c>
      <c r="C44" t="s">
        <v>42</v>
      </c>
      <c r="D44">
        <v>1543</v>
      </c>
      <c r="E44" s="34" t="s">
        <v>18</v>
      </c>
      <c r="O44" s="16" t="s">
        <v>61</v>
      </c>
    </row>
    <row r="45" spans="1:15" x14ac:dyDescent="0.25">
      <c r="A45" t="s">
        <v>50</v>
      </c>
      <c r="B45" t="s">
        <v>34</v>
      </c>
      <c r="C45" t="s">
        <v>27</v>
      </c>
      <c r="D45">
        <v>828</v>
      </c>
      <c r="E45" s="34" t="s">
        <v>16</v>
      </c>
      <c r="O45" s="16" t="s">
        <v>77</v>
      </c>
    </row>
    <row r="46" spans="1:15" x14ac:dyDescent="0.25">
      <c r="A46" t="s">
        <v>41</v>
      </c>
      <c r="B46" t="s">
        <v>29</v>
      </c>
      <c r="C46" t="s">
        <v>27</v>
      </c>
      <c r="D46">
        <v>1400</v>
      </c>
      <c r="E46" s="34" t="s">
        <v>18</v>
      </c>
      <c r="O46" s="16" t="s">
        <v>71</v>
      </c>
    </row>
    <row r="47" spans="1:15" x14ac:dyDescent="0.25">
      <c r="A47" t="s">
        <v>63</v>
      </c>
      <c r="B47" t="s">
        <v>29</v>
      </c>
      <c r="C47" t="s">
        <v>42</v>
      </c>
      <c r="D47">
        <v>1120</v>
      </c>
      <c r="E47" s="34" t="s">
        <v>20</v>
      </c>
      <c r="O47" s="16" t="s">
        <v>43</v>
      </c>
    </row>
    <row r="48" spans="1:15" x14ac:dyDescent="0.25">
      <c r="A48" t="s">
        <v>54</v>
      </c>
      <c r="B48" t="s">
        <v>34</v>
      </c>
      <c r="C48" t="s">
        <v>30</v>
      </c>
      <c r="D48">
        <v>860</v>
      </c>
      <c r="E48" s="34" t="s">
        <v>10</v>
      </c>
      <c r="O48" s="16" t="s">
        <v>55</v>
      </c>
    </row>
    <row r="49" spans="1:15" x14ac:dyDescent="0.25">
      <c r="A49" t="s">
        <v>32</v>
      </c>
      <c r="B49" t="s">
        <v>34</v>
      </c>
      <c r="C49" t="s">
        <v>30</v>
      </c>
      <c r="D49">
        <v>775</v>
      </c>
      <c r="E49" s="34" t="s">
        <v>20</v>
      </c>
      <c r="O49" s="16" t="s">
        <v>31</v>
      </c>
    </row>
    <row r="50" spans="1:15" x14ac:dyDescent="0.25">
      <c r="A50" t="s">
        <v>64</v>
      </c>
      <c r="B50" t="s">
        <v>26</v>
      </c>
      <c r="C50" t="s">
        <v>27</v>
      </c>
      <c r="D50">
        <v>1517</v>
      </c>
      <c r="E50" s="34" t="s">
        <v>20</v>
      </c>
      <c r="O50" s="16" t="s">
        <v>50</v>
      </c>
    </row>
    <row r="51" spans="1:15" x14ac:dyDescent="0.25">
      <c r="A51" t="s">
        <v>65</v>
      </c>
      <c r="B51" t="s">
        <v>26</v>
      </c>
      <c r="C51" t="s">
        <v>30</v>
      </c>
      <c r="D51">
        <v>1992</v>
      </c>
      <c r="E51" s="34" t="s">
        <v>13</v>
      </c>
      <c r="O51" s="16" t="s">
        <v>33</v>
      </c>
    </row>
    <row r="52" spans="1:15" x14ac:dyDescent="0.25">
      <c r="A52" t="s">
        <v>36</v>
      </c>
      <c r="B52" t="s">
        <v>29</v>
      </c>
      <c r="C52" t="s">
        <v>40</v>
      </c>
      <c r="D52">
        <v>556</v>
      </c>
      <c r="E52" s="34" t="s">
        <v>17</v>
      </c>
      <c r="O52" s="16" t="s">
        <v>99</v>
      </c>
    </row>
    <row r="53" spans="1:15" x14ac:dyDescent="0.25">
      <c r="A53" t="s">
        <v>48</v>
      </c>
      <c r="B53" t="s">
        <v>26</v>
      </c>
      <c r="C53" t="s">
        <v>27</v>
      </c>
      <c r="D53">
        <v>1019</v>
      </c>
      <c r="E53" s="34" t="s">
        <v>12</v>
      </c>
    </row>
    <row r="54" spans="1:15" x14ac:dyDescent="0.25">
      <c r="A54" t="s">
        <v>66</v>
      </c>
      <c r="B54" t="s">
        <v>39</v>
      </c>
      <c r="C54" t="s">
        <v>30</v>
      </c>
      <c r="D54">
        <v>291</v>
      </c>
      <c r="E54" s="34" t="s">
        <v>19</v>
      </c>
    </row>
    <row r="55" spans="1:15" x14ac:dyDescent="0.25">
      <c r="A55" t="s">
        <v>44</v>
      </c>
      <c r="B55" t="s">
        <v>26</v>
      </c>
      <c r="C55" t="s">
        <v>27</v>
      </c>
      <c r="D55">
        <v>838</v>
      </c>
      <c r="E55" s="34" t="s">
        <v>14</v>
      </c>
    </row>
    <row r="56" spans="1:15" x14ac:dyDescent="0.25">
      <c r="A56" t="s">
        <v>38</v>
      </c>
      <c r="B56" t="s">
        <v>26</v>
      </c>
      <c r="C56" t="s">
        <v>40</v>
      </c>
      <c r="D56">
        <v>1812</v>
      </c>
      <c r="E56" s="34" t="s">
        <v>9</v>
      </c>
    </row>
    <row r="57" spans="1:15" x14ac:dyDescent="0.25">
      <c r="A57" t="s">
        <v>65</v>
      </c>
      <c r="B57" t="s">
        <v>39</v>
      </c>
      <c r="C57" t="s">
        <v>27</v>
      </c>
      <c r="D57">
        <v>1222</v>
      </c>
      <c r="E57" s="34" t="s">
        <v>17</v>
      </c>
    </row>
    <row r="58" spans="1:15" x14ac:dyDescent="0.25">
      <c r="A58" t="s">
        <v>67</v>
      </c>
      <c r="B58" t="s">
        <v>29</v>
      </c>
      <c r="C58" t="s">
        <v>27</v>
      </c>
      <c r="D58">
        <v>1671</v>
      </c>
      <c r="E58" s="34" t="s">
        <v>9</v>
      </c>
    </row>
    <row r="59" spans="1:15" x14ac:dyDescent="0.25">
      <c r="A59" t="s">
        <v>57</v>
      </c>
      <c r="B59" t="s">
        <v>39</v>
      </c>
      <c r="C59" t="s">
        <v>27</v>
      </c>
      <c r="D59">
        <v>1077</v>
      </c>
      <c r="E59" s="34" t="s">
        <v>13</v>
      </c>
    </row>
    <row r="60" spans="1:15" x14ac:dyDescent="0.25">
      <c r="A60" t="s">
        <v>62</v>
      </c>
      <c r="B60" t="s">
        <v>26</v>
      </c>
      <c r="C60" t="s">
        <v>27</v>
      </c>
      <c r="D60">
        <v>1108</v>
      </c>
      <c r="E60" s="34" t="s">
        <v>12</v>
      </c>
    </row>
    <row r="61" spans="1:15" x14ac:dyDescent="0.25">
      <c r="A61" t="s">
        <v>65</v>
      </c>
      <c r="B61" t="s">
        <v>29</v>
      </c>
      <c r="C61" t="s">
        <v>40</v>
      </c>
      <c r="D61">
        <v>195</v>
      </c>
      <c r="E61" s="34" t="s">
        <v>20</v>
      </c>
    </row>
    <row r="62" spans="1:15" x14ac:dyDescent="0.25">
      <c r="A62" t="s">
        <v>68</v>
      </c>
      <c r="B62" t="s">
        <v>26</v>
      </c>
      <c r="C62" t="s">
        <v>42</v>
      </c>
      <c r="D62">
        <v>1787</v>
      </c>
      <c r="E62" s="34" t="s">
        <v>11</v>
      </c>
    </row>
    <row r="63" spans="1:15" x14ac:dyDescent="0.25">
      <c r="A63" t="s">
        <v>38</v>
      </c>
      <c r="B63" t="s">
        <v>39</v>
      </c>
      <c r="C63" t="s">
        <v>27</v>
      </c>
      <c r="D63">
        <v>762</v>
      </c>
      <c r="E63" s="34" t="s">
        <v>14</v>
      </c>
    </row>
    <row r="64" spans="1:15" x14ac:dyDescent="0.25">
      <c r="A64" t="s">
        <v>31</v>
      </c>
      <c r="B64" t="s">
        <v>39</v>
      </c>
      <c r="C64" t="s">
        <v>27</v>
      </c>
      <c r="D64">
        <v>1313</v>
      </c>
      <c r="E64" s="34" t="s">
        <v>10</v>
      </c>
    </row>
    <row r="65" spans="1:5" x14ac:dyDescent="0.25">
      <c r="A65" t="s">
        <v>33</v>
      </c>
      <c r="B65" t="s">
        <v>26</v>
      </c>
      <c r="C65" t="s">
        <v>30</v>
      </c>
      <c r="D65">
        <v>1859</v>
      </c>
      <c r="E65" s="34" t="s">
        <v>11</v>
      </c>
    </row>
    <row r="66" spans="1:5" x14ac:dyDescent="0.25">
      <c r="A66" t="s">
        <v>66</v>
      </c>
      <c r="B66" t="s">
        <v>34</v>
      </c>
      <c r="C66" t="s">
        <v>27</v>
      </c>
      <c r="D66">
        <v>136</v>
      </c>
      <c r="E66" s="34" t="s">
        <v>13</v>
      </c>
    </row>
    <row r="67" spans="1:5" x14ac:dyDescent="0.25">
      <c r="A67" t="s">
        <v>68</v>
      </c>
      <c r="B67" t="s">
        <v>34</v>
      </c>
      <c r="C67" t="s">
        <v>30</v>
      </c>
      <c r="D67">
        <v>1903</v>
      </c>
      <c r="E67" s="34" t="s">
        <v>17</v>
      </c>
    </row>
    <row r="68" spans="1:5" x14ac:dyDescent="0.25">
      <c r="A68" t="s">
        <v>49</v>
      </c>
      <c r="B68" t="s">
        <v>39</v>
      </c>
      <c r="C68" t="s">
        <v>42</v>
      </c>
      <c r="D68">
        <v>1492</v>
      </c>
      <c r="E68" s="34" t="s">
        <v>10</v>
      </c>
    </row>
    <row r="69" spans="1:5" x14ac:dyDescent="0.25">
      <c r="A69" t="s">
        <v>50</v>
      </c>
      <c r="B69" t="s">
        <v>39</v>
      </c>
      <c r="C69" t="s">
        <v>40</v>
      </c>
      <c r="D69">
        <v>1818</v>
      </c>
      <c r="E69" s="34" t="s">
        <v>18</v>
      </c>
    </row>
    <row r="70" spans="1:5" x14ac:dyDescent="0.25">
      <c r="A70" t="s">
        <v>66</v>
      </c>
      <c r="B70" t="s">
        <v>34</v>
      </c>
      <c r="C70" t="s">
        <v>40</v>
      </c>
      <c r="D70">
        <v>1648</v>
      </c>
      <c r="E70" s="34" t="s">
        <v>16</v>
      </c>
    </row>
    <row r="71" spans="1:5" x14ac:dyDescent="0.25">
      <c r="A71" t="s">
        <v>69</v>
      </c>
      <c r="B71" t="s">
        <v>34</v>
      </c>
      <c r="C71" t="s">
        <v>42</v>
      </c>
      <c r="D71">
        <v>378</v>
      </c>
      <c r="E71" s="34" t="s">
        <v>10</v>
      </c>
    </row>
    <row r="72" spans="1:5" x14ac:dyDescent="0.25">
      <c r="A72" t="s">
        <v>52</v>
      </c>
      <c r="B72" t="s">
        <v>26</v>
      </c>
      <c r="C72" t="s">
        <v>40</v>
      </c>
      <c r="D72">
        <v>316</v>
      </c>
      <c r="E72" s="34" t="s">
        <v>19</v>
      </c>
    </row>
    <row r="73" spans="1:5" x14ac:dyDescent="0.25">
      <c r="A73" t="s">
        <v>50</v>
      </c>
      <c r="B73" t="s">
        <v>26</v>
      </c>
      <c r="C73" t="s">
        <v>42</v>
      </c>
      <c r="D73">
        <v>966</v>
      </c>
      <c r="E73" s="34" t="s">
        <v>13</v>
      </c>
    </row>
    <row r="74" spans="1:5" x14ac:dyDescent="0.25">
      <c r="A74" t="s">
        <v>51</v>
      </c>
      <c r="B74" t="s">
        <v>34</v>
      </c>
      <c r="C74" t="s">
        <v>42</v>
      </c>
      <c r="D74">
        <v>972</v>
      </c>
      <c r="E74" s="34" t="s">
        <v>15</v>
      </c>
    </row>
    <row r="75" spans="1:5" x14ac:dyDescent="0.25">
      <c r="A75" t="s">
        <v>51</v>
      </c>
      <c r="B75" t="s">
        <v>26</v>
      </c>
      <c r="C75" t="s">
        <v>42</v>
      </c>
      <c r="D75">
        <v>1921</v>
      </c>
      <c r="E75" s="34" t="s">
        <v>16</v>
      </c>
    </row>
    <row r="76" spans="1:5" x14ac:dyDescent="0.25">
      <c r="A76" t="s">
        <v>70</v>
      </c>
      <c r="B76" t="s">
        <v>26</v>
      </c>
      <c r="C76" t="s">
        <v>40</v>
      </c>
      <c r="D76">
        <v>1396</v>
      </c>
      <c r="E76" s="34" t="s">
        <v>9</v>
      </c>
    </row>
    <row r="77" spans="1:5" x14ac:dyDescent="0.25">
      <c r="A77" t="s">
        <v>71</v>
      </c>
      <c r="B77" t="s">
        <v>29</v>
      </c>
      <c r="C77" t="s">
        <v>30</v>
      </c>
      <c r="D77">
        <v>161</v>
      </c>
      <c r="E77" s="34" t="s">
        <v>14</v>
      </c>
    </row>
    <row r="78" spans="1:5" x14ac:dyDescent="0.25">
      <c r="A78" t="s">
        <v>56</v>
      </c>
      <c r="B78" t="s">
        <v>26</v>
      </c>
      <c r="C78" t="s">
        <v>42</v>
      </c>
      <c r="D78">
        <v>695</v>
      </c>
      <c r="E78" s="34" t="s">
        <v>9</v>
      </c>
    </row>
    <row r="79" spans="1:5" x14ac:dyDescent="0.25">
      <c r="A79" t="s">
        <v>35</v>
      </c>
      <c r="B79" t="s">
        <v>39</v>
      </c>
      <c r="C79" t="s">
        <v>27</v>
      </c>
      <c r="D79">
        <v>828</v>
      </c>
      <c r="E79" s="34" t="s">
        <v>10</v>
      </c>
    </row>
    <row r="80" spans="1:5" x14ac:dyDescent="0.25">
      <c r="A80" t="s">
        <v>67</v>
      </c>
      <c r="B80" t="s">
        <v>26</v>
      </c>
      <c r="C80" t="s">
        <v>40</v>
      </c>
      <c r="D80">
        <v>1465</v>
      </c>
      <c r="E80" s="34" t="s">
        <v>9</v>
      </c>
    </row>
    <row r="81" spans="1:5" x14ac:dyDescent="0.25">
      <c r="A81" t="s">
        <v>47</v>
      </c>
      <c r="B81" t="s">
        <v>26</v>
      </c>
      <c r="C81" t="s">
        <v>42</v>
      </c>
      <c r="D81">
        <v>496</v>
      </c>
      <c r="E81" s="34" t="s">
        <v>19</v>
      </c>
    </row>
    <row r="82" spans="1:5" x14ac:dyDescent="0.25">
      <c r="A82" t="s">
        <v>31</v>
      </c>
      <c r="B82" t="s">
        <v>34</v>
      </c>
      <c r="C82" t="s">
        <v>42</v>
      </c>
      <c r="D82">
        <v>798</v>
      </c>
      <c r="E82" s="34" t="s">
        <v>13</v>
      </c>
    </row>
    <row r="83" spans="1:5" x14ac:dyDescent="0.25">
      <c r="A83" t="s">
        <v>33</v>
      </c>
      <c r="B83" t="s">
        <v>39</v>
      </c>
      <c r="C83" t="s">
        <v>27</v>
      </c>
      <c r="D83">
        <v>1142</v>
      </c>
      <c r="E83" s="34" t="s">
        <v>18</v>
      </c>
    </row>
    <row r="84" spans="1:5" x14ac:dyDescent="0.25">
      <c r="A84" t="s">
        <v>50</v>
      </c>
      <c r="B84" t="s">
        <v>26</v>
      </c>
      <c r="C84" t="s">
        <v>30</v>
      </c>
      <c r="D84">
        <v>276</v>
      </c>
      <c r="E84" s="34" t="s">
        <v>17</v>
      </c>
    </row>
    <row r="85" spans="1:5" x14ac:dyDescent="0.25">
      <c r="A85" t="s">
        <v>72</v>
      </c>
      <c r="B85" t="s">
        <v>26</v>
      </c>
      <c r="C85" t="s">
        <v>30</v>
      </c>
      <c r="D85">
        <v>1735</v>
      </c>
      <c r="E85" s="34" t="s">
        <v>14</v>
      </c>
    </row>
    <row r="86" spans="1:5" x14ac:dyDescent="0.25">
      <c r="A86" t="s">
        <v>58</v>
      </c>
      <c r="B86" t="s">
        <v>29</v>
      </c>
      <c r="C86" t="s">
        <v>30</v>
      </c>
      <c r="D86">
        <v>495</v>
      </c>
      <c r="E86" s="34" t="s">
        <v>19</v>
      </c>
    </row>
    <row r="87" spans="1:5" x14ac:dyDescent="0.25">
      <c r="A87" t="s">
        <v>70</v>
      </c>
      <c r="B87" t="s">
        <v>26</v>
      </c>
      <c r="C87" t="s">
        <v>42</v>
      </c>
      <c r="D87">
        <v>544</v>
      </c>
      <c r="E87" s="34" t="s">
        <v>19</v>
      </c>
    </row>
    <row r="88" spans="1:5" x14ac:dyDescent="0.25">
      <c r="A88" t="s">
        <v>61</v>
      </c>
      <c r="B88" t="s">
        <v>26</v>
      </c>
      <c r="C88" t="s">
        <v>42</v>
      </c>
      <c r="D88">
        <v>1356</v>
      </c>
      <c r="E88" s="34" t="s">
        <v>9</v>
      </c>
    </row>
    <row r="89" spans="1:5" x14ac:dyDescent="0.25">
      <c r="A89" t="s">
        <v>63</v>
      </c>
      <c r="B89" t="s">
        <v>29</v>
      </c>
      <c r="C89" t="s">
        <v>42</v>
      </c>
      <c r="D89">
        <v>175</v>
      </c>
      <c r="E89" s="34" t="s">
        <v>9</v>
      </c>
    </row>
    <row r="90" spans="1:5" x14ac:dyDescent="0.25">
      <c r="A90" t="s">
        <v>66</v>
      </c>
      <c r="B90" t="s">
        <v>34</v>
      </c>
      <c r="C90" t="s">
        <v>40</v>
      </c>
      <c r="D90">
        <v>364</v>
      </c>
      <c r="E90" s="34" t="s">
        <v>10</v>
      </c>
    </row>
    <row r="91" spans="1:5" x14ac:dyDescent="0.25">
      <c r="A91" t="s">
        <v>28</v>
      </c>
      <c r="B91" t="s">
        <v>26</v>
      </c>
      <c r="C91" t="s">
        <v>27</v>
      </c>
      <c r="D91">
        <v>554</v>
      </c>
      <c r="E91" s="34" t="s">
        <v>17</v>
      </c>
    </row>
    <row r="92" spans="1:5" x14ac:dyDescent="0.25">
      <c r="A92" t="s">
        <v>51</v>
      </c>
      <c r="B92" t="s">
        <v>29</v>
      </c>
      <c r="C92" t="s">
        <v>42</v>
      </c>
      <c r="D92">
        <v>1919</v>
      </c>
      <c r="E92" s="34" t="s">
        <v>11</v>
      </c>
    </row>
    <row r="93" spans="1:5" x14ac:dyDescent="0.25">
      <c r="A93" t="s">
        <v>49</v>
      </c>
      <c r="B93" t="s">
        <v>39</v>
      </c>
      <c r="C93" t="s">
        <v>27</v>
      </c>
      <c r="D93">
        <v>817</v>
      </c>
      <c r="E93" s="34" t="s">
        <v>9</v>
      </c>
    </row>
    <row r="94" spans="1:5" x14ac:dyDescent="0.25">
      <c r="A94" t="s">
        <v>54</v>
      </c>
      <c r="B94" t="s">
        <v>34</v>
      </c>
      <c r="C94" t="s">
        <v>27</v>
      </c>
      <c r="D94">
        <v>834</v>
      </c>
      <c r="E94" s="34" t="s">
        <v>13</v>
      </c>
    </row>
    <row r="95" spans="1:5" x14ac:dyDescent="0.25">
      <c r="A95" t="s">
        <v>73</v>
      </c>
      <c r="B95" t="s">
        <v>39</v>
      </c>
      <c r="C95" t="s">
        <v>30</v>
      </c>
      <c r="D95">
        <v>1507</v>
      </c>
      <c r="E95" s="34" t="s">
        <v>15</v>
      </c>
    </row>
    <row r="96" spans="1:5" x14ac:dyDescent="0.25">
      <c r="A96" t="s">
        <v>74</v>
      </c>
      <c r="B96" t="s">
        <v>39</v>
      </c>
      <c r="C96" t="s">
        <v>40</v>
      </c>
      <c r="D96">
        <v>1687</v>
      </c>
      <c r="E96" s="34" t="s">
        <v>14</v>
      </c>
    </row>
    <row r="97" spans="1:5" x14ac:dyDescent="0.25">
      <c r="A97" t="s">
        <v>51</v>
      </c>
      <c r="B97" t="s">
        <v>29</v>
      </c>
      <c r="C97" t="s">
        <v>42</v>
      </c>
      <c r="D97">
        <v>950</v>
      </c>
      <c r="E97" s="34" t="s">
        <v>20</v>
      </c>
    </row>
    <row r="98" spans="1:5" x14ac:dyDescent="0.25">
      <c r="A98" t="s">
        <v>68</v>
      </c>
      <c r="B98" t="s">
        <v>26</v>
      </c>
      <c r="C98" t="s">
        <v>30</v>
      </c>
      <c r="D98">
        <v>1629</v>
      </c>
      <c r="E98" s="34" t="s">
        <v>9</v>
      </c>
    </row>
    <row r="99" spans="1:5" x14ac:dyDescent="0.25">
      <c r="A99" t="s">
        <v>51</v>
      </c>
      <c r="B99" t="s">
        <v>29</v>
      </c>
      <c r="C99" t="s">
        <v>30</v>
      </c>
      <c r="D99">
        <v>1490</v>
      </c>
      <c r="E99" s="34" t="s">
        <v>13</v>
      </c>
    </row>
    <row r="100" spans="1:5" x14ac:dyDescent="0.25">
      <c r="A100" t="s">
        <v>28</v>
      </c>
      <c r="B100" t="s">
        <v>29</v>
      </c>
      <c r="C100" t="s">
        <v>42</v>
      </c>
      <c r="D100">
        <v>243</v>
      </c>
      <c r="E100" s="34" t="s">
        <v>13</v>
      </c>
    </row>
    <row r="101" spans="1:5" x14ac:dyDescent="0.25">
      <c r="A101" t="s">
        <v>48</v>
      </c>
      <c r="B101" t="s">
        <v>29</v>
      </c>
      <c r="C101" t="s">
        <v>27</v>
      </c>
      <c r="D101">
        <v>984</v>
      </c>
      <c r="E101" s="34" t="s">
        <v>14</v>
      </c>
    </row>
    <row r="102" spans="1:5" x14ac:dyDescent="0.25">
      <c r="A102" t="s">
        <v>41</v>
      </c>
      <c r="B102" t="s">
        <v>29</v>
      </c>
      <c r="C102" t="s">
        <v>30</v>
      </c>
      <c r="D102">
        <v>1192</v>
      </c>
      <c r="E102" s="34" t="s">
        <v>11</v>
      </c>
    </row>
    <row r="103" spans="1:5" x14ac:dyDescent="0.25">
      <c r="A103" t="s">
        <v>25</v>
      </c>
      <c r="B103" t="s">
        <v>34</v>
      </c>
      <c r="C103" t="s">
        <v>27</v>
      </c>
      <c r="D103">
        <v>1222</v>
      </c>
      <c r="E103" s="34" t="s">
        <v>13</v>
      </c>
    </row>
    <row r="104" spans="1:5" x14ac:dyDescent="0.25">
      <c r="A104" t="s">
        <v>68</v>
      </c>
      <c r="B104" t="s">
        <v>26</v>
      </c>
      <c r="C104" t="s">
        <v>40</v>
      </c>
      <c r="D104">
        <v>495</v>
      </c>
      <c r="E104" s="34" t="s">
        <v>15</v>
      </c>
    </row>
    <row r="105" spans="1:5" x14ac:dyDescent="0.25">
      <c r="A105" t="s">
        <v>71</v>
      </c>
      <c r="B105" t="s">
        <v>39</v>
      </c>
      <c r="C105" t="s">
        <v>27</v>
      </c>
      <c r="D105">
        <v>1148</v>
      </c>
      <c r="E105" s="34" t="s">
        <v>13</v>
      </c>
    </row>
    <row r="106" spans="1:5" x14ac:dyDescent="0.25">
      <c r="A106" t="s">
        <v>44</v>
      </c>
      <c r="B106" t="s">
        <v>39</v>
      </c>
      <c r="C106" t="s">
        <v>40</v>
      </c>
      <c r="D106">
        <v>1047</v>
      </c>
      <c r="E106" s="34" t="s">
        <v>13</v>
      </c>
    </row>
    <row r="107" spans="1:5" x14ac:dyDescent="0.25">
      <c r="A107" t="s">
        <v>41</v>
      </c>
      <c r="B107" t="s">
        <v>26</v>
      </c>
      <c r="C107" t="s">
        <v>27</v>
      </c>
      <c r="D107">
        <v>990</v>
      </c>
      <c r="E107" s="34" t="s">
        <v>13</v>
      </c>
    </row>
    <row r="108" spans="1:5" x14ac:dyDescent="0.25">
      <c r="A108" t="s">
        <v>35</v>
      </c>
      <c r="B108" t="s">
        <v>39</v>
      </c>
      <c r="C108" t="s">
        <v>30</v>
      </c>
      <c r="D108">
        <v>1592</v>
      </c>
      <c r="E108" s="34" t="s">
        <v>18</v>
      </c>
    </row>
    <row r="109" spans="1:5" x14ac:dyDescent="0.25">
      <c r="A109" t="s">
        <v>74</v>
      </c>
      <c r="B109" t="s">
        <v>26</v>
      </c>
      <c r="C109" t="s">
        <v>30</v>
      </c>
      <c r="D109">
        <v>1607</v>
      </c>
      <c r="E109" s="34" t="s">
        <v>18</v>
      </c>
    </row>
    <row r="110" spans="1:5" x14ac:dyDescent="0.25">
      <c r="A110" t="s">
        <v>33</v>
      </c>
      <c r="B110" t="s">
        <v>39</v>
      </c>
      <c r="C110" t="s">
        <v>40</v>
      </c>
      <c r="D110">
        <v>1688</v>
      </c>
      <c r="E110" s="34" t="s">
        <v>11</v>
      </c>
    </row>
    <row r="111" spans="1:5" x14ac:dyDescent="0.25">
      <c r="A111" t="s">
        <v>62</v>
      </c>
      <c r="B111" t="s">
        <v>29</v>
      </c>
      <c r="C111" t="s">
        <v>42</v>
      </c>
      <c r="D111">
        <v>1274</v>
      </c>
      <c r="E111" s="34" t="s">
        <v>9</v>
      </c>
    </row>
    <row r="112" spans="1:5" x14ac:dyDescent="0.25">
      <c r="A112" t="s">
        <v>62</v>
      </c>
      <c r="B112" t="s">
        <v>39</v>
      </c>
      <c r="C112" t="s">
        <v>40</v>
      </c>
      <c r="D112">
        <v>1267</v>
      </c>
      <c r="E112" s="34" t="s">
        <v>13</v>
      </c>
    </row>
    <row r="113" spans="1:5" x14ac:dyDescent="0.25">
      <c r="A113" t="s">
        <v>44</v>
      </c>
      <c r="B113" t="s">
        <v>26</v>
      </c>
      <c r="C113" t="s">
        <v>40</v>
      </c>
      <c r="D113">
        <v>668</v>
      </c>
      <c r="E113" s="34" t="s">
        <v>17</v>
      </c>
    </row>
    <row r="114" spans="1:5" x14ac:dyDescent="0.25">
      <c r="A114" t="s">
        <v>56</v>
      </c>
      <c r="B114" t="s">
        <v>26</v>
      </c>
      <c r="C114" t="s">
        <v>27</v>
      </c>
      <c r="D114">
        <v>1162</v>
      </c>
      <c r="E114" s="34" t="s">
        <v>9</v>
      </c>
    </row>
    <row r="115" spans="1:5" x14ac:dyDescent="0.25">
      <c r="A115" t="s">
        <v>75</v>
      </c>
      <c r="B115" t="s">
        <v>26</v>
      </c>
      <c r="C115" t="s">
        <v>27</v>
      </c>
      <c r="D115">
        <v>208</v>
      </c>
      <c r="E115" s="34" t="s">
        <v>11</v>
      </c>
    </row>
    <row r="116" spans="1:5" x14ac:dyDescent="0.25">
      <c r="A116" t="s">
        <v>76</v>
      </c>
      <c r="B116" t="s">
        <v>26</v>
      </c>
      <c r="C116" t="s">
        <v>40</v>
      </c>
      <c r="D116">
        <v>1816</v>
      </c>
      <c r="E116" s="34" t="s">
        <v>12</v>
      </c>
    </row>
    <row r="117" spans="1:5" x14ac:dyDescent="0.25">
      <c r="A117" t="s">
        <v>35</v>
      </c>
      <c r="B117" t="s">
        <v>26</v>
      </c>
      <c r="C117" t="s">
        <v>30</v>
      </c>
      <c r="D117">
        <v>1165</v>
      </c>
      <c r="E117" s="34" t="s">
        <v>9</v>
      </c>
    </row>
    <row r="118" spans="1:5" x14ac:dyDescent="0.25">
      <c r="A118" t="s">
        <v>77</v>
      </c>
      <c r="B118" t="s">
        <v>34</v>
      </c>
      <c r="C118" t="s">
        <v>27</v>
      </c>
      <c r="D118">
        <v>1309</v>
      </c>
      <c r="E118" s="34" t="s">
        <v>9</v>
      </c>
    </row>
    <row r="119" spans="1:5" x14ac:dyDescent="0.25">
      <c r="A119" t="s">
        <v>76</v>
      </c>
      <c r="B119" t="s">
        <v>34</v>
      </c>
      <c r="C119" t="s">
        <v>42</v>
      </c>
      <c r="D119">
        <v>1034</v>
      </c>
      <c r="E119" s="34" t="s">
        <v>16</v>
      </c>
    </row>
    <row r="120" spans="1:5" x14ac:dyDescent="0.25">
      <c r="A120" t="s">
        <v>37</v>
      </c>
      <c r="B120" t="s">
        <v>39</v>
      </c>
      <c r="C120" t="s">
        <v>27</v>
      </c>
      <c r="D120">
        <v>497</v>
      </c>
      <c r="E120" s="34" t="s">
        <v>10</v>
      </c>
    </row>
    <row r="121" spans="1:5" x14ac:dyDescent="0.25">
      <c r="A121" t="s">
        <v>78</v>
      </c>
      <c r="B121" t="s">
        <v>26</v>
      </c>
      <c r="C121" t="s">
        <v>27</v>
      </c>
      <c r="D121">
        <v>1346</v>
      </c>
      <c r="E121" s="34" t="s">
        <v>20</v>
      </c>
    </row>
    <row r="122" spans="1:5" x14ac:dyDescent="0.25">
      <c r="A122" t="s">
        <v>28</v>
      </c>
      <c r="B122" t="s">
        <v>39</v>
      </c>
      <c r="C122" t="s">
        <v>42</v>
      </c>
      <c r="D122">
        <v>733</v>
      </c>
      <c r="E122" s="34" t="s">
        <v>16</v>
      </c>
    </row>
    <row r="123" spans="1:5" x14ac:dyDescent="0.25">
      <c r="A123" t="s">
        <v>63</v>
      </c>
      <c r="B123" t="s">
        <v>26</v>
      </c>
      <c r="C123" t="s">
        <v>40</v>
      </c>
      <c r="D123">
        <v>1256</v>
      </c>
      <c r="E123" s="34" t="s">
        <v>15</v>
      </c>
    </row>
    <row r="124" spans="1:5" x14ac:dyDescent="0.25">
      <c r="A124" t="s">
        <v>35</v>
      </c>
      <c r="B124" t="s">
        <v>26</v>
      </c>
      <c r="C124" t="s">
        <v>42</v>
      </c>
      <c r="D124">
        <v>1286</v>
      </c>
      <c r="E124" s="34" t="s">
        <v>18</v>
      </c>
    </row>
    <row r="125" spans="1:5" x14ac:dyDescent="0.25">
      <c r="A125" t="s">
        <v>65</v>
      </c>
      <c r="B125" t="s">
        <v>34</v>
      </c>
      <c r="C125" t="s">
        <v>40</v>
      </c>
      <c r="D125">
        <v>1338</v>
      </c>
      <c r="E125" s="34" t="s">
        <v>18</v>
      </c>
    </row>
    <row r="126" spans="1:5" x14ac:dyDescent="0.25">
      <c r="A126" t="s">
        <v>62</v>
      </c>
      <c r="B126" t="s">
        <v>34</v>
      </c>
      <c r="C126" t="s">
        <v>40</v>
      </c>
      <c r="D126">
        <v>832</v>
      </c>
      <c r="E126" s="34" t="s">
        <v>10</v>
      </c>
    </row>
    <row r="127" spans="1:5" x14ac:dyDescent="0.25">
      <c r="A127" t="s">
        <v>79</v>
      </c>
      <c r="B127" t="s">
        <v>29</v>
      </c>
      <c r="C127" t="s">
        <v>40</v>
      </c>
      <c r="D127">
        <v>334</v>
      </c>
      <c r="E127" s="34" t="s">
        <v>14</v>
      </c>
    </row>
    <row r="128" spans="1:5" x14ac:dyDescent="0.25">
      <c r="A128" t="s">
        <v>57</v>
      </c>
      <c r="B128" t="s">
        <v>34</v>
      </c>
      <c r="C128" t="s">
        <v>42</v>
      </c>
      <c r="D128">
        <v>1966</v>
      </c>
      <c r="E128" s="34" t="s">
        <v>14</v>
      </c>
    </row>
    <row r="129" spans="1:5" x14ac:dyDescent="0.25">
      <c r="A129" t="s">
        <v>53</v>
      </c>
      <c r="B129" t="s">
        <v>29</v>
      </c>
      <c r="C129" t="s">
        <v>40</v>
      </c>
      <c r="D129">
        <v>757</v>
      </c>
      <c r="E129" s="34" t="s">
        <v>11</v>
      </c>
    </row>
    <row r="130" spans="1:5" x14ac:dyDescent="0.25">
      <c r="A130" t="s">
        <v>75</v>
      </c>
      <c r="B130" t="s">
        <v>29</v>
      </c>
      <c r="C130" t="s">
        <v>30</v>
      </c>
      <c r="D130">
        <v>850</v>
      </c>
      <c r="E130" s="34" t="s">
        <v>19</v>
      </c>
    </row>
    <row r="131" spans="1:5" x14ac:dyDescent="0.25">
      <c r="A131" t="s">
        <v>76</v>
      </c>
      <c r="B131" t="s">
        <v>29</v>
      </c>
      <c r="C131" t="s">
        <v>42</v>
      </c>
      <c r="D131">
        <v>687</v>
      </c>
      <c r="E131" s="34" t="s">
        <v>10</v>
      </c>
    </row>
    <row r="132" spans="1:5" x14ac:dyDescent="0.25">
      <c r="A132" t="s">
        <v>31</v>
      </c>
      <c r="B132" t="s">
        <v>29</v>
      </c>
      <c r="C132" t="s">
        <v>30</v>
      </c>
      <c r="D132">
        <v>1132</v>
      </c>
      <c r="E132" s="34" t="s">
        <v>20</v>
      </c>
    </row>
    <row r="133" spans="1:5" x14ac:dyDescent="0.25">
      <c r="A133" t="s">
        <v>73</v>
      </c>
      <c r="B133" t="s">
        <v>29</v>
      </c>
      <c r="C133" t="s">
        <v>40</v>
      </c>
      <c r="D133">
        <v>1197</v>
      </c>
      <c r="E133" s="34" t="s">
        <v>9</v>
      </c>
    </row>
    <row r="134" spans="1:5" x14ac:dyDescent="0.25">
      <c r="A134" t="s">
        <v>47</v>
      </c>
      <c r="B134" t="s">
        <v>39</v>
      </c>
      <c r="C134" t="s">
        <v>27</v>
      </c>
      <c r="D134">
        <v>1053</v>
      </c>
      <c r="E134" s="34" t="s">
        <v>14</v>
      </c>
    </row>
    <row r="135" spans="1:5" x14ac:dyDescent="0.25">
      <c r="A135" t="s">
        <v>45</v>
      </c>
      <c r="B135" t="s">
        <v>34</v>
      </c>
      <c r="C135" t="s">
        <v>40</v>
      </c>
      <c r="D135">
        <v>591</v>
      </c>
      <c r="E135" s="34" t="s">
        <v>20</v>
      </c>
    </row>
    <row r="136" spans="1:5" x14ac:dyDescent="0.25">
      <c r="A136" t="s">
        <v>56</v>
      </c>
      <c r="B136" t="s">
        <v>29</v>
      </c>
      <c r="C136" t="s">
        <v>30</v>
      </c>
      <c r="D136">
        <v>1012</v>
      </c>
      <c r="E136" s="34" t="s">
        <v>13</v>
      </c>
    </row>
    <row r="137" spans="1:5" x14ac:dyDescent="0.25">
      <c r="A137" t="s">
        <v>65</v>
      </c>
      <c r="B137" t="s">
        <v>26</v>
      </c>
      <c r="C137" t="s">
        <v>30</v>
      </c>
      <c r="D137">
        <v>1376</v>
      </c>
      <c r="E137" s="34" t="s">
        <v>19</v>
      </c>
    </row>
    <row r="138" spans="1:5" x14ac:dyDescent="0.25">
      <c r="A138" t="s">
        <v>55</v>
      </c>
      <c r="B138" t="s">
        <v>34</v>
      </c>
      <c r="C138" t="s">
        <v>42</v>
      </c>
      <c r="D138">
        <v>1353</v>
      </c>
      <c r="E138" s="34" t="s">
        <v>17</v>
      </c>
    </row>
    <row r="139" spans="1:5" x14ac:dyDescent="0.25">
      <c r="A139" t="s">
        <v>47</v>
      </c>
      <c r="B139" t="s">
        <v>34</v>
      </c>
      <c r="C139" t="s">
        <v>27</v>
      </c>
      <c r="D139">
        <v>1642</v>
      </c>
      <c r="E139" s="34" t="s">
        <v>9</v>
      </c>
    </row>
    <row r="140" spans="1:5" x14ac:dyDescent="0.25">
      <c r="A140" t="s">
        <v>47</v>
      </c>
      <c r="B140" t="s">
        <v>29</v>
      </c>
      <c r="C140" t="s">
        <v>42</v>
      </c>
      <c r="D140">
        <v>1297</v>
      </c>
      <c r="E140" s="34" t="s">
        <v>15</v>
      </c>
    </row>
    <row r="141" spans="1:5" x14ac:dyDescent="0.25">
      <c r="A141" t="s">
        <v>49</v>
      </c>
      <c r="B141" t="s">
        <v>39</v>
      </c>
      <c r="C141" t="s">
        <v>30</v>
      </c>
      <c r="D141">
        <v>1776</v>
      </c>
      <c r="E141" s="34" t="s">
        <v>13</v>
      </c>
    </row>
    <row r="142" spans="1:5" x14ac:dyDescent="0.25">
      <c r="A142" t="s">
        <v>49</v>
      </c>
      <c r="B142" t="s">
        <v>29</v>
      </c>
      <c r="C142" t="s">
        <v>40</v>
      </c>
      <c r="D142">
        <v>1291</v>
      </c>
      <c r="E142" s="34" t="s">
        <v>13</v>
      </c>
    </row>
    <row r="143" spans="1:5" x14ac:dyDescent="0.25">
      <c r="A143" t="s">
        <v>46</v>
      </c>
      <c r="B143" t="s">
        <v>39</v>
      </c>
      <c r="C143" t="s">
        <v>27</v>
      </c>
      <c r="D143">
        <v>269</v>
      </c>
      <c r="E143" s="34" t="s">
        <v>10</v>
      </c>
    </row>
    <row r="144" spans="1:5" x14ac:dyDescent="0.25">
      <c r="A144" t="s">
        <v>78</v>
      </c>
      <c r="B144" t="s">
        <v>26</v>
      </c>
      <c r="C144" t="s">
        <v>40</v>
      </c>
      <c r="D144">
        <v>1516</v>
      </c>
      <c r="E144" s="34" t="s">
        <v>19</v>
      </c>
    </row>
    <row r="145" spans="1:5" x14ac:dyDescent="0.25">
      <c r="A145" t="s">
        <v>69</v>
      </c>
      <c r="B145" t="s">
        <v>34</v>
      </c>
      <c r="C145" t="s">
        <v>40</v>
      </c>
      <c r="D145">
        <v>1045</v>
      </c>
      <c r="E145" s="34" t="s">
        <v>11</v>
      </c>
    </row>
    <row r="146" spans="1:5" x14ac:dyDescent="0.25">
      <c r="A146" t="s">
        <v>47</v>
      </c>
      <c r="B146" t="s">
        <v>26</v>
      </c>
      <c r="C146" t="s">
        <v>27</v>
      </c>
      <c r="D146">
        <v>894</v>
      </c>
      <c r="E146" s="34" t="s">
        <v>15</v>
      </c>
    </row>
    <row r="147" spans="1:5" x14ac:dyDescent="0.25">
      <c r="A147" t="s">
        <v>38</v>
      </c>
      <c r="B147" t="s">
        <v>39</v>
      </c>
      <c r="C147" t="s">
        <v>42</v>
      </c>
      <c r="D147">
        <v>733</v>
      </c>
      <c r="E147" s="34" t="s">
        <v>14</v>
      </c>
    </row>
    <row r="148" spans="1:5" x14ac:dyDescent="0.25">
      <c r="A148" t="s">
        <v>35</v>
      </c>
      <c r="B148" t="s">
        <v>39</v>
      </c>
      <c r="C148" t="s">
        <v>40</v>
      </c>
      <c r="D148">
        <v>1317</v>
      </c>
      <c r="E148" s="34" t="s">
        <v>20</v>
      </c>
    </row>
    <row r="149" spans="1:5" x14ac:dyDescent="0.25">
      <c r="A149" t="s">
        <v>70</v>
      </c>
      <c r="B149" t="s">
        <v>26</v>
      </c>
      <c r="C149" t="s">
        <v>30</v>
      </c>
      <c r="D149">
        <v>1640</v>
      </c>
      <c r="E149" s="34" t="s">
        <v>10</v>
      </c>
    </row>
    <row r="150" spans="1:5" x14ac:dyDescent="0.25">
      <c r="A150" t="s">
        <v>68</v>
      </c>
      <c r="B150" t="s">
        <v>39</v>
      </c>
      <c r="C150" t="s">
        <v>40</v>
      </c>
      <c r="D150">
        <v>128</v>
      </c>
      <c r="E150" s="34" t="s">
        <v>14</v>
      </c>
    </row>
    <row r="151" spans="1:5" x14ac:dyDescent="0.25">
      <c r="A151" t="s">
        <v>74</v>
      </c>
      <c r="B151" t="s">
        <v>26</v>
      </c>
      <c r="C151" t="s">
        <v>27</v>
      </c>
      <c r="D151">
        <v>1288</v>
      </c>
      <c r="E151" s="34" t="s">
        <v>10</v>
      </c>
    </row>
    <row r="152" spans="1:5" x14ac:dyDescent="0.25">
      <c r="A152" t="s">
        <v>75</v>
      </c>
      <c r="B152" t="s">
        <v>34</v>
      </c>
      <c r="C152" t="s">
        <v>27</v>
      </c>
      <c r="D152">
        <v>1545</v>
      </c>
      <c r="E152" s="34" t="s">
        <v>10</v>
      </c>
    </row>
    <row r="153" spans="1:5" x14ac:dyDescent="0.25">
      <c r="A153" t="s">
        <v>67</v>
      </c>
      <c r="B153" t="s">
        <v>26</v>
      </c>
      <c r="C153" t="s">
        <v>27</v>
      </c>
      <c r="D153">
        <v>438</v>
      </c>
      <c r="E153" s="34" t="s">
        <v>10</v>
      </c>
    </row>
    <row r="154" spans="1:5" x14ac:dyDescent="0.25">
      <c r="A154" t="s">
        <v>25</v>
      </c>
      <c r="B154" t="s">
        <v>34</v>
      </c>
      <c r="C154" t="s">
        <v>42</v>
      </c>
      <c r="D154">
        <v>1771</v>
      </c>
      <c r="E154" s="34" t="s">
        <v>19</v>
      </c>
    </row>
    <row r="155" spans="1:5" x14ac:dyDescent="0.25">
      <c r="A155" t="s">
        <v>35</v>
      </c>
      <c r="B155" t="s">
        <v>26</v>
      </c>
      <c r="C155" t="s">
        <v>40</v>
      </c>
      <c r="D155">
        <v>1619</v>
      </c>
      <c r="E155" s="34" t="s">
        <v>11</v>
      </c>
    </row>
    <row r="156" spans="1:5" x14ac:dyDescent="0.25">
      <c r="A156" t="s">
        <v>55</v>
      </c>
      <c r="B156" t="s">
        <v>39</v>
      </c>
      <c r="C156" t="s">
        <v>42</v>
      </c>
      <c r="D156">
        <v>1488</v>
      </c>
      <c r="E156" s="34" t="s">
        <v>10</v>
      </c>
    </row>
    <row r="157" spans="1:5" x14ac:dyDescent="0.25">
      <c r="A157" t="s">
        <v>50</v>
      </c>
      <c r="B157" t="s">
        <v>26</v>
      </c>
      <c r="C157" t="s">
        <v>42</v>
      </c>
      <c r="D157">
        <v>1956</v>
      </c>
      <c r="E157" s="34" t="s">
        <v>12</v>
      </c>
    </row>
    <row r="158" spans="1:5" x14ac:dyDescent="0.25">
      <c r="A158" t="s">
        <v>74</v>
      </c>
      <c r="B158" t="s">
        <v>39</v>
      </c>
      <c r="C158" t="s">
        <v>27</v>
      </c>
      <c r="D158">
        <v>1465</v>
      </c>
      <c r="E158" s="34" t="s">
        <v>17</v>
      </c>
    </row>
    <row r="159" spans="1:5" x14ac:dyDescent="0.25">
      <c r="A159" t="s">
        <v>33</v>
      </c>
      <c r="B159" t="s">
        <v>26</v>
      </c>
      <c r="C159" t="s">
        <v>27</v>
      </c>
      <c r="D159">
        <v>599</v>
      </c>
      <c r="E159" s="34" t="s">
        <v>14</v>
      </c>
    </row>
    <row r="160" spans="1:5" x14ac:dyDescent="0.25">
      <c r="A160" t="s">
        <v>28</v>
      </c>
      <c r="B160" t="s">
        <v>26</v>
      </c>
      <c r="C160" t="s">
        <v>42</v>
      </c>
      <c r="D160">
        <v>1780</v>
      </c>
      <c r="E160" s="34" t="s">
        <v>9</v>
      </c>
    </row>
    <row r="161" spans="1:5" x14ac:dyDescent="0.25">
      <c r="A161" t="s">
        <v>70</v>
      </c>
      <c r="B161" t="s">
        <v>29</v>
      </c>
      <c r="C161" t="s">
        <v>40</v>
      </c>
      <c r="D161">
        <v>610</v>
      </c>
      <c r="E161" s="34" t="s">
        <v>16</v>
      </c>
    </row>
    <row r="162" spans="1:5" x14ac:dyDescent="0.25">
      <c r="A162" t="s">
        <v>56</v>
      </c>
      <c r="B162" t="s">
        <v>39</v>
      </c>
      <c r="C162" t="s">
        <v>30</v>
      </c>
      <c r="D162">
        <v>1450</v>
      </c>
      <c r="E162" s="34" t="s">
        <v>20</v>
      </c>
    </row>
    <row r="163" spans="1:5" x14ac:dyDescent="0.25">
      <c r="A163" t="s">
        <v>49</v>
      </c>
      <c r="B163" t="s">
        <v>29</v>
      </c>
      <c r="C163" t="s">
        <v>42</v>
      </c>
      <c r="D163">
        <v>316</v>
      </c>
      <c r="E163" s="34" t="s">
        <v>15</v>
      </c>
    </row>
    <row r="164" spans="1:5" x14ac:dyDescent="0.25">
      <c r="A164" t="s">
        <v>66</v>
      </c>
      <c r="B164" t="s">
        <v>39</v>
      </c>
      <c r="C164" t="s">
        <v>40</v>
      </c>
      <c r="D164">
        <v>1424</v>
      </c>
      <c r="E164" s="34" t="s">
        <v>18</v>
      </c>
    </row>
    <row r="165" spans="1:5" x14ac:dyDescent="0.25">
      <c r="A165" t="s">
        <v>62</v>
      </c>
      <c r="B165" t="s">
        <v>29</v>
      </c>
      <c r="C165" t="s">
        <v>27</v>
      </c>
      <c r="D165">
        <v>1255</v>
      </c>
      <c r="E165" s="34" t="s">
        <v>11</v>
      </c>
    </row>
    <row r="166" spans="1:5" x14ac:dyDescent="0.25">
      <c r="A166" t="s">
        <v>76</v>
      </c>
      <c r="B166" t="s">
        <v>34</v>
      </c>
      <c r="C166" t="s">
        <v>27</v>
      </c>
      <c r="D166">
        <v>1927</v>
      </c>
      <c r="E166" s="34" t="s">
        <v>9</v>
      </c>
    </row>
    <row r="167" spans="1:5" x14ac:dyDescent="0.25">
      <c r="A167" t="s">
        <v>76</v>
      </c>
      <c r="B167" t="s">
        <v>26</v>
      </c>
      <c r="C167" t="s">
        <v>40</v>
      </c>
      <c r="D167">
        <v>1193</v>
      </c>
      <c r="E167" s="34" t="s">
        <v>13</v>
      </c>
    </row>
    <row r="168" spans="1:5" x14ac:dyDescent="0.25">
      <c r="A168" t="s">
        <v>66</v>
      </c>
      <c r="B168" t="s">
        <v>39</v>
      </c>
      <c r="C168" t="s">
        <v>30</v>
      </c>
      <c r="D168">
        <v>1375</v>
      </c>
      <c r="E168" s="34" t="s">
        <v>12</v>
      </c>
    </row>
    <row r="169" spans="1:5" x14ac:dyDescent="0.25">
      <c r="A169" t="s">
        <v>67</v>
      </c>
      <c r="B169" t="s">
        <v>39</v>
      </c>
      <c r="C169" t="s">
        <v>27</v>
      </c>
      <c r="D169">
        <v>1538</v>
      </c>
      <c r="E169" s="34" t="s">
        <v>18</v>
      </c>
    </row>
    <row r="170" spans="1:5" x14ac:dyDescent="0.25">
      <c r="A170" t="s">
        <v>77</v>
      </c>
      <c r="B170" t="s">
        <v>26</v>
      </c>
      <c r="C170" t="s">
        <v>27</v>
      </c>
      <c r="D170">
        <v>1910</v>
      </c>
      <c r="E170" s="34" t="s">
        <v>16</v>
      </c>
    </row>
    <row r="171" spans="1:5" x14ac:dyDescent="0.25">
      <c r="A171" t="s">
        <v>77</v>
      </c>
      <c r="B171" t="s">
        <v>39</v>
      </c>
      <c r="C171" t="s">
        <v>27</v>
      </c>
      <c r="D171">
        <v>544</v>
      </c>
      <c r="E171" s="34" t="s">
        <v>9</v>
      </c>
    </row>
    <row r="172" spans="1:5" x14ac:dyDescent="0.25">
      <c r="A172" t="s">
        <v>72</v>
      </c>
      <c r="B172" t="s">
        <v>39</v>
      </c>
      <c r="C172" t="s">
        <v>40</v>
      </c>
      <c r="D172">
        <v>975</v>
      </c>
      <c r="E172" s="34" t="s">
        <v>18</v>
      </c>
    </row>
    <row r="173" spans="1:5" x14ac:dyDescent="0.25">
      <c r="A173" t="s">
        <v>35</v>
      </c>
      <c r="B173" t="s">
        <v>29</v>
      </c>
      <c r="C173" t="s">
        <v>42</v>
      </c>
      <c r="D173">
        <v>1305</v>
      </c>
      <c r="E173" s="34" t="s">
        <v>9</v>
      </c>
    </row>
    <row r="174" spans="1:5" x14ac:dyDescent="0.25">
      <c r="A174" t="s">
        <v>45</v>
      </c>
      <c r="B174" t="s">
        <v>39</v>
      </c>
      <c r="C174" t="s">
        <v>27</v>
      </c>
      <c r="D174">
        <v>266</v>
      </c>
      <c r="E174" s="34" t="s">
        <v>20</v>
      </c>
    </row>
    <row r="175" spans="1:5" x14ac:dyDescent="0.25">
      <c r="A175" t="s">
        <v>25</v>
      </c>
      <c r="B175" t="s">
        <v>34</v>
      </c>
      <c r="C175" t="s">
        <v>42</v>
      </c>
      <c r="D175">
        <v>190</v>
      </c>
      <c r="E175" s="34" t="s">
        <v>12</v>
      </c>
    </row>
    <row r="176" spans="1:5" x14ac:dyDescent="0.25">
      <c r="A176" t="s">
        <v>77</v>
      </c>
      <c r="B176" t="s">
        <v>34</v>
      </c>
      <c r="C176" t="s">
        <v>30</v>
      </c>
      <c r="D176">
        <v>813</v>
      </c>
      <c r="E176" s="34" t="s">
        <v>16</v>
      </c>
    </row>
    <row r="177" spans="1:5" x14ac:dyDescent="0.25">
      <c r="A177" t="s">
        <v>28</v>
      </c>
      <c r="B177" t="s">
        <v>26</v>
      </c>
      <c r="C177" t="s">
        <v>27</v>
      </c>
      <c r="D177">
        <v>1981</v>
      </c>
      <c r="E177" s="34" t="s">
        <v>13</v>
      </c>
    </row>
    <row r="178" spans="1:5" x14ac:dyDescent="0.25">
      <c r="A178" t="s">
        <v>77</v>
      </c>
      <c r="B178" t="s">
        <v>39</v>
      </c>
      <c r="C178" t="s">
        <v>27</v>
      </c>
      <c r="D178">
        <v>1654</v>
      </c>
      <c r="E178" s="34" t="s">
        <v>10</v>
      </c>
    </row>
    <row r="179" spans="1:5" x14ac:dyDescent="0.25">
      <c r="A179" t="s">
        <v>52</v>
      </c>
      <c r="B179" t="s">
        <v>26</v>
      </c>
      <c r="C179" t="s">
        <v>30</v>
      </c>
      <c r="D179">
        <v>138</v>
      </c>
      <c r="E179" s="34" t="s">
        <v>14</v>
      </c>
    </row>
    <row r="180" spans="1:5" x14ac:dyDescent="0.25">
      <c r="A180" t="s">
        <v>77</v>
      </c>
      <c r="B180" t="s">
        <v>34</v>
      </c>
      <c r="C180" t="s">
        <v>27</v>
      </c>
      <c r="D180">
        <v>1249</v>
      </c>
      <c r="E180" s="34" t="s">
        <v>13</v>
      </c>
    </row>
    <row r="181" spans="1:5" x14ac:dyDescent="0.25">
      <c r="A181" t="s">
        <v>45</v>
      </c>
      <c r="B181" t="s">
        <v>39</v>
      </c>
      <c r="C181" t="s">
        <v>42</v>
      </c>
      <c r="D181">
        <v>1574</v>
      </c>
      <c r="E181" s="34" t="s">
        <v>10</v>
      </c>
    </row>
    <row r="182" spans="1:5" x14ac:dyDescent="0.25">
      <c r="A182" t="s">
        <v>45</v>
      </c>
      <c r="B182" t="s">
        <v>39</v>
      </c>
      <c r="C182" t="s">
        <v>40</v>
      </c>
      <c r="D182">
        <v>272</v>
      </c>
      <c r="E182" s="34" t="s">
        <v>19</v>
      </c>
    </row>
    <row r="183" spans="1:5" x14ac:dyDescent="0.25">
      <c r="A183" t="s">
        <v>47</v>
      </c>
      <c r="B183" t="s">
        <v>26</v>
      </c>
      <c r="C183" t="s">
        <v>42</v>
      </c>
      <c r="D183">
        <v>752</v>
      </c>
      <c r="E183" s="34" t="s">
        <v>19</v>
      </c>
    </row>
    <row r="184" spans="1:5" x14ac:dyDescent="0.25">
      <c r="A184" t="s">
        <v>63</v>
      </c>
      <c r="B184" t="s">
        <v>34</v>
      </c>
      <c r="C184" t="s">
        <v>40</v>
      </c>
      <c r="D184">
        <v>853</v>
      </c>
      <c r="E184" s="34" t="s">
        <v>19</v>
      </c>
    </row>
    <row r="185" spans="1:5" x14ac:dyDescent="0.25">
      <c r="A185" t="s">
        <v>28</v>
      </c>
      <c r="B185" t="s">
        <v>39</v>
      </c>
      <c r="C185" t="s">
        <v>40</v>
      </c>
      <c r="D185">
        <v>1343</v>
      </c>
      <c r="E185" s="34" t="s">
        <v>11</v>
      </c>
    </row>
    <row r="186" spans="1:5" x14ac:dyDescent="0.25">
      <c r="A186" t="s">
        <v>76</v>
      </c>
      <c r="B186" t="s">
        <v>26</v>
      </c>
      <c r="C186" t="s">
        <v>42</v>
      </c>
      <c r="D186">
        <v>1761</v>
      </c>
      <c r="E186" s="34" t="s">
        <v>17</v>
      </c>
    </row>
    <row r="187" spans="1:5" x14ac:dyDescent="0.25">
      <c r="A187" t="s">
        <v>70</v>
      </c>
      <c r="B187" t="s">
        <v>34</v>
      </c>
      <c r="C187" t="s">
        <v>42</v>
      </c>
      <c r="D187">
        <v>1181</v>
      </c>
      <c r="E187" s="34" t="s">
        <v>15</v>
      </c>
    </row>
    <row r="188" spans="1:5" x14ac:dyDescent="0.25">
      <c r="A188" t="s">
        <v>68</v>
      </c>
      <c r="B188" t="s">
        <v>26</v>
      </c>
      <c r="C188" t="s">
        <v>42</v>
      </c>
      <c r="D188">
        <v>1783</v>
      </c>
      <c r="E188" s="34" t="s">
        <v>15</v>
      </c>
    </row>
    <row r="189" spans="1:5" x14ac:dyDescent="0.25">
      <c r="A189" t="s">
        <v>80</v>
      </c>
      <c r="B189" t="s">
        <v>29</v>
      </c>
      <c r="C189" t="s">
        <v>42</v>
      </c>
      <c r="D189">
        <v>575</v>
      </c>
      <c r="E189" s="34" t="s">
        <v>19</v>
      </c>
    </row>
    <row r="190" spans="1:5" x14ac:dyDescent="0.25">
      <c r="A190" t="s">
        <v>45</v>
      </c>
      <c r="B190" t="s">
        <v>39</v>
      </c>
      <c r="C190" t="s">
        <v>30</v>
      </c>
      <c r="D190">
        <v>555</v>
      </c>
      <c r="E190" s="34" t="s">
        <v>14</v>
      </c>
    </row>
    <row r="191" spans="1:5" x14ac:dyDescent="0.25">
      <c r="A191" t="s">
        <v>49</v>
      </c>
      <c r="B191" t="s">
        <v>29</v>
      </c>
      <c r="C191" t="s">
        <v>27</v>
      </c>
      <c r="D191">
        <v>928</v>
      </c>
      <c r="E191" s="34" t="s">
        <v>16</v>
      </c>
    </row>
    <row r="192" spans="1:5" x14ac:dyDescent="0.25">
      <c r="A192" t="s">
        <v>44</v>
      </c>
      <c r="B192" t="s">
        <v>34</v>
      </c>
      <c r="C192" t="s">
        <v>40</v>
      </c>
      <c r="D192">
        <v>994</v>
      </c>
      <c r="E192" s="34" t="s">
        <v>12</v>
      </c>
    </row>
    <row r="193" spans="1:5" x14ac:dyDescent="0.25">
      <c r="A193" t="s">
        <v>76</v>
      </c>
      <c r="B193" t="s">
        <v>29</v>
      </c>
      <c r="C193" t="s">
        <v>42</v>
      </c>
      <c r="D193">
        <v>1484</v>
      </c>
      <c r="E193" s="34" t="s">
        <v>16</v>
      </c>
    </row>
    <row r="194" spans="1:5" x14ac:dyDescent="0.25">
      <c r="A194" t="s">
        <v>55</v>
      </c>
      <c r="B194" t="s">
        <v>29</v>
      </c>
      <c r="C194" t="s">
        <v>42</v>
      </c>
      <c r="D194">
        <v>1124</v>
      </c>
      <c r="E194" s="34" t="s">
        <v>12</v>
      </c>
    </row>
    <row r="195" spans="1:5" x14ac:dyDescent="0.25">
      <c r="A195" t="s">
        <v>76</v>
      </c>
      <c r="B195" t="s">
        <v>34</v>
      </c>
      <c r="C195" t="s">
        <v>42</v>
      </c>
      <c r="D195">
        <v>486</v>
      </c>
      <c r="E195" s="34" t="s">
        <v>16</v>
      </c>
    </row>
    <row r="196" spans="1:5" x14ac:dyDescent="0.25">
      <c r="A196" t="s">
        <v>37</v>
      </c>
      <c r="B196" t="s">
        <v>26</v>
      </c>
      <c r="C196" t="s">
        <v>30</v>
      </c>
      <c r="D196">
        <v>447</v>
      </c>
      <c r="E196" s="34" t="s">
        <v>17</v>
      </c>
    </row>
    <row r="197" spans="1:5" x14ac:dyDescent="0.25">
      <c r="A197" t="s">
        <v>69</v>
      </c>
      <c r="B197" t="s">
        <v>29</v>
      </c>
      <c r="C197" t="s">
        <v>42</v>
      </c>
      <c r="D197">
        <v>289</v>
      </c>
      <c r="E197" s="34" t="s">
        <v>11</v>
      </c>
    </row>
    <row r="198" spans="1:5" x14ac:dyDescent="0.25">
      <c r="A198" t="s">
        <v>52</v>
      </c>
      <c r="B198" t="s">
        <v>26</v>
      </c>
      <c r="C198" t="s">
        <v>42</v>
      </c>
      <c r="D198">
        <v>604</v>
      </c>
      <c r="E198" s="34" t="s">
        <v>11</v>
      </c>
    </row>
    <row r="199" spans="1:5" x14ac:dyDescent="0.25">
      <c r="A199" t="s">
        <v>81</v>
      </c>
      <c r="B199" t="s">
        <v>29</v>
      </c>
      <c r="C199" t="s">
        <v>42</v>
      </c>
      <c r="D199">
        <v>1314</v>
      </c>
      <c r="E199" s="34" t="s">
        <v>19</v>
      </c>
    </row>
    <row r="200" spans="1:5" x14ac:dyDescent="0.25">
      <c r="A200" t="s">
        <v>66</v>
      </c>
      <c r="B200" t="s">
        <v>26</v>
      </c>
      <c r="C200" t="s">
        <v>27</v>
      </c>
      <c r="D200">
        <v>1631</v>
      </c>
      <c r="E200" s="34" t="s">
        <v>10</v>
      </c>
    </row>
    <row r="201" spans="1:5" x14ac:dyDescent="0.25">
      <c r="A201" t="s">
        <v>71</v>
      </c>
      <c r="B201" t="s">
        <v>34</v>
      </c>
      <c r="C201" t="s">
        <v>30</v>
      </c>
      <c r="D201">
        <v>1492</v>
      </c>
      <c r="E201" s="34" t="s">
        <v>18</v>
      </c>
    </row>
    <row r="202" spans="1:5" x14ac:dyDescent="0.25">
      <c r="E202" s="34"/>
    </row>
    <row r="203" spans="1:5" x14ac:dyDescent="0.25">
      <c r="E203" s="34"/>
    </row>
  </sheetData>
  <mergeCells count="2">
    <mergeCell ref="G1:H1"/>
    <mergeCell ref="G10:H10"/>
  </mergeCells>
  <pageMargins left="0.75" right="0.75" top="1" bottom="1" header="0.5" footer="0.5"/>
  <drawing r:id="rId4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7DCE2-6986-40B9-80CC-CCF29403F466}">
  <dimension ref="A1:M16"/>
  <sheetViews>
    <sheetView showGridLines="0" workbookViewId="0">
      <selection activeCell="N1" sqref="N1"/>
    </sheetView>
  </sheetViews>
  <sheetFormatPr baseColWidth="10" defaultRowHeight="15" x14ac:dyDescent="0.25"/>
  <cols>
    <col min="1" max="1" width="17.5703125" customWidth="1"/>
    <col min="2" max="2" width="19.28515625" customWidth="1"/>
    <col min="3" max="3" width="4.42578125" customWidth="1"/>
    <col min="4" max="4" width="12.5703125" bestFit="1" customWidth="1"/>
    <col min="5" max="5" width="15.5703125" bestFit="1" customWidth="1"/>
    <col min="6" max="6" width="4.140625" customWidth="1"/>
    <col min="7" max="7" width="17.5703125" bestFit="1" customWidth="1"/>
    <col min="8" max="15" width="10.42578125" bestFit="1" customWidth="1"/>
    <col min="16" max="16" width="9.42578125" bestFit="1" customWidth="1"/>
    <col min="17" max="26" width="10.42578125" bestFit="1" customWidth="1"/>
    <col min="27" max="27" width="9.42578125" bestFit="1" customWidth="1"/>
    <col min="28" max="37" width="10.42578125" bestFit="1" customWidth="1"/>
    <col min="38" max="38" width="9.42578125" bestFit="1" customWidth="1"/>
    <col min="39" max="47" width="10.42578125" bestFit="1" customWidth="1"/>
    <col min="48" max="48" width="9.42578125" bestFit="1" customWidth="1"/>
    <col min="49" max="49" width="10.42578125" bestFit="1" customWidth="1"/>
    <col min="50" max="53" width="9.42578125" bestFit="1" customWidth="1"/>
    <col min="54" max="54" width="12.5703125" bestFit="1" customWidth="1"/>
  </cols>
  <sheetData>
    <row r="1" spans="1:13" ht="50.25" customHeight="1" x14ac:dyDescent="0.25">
      <c r="A1" s="42" t="s">
        <v>116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</row>
    <row r="2" spans="1:13" ht="20.25" thickBot="1" x14ac:dyDescent="0.35">
      <c r="A2" s="43" t="s">
        <v>112</v>
      </c>
      <c r="B2" s="44"/>
      <c r="D2" s="43" t="s">
        <v>118</v>
      </c>
      <c r="E2" s="44"/>
    </row>
    <row r="3" spans="1:13" ht="21" thickTop="1" thickBot="1" x14ac:dyDescent="0.35">
      <c r="A3" s="49">
        <f>SUM(Tabla3[[#All],[Ventas]])</f>
        <v>219589</v>
      </c>
      <c r="B3" s="50"/>
      <c r="D3" s="22" t="s">
        <v>21</v>
      </c>
      <c r="E3" s="27" t="s">
        <v>117</v>
      </c>
    </row>
    <row r="4" spans="1:13" ht="15.75" thickTop="1" x14ac:dyDescent="0.25">
      <c r="D4" s="23" t="s">
        <v>35</v>
      </c>
      <c r="E4" s="19">
        <v>10848</v>
      </c>
    </row>
    <row r="5" spans="1:13" ht="20.25" thickBot="1" x14ac:dyDescent="0.35">
      <c r="A5" s="43" t="s">
        <v>113</v>
      </c>
      <c r="B5" s="44"/>
      <c r="D5" s="24" t="s">
        <v>76</v>
      </c>
      <c r="E5" s="20">
        <v>10388</v>
      </c>
    </row>
    <row r="6" spans="1:13" ht="21" thickTop="1" thickBot="1" x14ac:dyDescent="0.35">
      <c r="A6" s="47">
        <f>$A$3/COUNTA('Ventas Clientes'!O3:O51)</f>
        <v>4481.408163265306</v>
      </c>
      <c r="B6" s="48"/>
      <c r="D6" s="24" t="s">
        <v>49</v>
      </c>
      <c r="E6" s="20">
        <v>8970</v>
      </c>
    </row>
    <row r="7" spans="1:13" ht="15.75" thickTop="1" x14ac:dyDescent="0.25">
      <c r="D7" s="24" t="s">
        <v>33</v>
      </c>
      <c r="E7" s="20">
        <v>8803</v>
      </c>
    </row>
    <row r="8" spans="1:13" ht="20.25" thickBot="1" x14ac:dyDescent="0.35">
      <c r="A8" s="43" t="s">
        <v>115</v>
      </c>
      <c r="B8" s="44"/>
      <c r="D8" s="24" t="s">
        <v>28</v>
      </c>
      <c r="E8" s="20">
        <v>8302</v>
      </c>
    </row>
    <row r="9" spans="1:13" ht="21" thickTop="1" thickBot="1" x14ac:dyDescent="0.35">
      <c r="A9" s="45">
        <f>COUNTA('Ventas Clientes'!O3:O51)</f>
        <v>49</v>
      </c>
      <c r="B9" s="46"/>
      <c r="D9" s="24" t="s">
        <v>51</v>
      </c>
      <c r="E9" s="20">
        <v>8105</v>
      </c>
    </row>
    <row r="10" spans="1:13" ht="15.75" thickTop="1" x14ac:dyDescent="0.25">
      <c r="D10" s="24" t="s">
        <v>68</v>
      </c>
      <c r="E10" s="20">
        <v>7725</v>
      </c>
    </row>
    <row r="11" spans="1:13" x14ac:dyDescent="0.25">
      <c r="D11" s="24" t="s">
        <v>77</v>
      </c>
      <c r="E11" s="20">
        <v>7479</v>
      </c>
    </row>
    <row r="12" spans="1:13" x14ac:dyDescent="0.25">
      <c r="D12" s="24" t="s">
        <v>62</v>
      </c>
      <c r="E12" s="20">
        <v>7279</v>
      </c>
    </row>
    <row r="13" spans="1:13" x14ac:dyDescent="0.25">
      <c r="D13" s="25" t="s">
        <v>50</v>
      </c>
      <c r="E13" s="20">
        <v>7220</v>
      </c>
    </row>
    <row r="14" spans="1:13" ht="15.75" thickBot="1" x14ac:dyDescent="0.3">
      <c r="D14" s="26" t="s">
        <v>99</v>
      </c>
      <c r="E14" s="21">
        <v>85119</v>
      </c>
    </row>
    <row r="15" spans="1:13" ht="24" customHeight="1" thickTop="1" x14ac:dyDescent="0.25">
      <c r="D15" s="38" t="s">
        <v>119</v>
      </c>
      <c r="E15" s="40">
        <f>GETPIVOTDATA("Ventas",$D$3)/SUM(Tabla3[Ventas])</f>
        <v>0.38762870635596502</v>
      </c>
      <c r="G15" s="69"/>
    </row>
    <row r="16" spans="1:13" ht="24" customHeight="1" x14ac:dyDescent="0.25">
      <c r="D16" s="39"/>
      <c r="E16" s="41"/>
    </row>
  </sheetData>
  <mergeCells count="10">
    <mergeCell ref="D15:D16"/>
    <mergeCell ref="E15:E16"/>
    <mergeCell ref="A1:M1"/>
    <mergeCell ref="A5:B5"/>
    <mergeCell ref="A8:B8"/>
    <mergeCell ref="A9:B9"/>
    <mergeCell ref="A6:B6"/>
    <mergeCell ref="D2:E2"/>
    <mergeCell ref="A2:B2"/>
    <mergeCell ref="A3:B3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7"/>
  <sheetViews>
    <sheetView showGridLines="0" workbookViewId="0">
      <selection activeCell="C11" sqref="C11"/>
    </sheetView>
  </sheetViews>
  <sheetFormatPr baseColWidth="10" defaultColWidth="9.140625" defaultRowHeight="15" x14ac:dyDescent="0.25"/>
  <cols>
    <col min="1" max="1" width="13.5703125" bestFit="1" customWidth="1"/>
    <col min="2" max="2" width="15.7109375" customWidth="1"/>
    <col min="3" max="3" width="19.140625" customWidth="1"/>
    <col min="4" max="4" width="12" customWidth="1"/>
    <col min="5" max="5" width="13.140625" bestFit="1" customWidth="1"/>
    <col min="6" max="6" width="20.7109375" bestFit="1" customWidth="1"/>
  </cols>
  <sheetData>
    <row r="1" spans="1:6" x14ac:dyDescent="0.25">
      <c r="A1" s="29" t="s">
        <v>23</v>
      </c>
      <c r="B1" t="s">
        <v>82</v>
      </c>
      <c r="C1" t="s">
        <v>83</v>
      </c>
      <c r="D1" t="s">
        <v>100</v>
      </c>
      <c r="E1" t="s">
        <v>101</v>
      </c>
      <c r="F1" t="s">
        <v>102</v>
      </c>
    </row>
    <row r="2" spans="1:6" x14ac:dyDescent="0.25">
      <c r="A2" s="29" t="s">
        <v>84</v>
      </c>
      <c r="B2">
        <v>50</v>
      </c>
      <c r="C2">
        <v>80</v>
      </c>
      <c r="D2">
        <v>20</v>
      </c>
      <c r="E2">
        <f>B2*D2</f>
        <v>1000</v>
      </c>
      <c r="F2" s="11">
        <f t="shared" ref="F2:F6" si="0">C2*D2</f>
        <v>1600</v>
      </c>
    </row>
    <row r="3" spans="1:6" x14ac:dyDescent="0.25">
      <c r="A3" s="29" t="s">
        <v>85</v>
      </c>
      <c r="B3">
        <v>70</v>
      </c>
      <c r="C3">
        <v>120</v>
      </c>
      <c r="D3" s="12">
        <v>317.14285714285717</v>
      </c>
      <c r="E3">
        <f t="shared" ref="E3:E6" si="1">B3*D3</f>
        <v>22200</v>
      </c>
      <c r="F3" s="11">
        <f t="shared" si="0"/>
        <v>38057.142857142862</v>
      </c>
    </row>
    <row r="4" spans="1:6" x14ac:dyDescent="0.25">
      <c r="A4" s="29" t="s">
        <v>86</v>
      </c>
      <c r="B4">
        <v>40</v>
      </c>
      <c r="C4">
        <v>60</v>
      </c>
      <c r="D4">
        <v>50</v>
      </c>
      <c r="E4">
        <f t="shared" si="1"/>
        <v>2000</v>
      </c>
      <c r="F4" s="11">
        <f t="shared" si="0"/>
        <v>3000</v>
      </c>
    </row>
    <row r="5" spans="1:6" x14ac:dyDescent="0.25">
      <c r="A5" s="29" t="s">
        <v>87</v>
      </c>
      <c r="B5">
        <v>90</v>
      </c>
      <c r="C5">
        <v>150</v>
      </c>
      <c r="D5">
        <v>40</v>
      </c>
      <c r="E5">
        <f t="shared" si="1"/>
        <v>3600</v>
      </c>
      <c r="F5" s="11">
        <f t="shared" si="0"/>
        <v>6000</v>
      </c>
    </row>
    <row r="6" spans="1:6" x14ac:dyDescent="0.25">
      <c r="A6" s="29" t="s">
        <v>88</v>
      </c>
      <c r="B6">
        <v>30</v>
      </c>
      <c r="C6">
        <v>50</v>
      </c>
      <c r="D6">
        <v>40</v>
      </c>
      <c r="E6">
        <f t="shared" si="1"/>
        <v>1200</v>
      </c>
      <c r="F6" s="11">
        <f t="shared" si="0"/>
        <v>2000</v>
      </c>
    </row>
    <row r="7" spans="1:6" x14ac:dyDescent="0.25">
      <c r="A7" s="29" t="s">
        <v>89</v>
      </c>
      <c r="E7">
        <f>SUM(Tabla4[Costo Total])</f>
        <v>30000</v>
      </c>
      <c r="F7" s="11">
        <f>SUM(Tabla4[Beneficio Total])</f>
        <v>50657.142857142862</v>
      </c>
    </row>
    <row r="8" spans="1:6" ht="15.75" thickBot="1" x14ac:dyDescent="0.3"/>
    <row r="9" spans="1:6" ht="31.5" thickTop="1" thickBot="1" x14ac:dyDescent="0.3">
      <c r="A9" s="35" t="s">
        <v>103</v>
      </c>
      <c r="B9" s="13" t="s">
        <v>104</v>
      </c>
    </row>
    <row r="10" spans="1:6" ht="16.5" thickTop="1" thickBot="1" x14ac:dyDescent="0.3">
      <c r="A10" s="14" t="s">
        <v>105</v>
      </c>
      <c r="B10" s="14"/>
    </row>
    <row r="11" spans="1:6" ht="16.5" thickTop="1" thickBot="1" x14ac:dyDescent="0.3">
      <c r="A11" s="51" t="s">
        <v>106</v>
      </c>
      <c r="B11" s="51"/>
    </row>
    <row r="12" spans="1:6" ht="16.5" thickTop="1" thickBot="1" x14ac:dyDescent="0.3">
      <c r="A12" s="51" t="s">
        <v>107</v>
      </c>
      <c r="B12" s="51"/>
    </row>
    <row r="13" spans="1:6" ht="16.5" thickTop="1" thickBot="1" x14ac:dyDescent="0.3">
      <c r="A13" s="51" t="s">
        <v>108</v>
      </c>
      <c r="B13" s="51"/>
    </row>
    <row r="14" spans="1:6" ht="16.5" thickTop="1" thickBot="1" x14ac:dyDescent="0.3">
      <c r="A14" s="51" t="s">
        <v>109</v>
      </c>
      <c r="B14" s="51"/>
    </row>
    <row r="15" spans="1:6" ht="16.5" thickTop="1" thickBot="1" x14ac:dyDescent="0.3">
      <c r="A15" s="51" t="s">
        <v>110</v>
      </c>
      <c r="B15" s="51"/>
    </row>
    <row r="16" spans="1:6" ht="16.5" thickTop="1" thickBot="1" x14ac:dyDescent="0.3">
      <c r="A16" s="51" t="s">
        <v>111</v>
      </c>
      <c r="B16" s="51"/>
    </row>
    <row r="17" ht="15.75" thickTop="1" x14ac:dyDescent="0.25"/>
  </sheetData>
  <mergeCells count="6">
    <mergeCell ref="A16:B16"/>
    <mergeCell ref="A11:B11"/>
    <mergeCell ref="A12:B12"/>
    <mergeCell ref="A13:B13"/>
    <mergeCell ref="A14:B14"/>
    <mergeCell ref="A15:B15"/>
  </mergeCells>
  <phoneticPr fontId="4" type="noConversion"/>
  <pageMargins left="0.75" right="0.75" top="1" bottom="1" header="0.5" footer="0.5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Q m 0 c W 1 F Z i q e m A A A A 9 w A A A B I A H A B D b 2 5 m a W c v U G F j a 2 F n Z S 5 4 b W w g o h g A K K A U A A A A A A A A A A A A A A A A A A A A A A A A A A A A h Y 8 x D o I w G I W v Q r r T l q r R k J 8 y G D d J T E i M a 1 M q N E I x t F j u 5 u C R v I I Y R d 0 c 3 / e + 4 b 3 7 9 Q b p 0 N T B R X V W t y Z B E a Y o U E a 2 h T Z l g n p 3 D F c o 5 b A T 8 i R K F Y y y s f F g i w R V z p 1 j Q r z 3 2 M 9 w 2 5 W E U R q R Q 7 b N Z a U a g T 6 y / i + H 2 l g n j F S I w / 4 1 h j M c z R c 4 o m y J K Z C J Q q b N 1 2 D j 4 G f 7 A 2 H d 1 6 7 v F F c 2 3 O R A p g j k f Y I / A F B L A w Q U A A I A C A B C b R x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m 0 c W y i K R 7 g O A A A A E Q A A A B M A H A B G b 3 J t d W x h c y 9 T Z W N 0 a W 9 u M S 5 t I K I Y A C i g F A A A A A A A A A A A A A A A A A A A A A A A A A A A A C t O T S 7 J z M 9 T C I b Q h t Y A U E s B A i 0 A F A A C A A g A Q m 0 c W 1 F Z i q e m A A A A 9 w A A A B I A A A A A A A A A A A A A A A A A A A A A A E N v b m Z p Z y 9 Q Y W N r Y W d l L n h t b F B L A Q I t A B Q A A g A I A E J t H F s P y u m r p A A A A O k A A A A T A A A A A A A A A A A A A A A A A P I A A A B b Q 2 9 u d G V u d F 9 U e X B l c 1 0 u e G 1 s U E s B A i 0 A F A A C A A g A Q m 0 c W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L z + e Q q C 9 i V J v u P 9 0 Q e c q l Y A A A A A A g A A A A A A E G Y A A A A B A A A g A A A A k s K z w W r V r F R j d 7 I M 3 K n R V i + R e p w m j H + / Q k B i c H B P J 6 o A A A A A D o A A A A A C A A A g A A A A D 9 g H d j 4 5 G 0 x z 6 n t S P Y k N V 0 N Q 9 J 0 E K c G q z P b u o 4 K t + h x Q A A A A N k b 0 v n D X e c p 5 O H O n 6 / Z c J A f 9 R 5 6 r W 4 r 5 u / V 6 m e H T 8 M G 2 8 z v T O 7 z H i l y L G 6 Z a F Y U a T X S S A k q e M I w k M Q a T m 3 0 r 6 e i P D a t S h o W C U X K r 8 P Y m z G F A A A A A p x s n b a N T s G s C m a e + J D c 1 y k Y 6 W d 6 c 4 2 v p q V Z / T q B F t 0 G b G A N y D U g u b D D N U P F W U t y O H h S 2 w R I U A 5 k J c L U h 2 + N j r w = = < / D a t a M a s h u p > 
</file>

<file path=customXml/itemProps1.xml><?xml version="1.0" encoding="utf-8"?>
<ds:datastoreItem xmlns:ds="http://schemas.openxmlformats.org/officeDocument/2006/customXml" ds:itemID="{64982776-8E51-4DD6-BDBF-70391C663F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Finanzas</vt:lpstr>
      <vt:lpstr>Presupuesto 2025</vt:lpstr>
      <vt:lpstr>Ventas Clientes</vt:lpstr>
      <vt:lpstr>KPIs Principales</vt:lpstr>
      <vt:lpstr>Optimización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Alejo Morales</cp:lastModifiedBy>
  <dcterms:created xsi:type="dcterms:W3CDTF">2025-08-27T19:16:29Z</dcterms:created>
  <dcterms:modified xsi:type="dcterms:W3CDTF">2025-09-03T14:04:50Z</dcterms:modified>
</cp:coreProperties>
</file>