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foragrocompany-my.sharepoint.com/personal/fsanchez_foragro_com/Documents/Escritorio/"/>
    </mc:Choice>
  </mc:AlternateContent>
  <xr:revisionPtr revIDLastSave="1" documentId="11_5A063FAE9BDA0020F8163636674619C27D58924F" xr6:coauthVersionLast="47" xr6:coauthVersionMax="47" xr10:uidLastSave="{019EE849-AD56-4F73-800E-76AFDAD8A5E5}"/>
  <bookViews>
    <workbookView xWindow="-120" yWindow="-120" windowWidth="20730" windowHeight="11040" tabRatio="561" xr2:uid="{00000000-000D-0000-FFFF-FFFF00000000}"/>
  </bookViews>
  <sheets>
    <sheet name="Calculo Semestral" sheetId="4" r:id="rId1"/>
    <sheet name="Sueldos Mensuales" sheetId="6" r:id="rId2"/>
    <sheet name="Calculo Individual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6" l="1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C11" i="6"/>
  <c r="G14" i="4" s="1"/>
  <c r="AB11" i="6"/>
  <c r="AA11" i="6"/>
  <c r="Z11" i="6"/>
  <c r="B14" i="4" s="1"/>
  <c r="AC10" i="6"/>
  <c r="G13" i="4" s="1"/>
  <c r="AB10" i="6"/>
  <c r="AA10" i="6"/>
  <c r="Z10" i="6"/>
  <c r="B13" i="4" s="1"/>
  <c r="D13" i="4" s="1"/>
  <c r="AC9" i="6"/>
  <c r="G12" i="4" s="1"/>
  <c r="AB9" i="6"/>
  <c r="AA9" i="6"/>
  <c r="Z9" i="6"/>
  <c r="B12" i="4" s="1"/>
  <c r="AC8" i="6"/>
  <c r="G11" i="4" s="1"/>
  <c r="AB8" i="6"/>
  <c r="AA8" i="6"/>
  <c r="Z8" i="6"/>
  <c r="B11" i="4" s="1"/>
  <c r="C11" i="4" s="1"/>
  <c r="AC7" i="6"/>
  <c r="G10" i="4" s="1"/>
  <c r="AB7" i="6"/>
  <c r="AA7" i="6"/>
  <c r="Z7" i="6"/>
  <c r="B10" i="4" s="1"/>
  <c r="AC6" i="6"/>
  <c r="G9" i="4" s="1"/>
  <c r="AB6" i="6"/>
  <c r="AA6" i="6"/>
  <c r="Z6" i="6"/>
  <c r="B9" i="4" s="1"/>
  <c r="AC5" i="6"/>
  <c r="G8" i="4" s="1"/>
  <c r="AB5" i="6"/>
  <c r="AA5" i="6"/>
  <c r="AA12" i="6" s="1"/>
  <c r="Z5" i="6"/>
  <c r="B8" i="4" s="1"/>
  <c r="D8" i="4" s="1"/>
  <c r="D9" i="4" l="1"/>
  <c r="C9" i="4"/>
  <c r="D12" i="4"/>
  <c r="C12" i="4"/>
  <c r="D14" i="4"/>
  <c r="C14" i="4"/>
  <c r="AB12" i="6"/>
  <c r="C8" i="4"/>
  <c r="C13" i="4"/>
  <c r="D11" i="4"/>
  <c r="AC12" i="6"/>
  <c r="D10" i="4"/>
  <c r="C10" i="4"/>
  <c r="Z12" i="6"/>
  <c r="G20" i="4" l="1"/>
  <c r="C19" i="4"/>
  <c r="C18" i="4"/>
  <c r="C17" i="4"/>
  <c r="C16" i="4"/>
  <c r="C15" i="4"/>
  <c r="D19" i="4"/>
  <c r="E19" i="4" s="1"/>
  <c r="F19" i="4" s="1"/>
  <c r="H19" i="4" s="1"/>
  <c r="D18" i="4"/>
  <c r="D17" i="4"/>
  <c r="D16" i="4"/>
  <c r="D15" i="4"/>
  <c r="E9" i="5"/>
  <c r="E8" i="5"/>
  <c r="E17" i="4" l="1"/>
  <c r="F17" i="4" s="1"/>
  <c r="H17" i="4" s="1"/>
  <c r="E16" i="4"/>
  <c r="F16" i="4" s="1"/>
  <c r="H16" i="4" s="1"/>
  <c r="E18" i="4"/>
  <c r="F18" i="4" s="1"/>
  <c r="H18" i="4" s="1"/>
  <c r="B20" i="4"/>
  <c r="D20" i="4" l="1"/>
  <c r="C20" i="4"/>
  <c r="E12" i="4"/>
  <c r="E11" i="4"/>
  <c r="E15" i="4"/>
  <c r="F15" i="4" s="1"/>
  <c r="H15" i="4" s="1"/>
  <c r="E14" i="4"/>
  <c r="F14" i="4" s="1"/>
  <c r="E13" i="4"/>
  <c r="E8" i="4"/>
  <c r="E10" i="4"/>
  <c r="E9" i="4"/>
  <c r="F8" i="4" l="1"/>
  <c r="H8" i="4" s="1"/>
  <c r="F9" i="4"/>
  <c r="H9" i="4" s="1"/>
  <c r="F11" i="4"/>
  <c r="H11" i="4" s="1"/>
  <c r="F10" i="4"/>
  <c r="H10" i="4" s="1"/>
  <c r="F13" i="4"/>
  <c r="H13" i="4" s="1"/>
  <c r="F12" i="4"/>
  <c r="H12" i="4" s="1"/>
  <c r="H14" i="4"/>
  <c r="E20" i="4"/>
  <c r="H20" i="4" l="1"/>
  <c r="F20" i="4"/>
  <c r="E10" i="5" l="1"/>
  <c r="E11" i="5" s="1"/>
  <c r="E13" i="5" s="1"/>
  <c r="B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yec</author>
    <author>YEC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Nombres ficticios</t>
        </r>
      </text>
    </comment>
    <comment ref="C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Esta columna Calcular el 3% de Cuota Laboral, si el sueldo es mayor de $1,000.00 solo calcula el equivalente mensual de $30.00 de ISSS.
NO MODIFIQUES ESTA COLUMNA
</t>
        </r>
      </text>
    </comment>
    <comment ref="D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En esta columna se calcula el Afp al 7.25%, si el empleado que estas calculando pertenece a otro regimen de pensiones cambia el porcentaje en la sección de porcentaje de Afp
NO MODIFIQUES ESTA COLUMNA</t>
        </r>
      </text>
    </comment>
    <comment ref="E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El sueldo gravado de renta, se calcula restando del sueldo semestral los calculos de AFP e ISSS
NO MODIFIQUES ESTA COLUMNA </t>
        </r>
      </text>
    </comment>
    <comment ref="F7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La plantilla cálcula automáticamente la renta; usando la tabla semestral, sobre el sueldo gravado semestral
NO MODIFIQUES ESTA COLUMNA</t>
        </r>
      </text>
    </comment>
    <comment ref="G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En esta columna debes ingresar la renta efectiva realizada durante los  6 meses al empleado  </t>
        </r>
      </text>
    </comment>
    <comment ref="B19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YEC:
Aguinaldo:</t>
        </r>
        <r>
          <rPr>
            <sz val="9"/>
            <color indexed="81"/>
            <rFont val="Tahoma"/>
            <family val="2"/>
          </rPr>
          <t xml:space="preserve">
No incluyas los aguinaldos menores a dos sueldos minimos ($600.00), 
Si el aguinaldo es mayor a 2 sueldos minimos solo deberás calcular como gravable la diferencia, Ejemplo 
--&gt;Aguinaldo mayor a 
dos sueldos minimos  :      $756.00
--&gt;Aguinaldo Exento :     </t>
        </r>
        <r>
          <rPr>
            <u/>
            <sz val="9"/>
            <color indexed="81"/>
            <rFont val="Tahoma"/>
            <family val="2"/>
          </rPr>
          <t xml:space="preserve">($600.00)
</t>
        </r>
        <r>
          <rPr>
            <b/>
            <sz val="9"/>
            <color indexed="81"/>
            <rFont val="Tahoma"/>
            <family val="2"/>
          </rPr>
          <t>--&gt;Monto a incluir como
Gravable                  :     $156.00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YEC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Sueldo Neto sin Afp y sin ISSS</t>
        </r>
      </text>
    </comment>
    <comment ref="E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Escribir 
MENSUAL&lt;-- aplica tabla mensual
SEMESTRAL&lt;-- aplica tabla semestral
ANUAL&lt;-- aplica para los doce meses</t>
        </r>
      </text>
    </comment>
    <comment ref="E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El Máximo posible a calcular por mes es de $1000, por lo que dependiendo del tipo de calculo los maximos son los siguientes:
</t>
        </r>
        <r>
          <rPr>
            <b/>
            <sz val="9"/>
            <color indexed="81"/>
            <rFont val="Tahoma"/>
            <family val="2"/>
          </rPr>
          <t xml:space="preserve">a)Mensual </t>
        </r>
        <r>
          <rPr>
            <sz val="9"/>
            <color indexed="81"/>
            <rFont val="Tahoma"/>
            <family val="2"/>
          </rPr>
          <t xml:space="preserve">=$30.00
</t>
        </r>
        <r>
          <rPr>
            <b/>
            <sz val="9"/>
            <color indexed="81"/>
            <rFont val="Tahoma"/>
            <family val="2"/>
          </rPr>
          <t>b)Semestral</t>
        </r>
        <r>
          <rPr>
            <sz val="9"/>
            <color indexed="81"/>
            <rFont val="Tahoma"/>
            <family val="2"/>
          </rPr>
          <t xml:space="preserve">=$180.00
</t>
        </r>
        <r>
          <rPr>
            <b/>
            <sz val="9"/>
            <color indexed="81"/>
            <rFont val="Tahoma"/>
            <family val="2"/>
          </rPr>
          <t xml:space="preserve">c)Anual </t>
        </r>
        <r>
          <rPr>
            <sz val="9"/>
            <color indexed="81"/>
            <rFont val="Tahoma"/>
            <family val="2"/>
          </rPr>
          <t>= $360.00</t>
        </r>
      </text>
    </comment>
    <comment ref="E9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Si deseas calcular para otras pensiones simplemente cambia el porcentaje en la formula</t>
        </r>
      </text>
    </comment>
    <comment ref="E1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Sobre este monto se realiza el calculo de la renta</t>
        </r>
      </text>
    </comment>
    <comment ref="E1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Renta Anual,Semestral o Mensual  calculada, es decir lo que tocaria pagar</t>
        </r>
      </text>
    </comment>
    <comment ref="E1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Renta Retenida en el periodo que estas calculando </t>
        </r>
      </text>
    </comment>
    <comment ref="E1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YEC:</t>
        </r>
        <r>
          <rPr>
            <sz val="9"/>
            <color indexed="81"/>
            <rFont val="Tahoma"/>
            <family val="2"/>
          </rPr>
          <t xml:space="preserve">
Esto es lo que tendria que retener en Diciembre si el valor es positivo, caso contrario no tendria que retener nada </t>
        </r>
      </text>
    </comment>
  </commentList>
</comments>
</file>

<file path=xl/sharedStrings.xml><?xml version="1.0" encoding="utf-8"?>
<sst xmlns="http://schemas.openxmlformats.org/spreadsheetml/2006/main" count="126" uniqueCount="61">
  <si>
    <t xml:space="preserve">Calulador de Renta </t>
  </si>
  <si>
    <t xml:space="preserve">Sueldo </t>
  </si>
  <si>
    <t xml:space="preserve">Tipo </t>
  </si>
  <si>
    <t xml:space="preserve">Tipo                </t>
  </si>
  <si>
    <t xml:space="preserve">Base      </t>
  </si>
  <si>
    <t xml:space="preserve">Porc      </t>
  </si>
  <si>
    <t xml:space="preserve">Sobre     </t>
  </si>
  <si>
    <t>MENSUAL</t>
  </si>
  <si>
    <t>Limite Inferior</t>
  </si>
  <si>
    <t>Limite Superior</t>
  </si>
  <si>
    <t>Isss(3%)</t>
  </si>
  <si>
    <t>SEMESTRAL</t>
  </si>
  <si>
    <t>ANUAL</t>
  </si>
  <si>
    <t xml:space="preserve">Isss </t>
  </si>
  <si>
    <t xml:space="preserve">Afp </t>
  </si>
  <si>
    <t xml:space="preserve">Renta 
Gravada </t>
  </si>
  <si>
    <t>TOTAL</t>
  </si>
  <si>
    <t>En adelante</t>
  </si>
  <si>
    <t>En Adelante</t>
  </si>
  <si>
    <r>
      <t xml:space="preserve">Tabla de Retenciones, Mensual, Quincenal, Semanal
</t>
    </r>
    <r>
      <rPr>
        <sz val="12"/>
        <color theme="1"/>
        <rFont val="Calibri"/>
        <family val="2"/>
        <scheme val="minor"/>
      </rPr>
      <t>Decreto Ejecutivo 95 y Artículo 37 Ley del Impuesto sobre la Renta</t>
    </r>
    <r>
      <rPr>
        <sz val="16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 (No modificar a menos que el MH cambie la tabla)</t>
    </r>
  </si>
  <si>
    <t>Renta Retenida a lo largo del año</t>
  </si>
  <si>
    <t>Ingresos Gravados</t>
  </si>
  <si>
    <t>Renta Computada</t>
  </si>
  <si>
    <t>Afp(7.25%)</t>
  </si>
  <si>
    <t>Recalculo Semestral de Renta</t>
  </si>
  <si>
    <t>Parametros de Cálculo</t>
  </si>
  <si>
    <t>Sueldo Max Mensual ISSS</t>
  </si>
  <si>
    <t>Porcentaje de AFP</t>
  </si>
  <si>
    <t>Porcentaje de ISSS</t>
  </si>
  <si>
    <t xml:space="preserve">Meses del recalculo </t>
  </si>
  <si>
    <t>Renta
Determinada</t>
  </si>
  <si>
    <t>Sueldo Semestral</t>
  </si>
  <si>
    <t>Renta Efectiva</t>
  </si>
  <si>
    <t>Recálculo Semestral</t>
  </si>
  <si>
    <t>Empleados</t>
  </si>
  <si>
    <t xml:space="preserve">Tabla de Sueldos </t>
  </si>
  <si>
    <t>Devengado</t>
  </si>
  <si>
    <t>Isss</t>
  </si>
  <si>
    <t>Afp</t>
  </si>
  <si>
    <t xml:space="preserve">Renta </t>
  </si>
  <si>
    <t xml:space="preserve">Enero </t>
  </si>
  <si>
    <t xml:space="preserve">Febrero </t>
  </si>
  <si>
    <t xml:space="preserve">Marzo </t>
  </si>
  <si>
    <t>Abril</t>
  </si>
  <si>
    <t>Mayo</t>
  </si>
  <si>
    <t>Junio</t>
  </si>
  <si>
    <t xml:space="preserve">Empleado </t>
  </si>
  <si>
    <t xml:space="preserve">Alas Marlon Figueroa </t>
  </si>
  <si>
    <t xml:space="preserve">Mendez Juan  Adalberto </t>
  </si>
  <si>
    <t>Lopez Monge Julio Carlos</t>
  </si>
  <si>
    <t xml:space="preserve">Menjivar Rauda Meybel Elizabeth </t>
  </si>
  <si>
    <t>Monge Rivera Alexander Pedro</t>
  </si>
  <si>
    <t>Ceren Sanchez Clavel Rosa</t>
  </si>
  <si>
    <t>Sanchez Marina de Guerra</t>
  </si>
  <si>
    <t>Totales</t>
  </si>
  <si>
    <t xml:space="preserve">Total </t>
  </si>
  <si>
    <t xml:space="preserve">CONSOLIDACION DE PLANILLAS SEMESTRALES </t>
  </si>
  <si>
    <t xml:space="preserve">Indicaciones: </t>
  </si>
  <si>
    <t xml:space="preserve">1) Llena la hoja : Sueldos mensuales </t>
  </si>
  <si>
    <t xml:space="preserve">2) La plantilla cálculo semestral se llenará automaticamente con los datos de esa hoja </t>
  </si>
  <si>
    <t xml:space="preserve">3)copia y pega las formulas de las celdas para agregar mas empleados, siguiendo el ejemplo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</si>
</sst>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u/>
      <sz val="11"/>
      <color theme="10"/>
      <name val="Calibri"/>
      <family val="2"/>
    </font>
    <font>
      <u/>
      <sz val="20"/>
      <color theme="10"/>
      <name val="Calibri"/>
      <family val="2"/>
    </font>
    <font>
      <u/>
      <sz val="14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u/>
      <sz val="9"/>
      <color indexed="81"/>
      <name val="Tahoma"/>
      <family val="2"/>
    </font>
    <font>
      <u/>
      <sz val="22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4" tint="0.59996337778862885"/>
        <bgColor theme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 style="thin">
        <color indexed="64"/>
      </right>
      <top/>
      <bottom/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120">
    <xf numFmtId="0" fontId="0" fillId="0" borderId="0" xfId="0"/>
    <xf numFmtId="0" fontId="11" fillId="4" borderId="0" xfId="0" applyFont="1" applyFill="1"/>
    <xf numFmtId="164" fontId="11" fillId="4" borderId="0" xfId="1" applyFont="1" applyFill="1"/>
    <xf numFmtId="9" fontId="11" fillId="4" borderId="0" xfId="2" applyFont="1" applyFill="1"/>
    <xf numFmtId="0" fontId="0" fillId="5" borderId="0" xfId="0" applyFill="1"/>
    <xf numFmtId="164" fontId="0" fillId="5" borderId="0" xfId="1" applyFont="1" applyFill="1"/>
    <xf numFmtId="9" fontId="0" fillId="5" borderId="0" xfId="2" applyFont="1" applyFill="1"/>
    <xf numFmtId="0" fontId="0" fillId="6" borderId="0" xfId="0" applyFill="1"/>
    <xf numFmtId="164" fontId="0" fillId="6" borderId="0" xfId="1" applyFont="1" applyFill="1"/>
    <xf numFmtId="9" fontId="0" fillId="6" borderId="0" xfId="2" applyFont="1" applyFill="1"/>
    <xf numFmtId="0" fontId="6" fillId="7" borderId="0" xfId="0" applyFont="1" applyFill="1"/>
    <xf numFmtId="0" fontId="0" fillId="7" borderId="0" xfId="0" applyFill="1"/>
    <xf numFmtId="164" fontId="0" fillId="7" borderId="0" xfId="0" applyNumberFormat="1" applyFill="1"/>
    <xf numFmtId="164" fontId="13" fillId="0" borderId="0" xfId="1" applyFont="1" applyFill="1" applyAlignment="1" applyProtection="1">
      <alignment horizontal="center"/>
      <protection locked="0"/>
    </xf>
    <xf numFmtId="0" fontId="12" fillId="0" borderId="2" xfId="0" applyFont="1" applyBorder="1" applyProtection="1">
      <protection locked="0"/>
    </xf>
    <xf numFmtId="164" fontId="24" fillId="7" borderId="0" xfId="4" applyNumberFormat="1" applyFont="1" applyFill="1"/>
    <xf numFmtId="164" fontId="21" fillId="7" borderId="23" xfId="3" applyNumberFormat="1" applyFont="1" applyFill="1" applyBorder="1"/>
    <xf numFmtId="164" fontId="20" fillId="7" borderId="23" xfId="3" applyNumberFormat="1" applyFont="1" applyFill="1" applyBorder="1"/>
    <xf numFmtId="164" fontId="21" fillId="7" borderId="24" xfId="3" applyNumberFormat="1" applyFont="1" applyFill="1" applyBorder="1"/>
    <xf numFmtId="164" fontId="26" fillId="8" borderId="27" xfId="3" applyNumberFormat="1" applyFont="1" applyFill="1" applyBorder="1"/>
    <xf numFmtId="0" fontId="12" fillId="7" borderId="0" xfId="0" applyFont="1" applyFill="1"/>
    <xf numFmtId="0" fontId="14" fillId="7" borderId="0" xfId="0" applyFont="1" applyFill="1" applyAlignment="1">
      <alignment horizontal="center" wrapText="1"/>
    </xf>
    <xf numFmtId="164" fontId="13" fillId="7" borderId="0" xfId="1" applyFont="1" applyFill="1" applyBorder="1" applyAlignment="1" applyProtection="1">
      <alignment horizontal="center"/>
      <protection locked="0"/>
    </xf>
    <xf numFmtId="164" fontId="13" fillId="7" borderId="0" xfId="1" applyFont="1" applyFill="1" applyBorder="1" applyAlignment="1">
      <alignment horizontal="center"/>
    </xf>
    <xf numFmtId="0" fontId="14" fillId="7" borderId="0" xfId="0" applyFont="1" applyFill="1"/>
    <xf numFmtId="164" fontId="14" fillId="7" borderId="0" xfId="0" applyNumberFormat="1" applyFont="1" applyFill="1"/>
    <xf numFmtId="164" fontId="21" fillId="9" borderId="25" xfId="3" applyNumberFormat="1" applyFont="1" applyFill="1" applyBorder="1"/>
    <xf numFmtId="164" fontId="12" fillId="9" borderId="2" xfId="1" applyFont="1" applyFill="1" applyBorder="1"/>
    <xf numFmtId="165" fontId="0" fillId="7" borderId="0" xfId="0" applyNumberFormat="1" applyFill="1"/>
    <xf numFmtId="164" fontId="0" fillId="7" borderId="2" xfId="1" applyFont="1" applyFill="1" applyBorder="1"/>
    <xf numFmtId="10" fontId="0" fillId="7" borderId="2" xfId="2" applyNumberFormat="1" applyFont="1" applyFill="1" applyBorder="1"/>
    <xf numFmtId="0" fontId="0" fillId="7" borderId="2" xfId="0" applyFill="1" applyBorder="1"/>
    <xf numFmtId="164" fontId="13" fillId="11" borderId="0" xfId="1" applyFont="1" applyFill="1" applyAlignment="1">
      <alignment horizontal="center"/>
    </xf>
    <xf numFmtId="0" fontId="30" fillId="11" borderId="20" xfId="0" applyFont="1" applyFill="1" applyBorder="1"/>
    <xf numFmtId="0" fontId="30" fillId="11" borderId="21" xfId="0" applyFont="1" applyFill="1" applyBorder="1"/>
    <xf numFmtId="0" fontId="14" fillId="11" borderId="19" xfId="0" applyFont="1" applyFill="1" applyBorder="1" applyAlignment="1">
      <alignment horizontal="center" wrapText="1"/>
    </xf>
    <xf numFmtId="0" fontId="14" fillId="11" borderId="19" xfId="0" applyFont="1" applyFill="1" applyBorder="1" applyAlignment="1">
      <alignment horizontal="center"/>
    </xf>
    <xf numFmtId="0" fontId="14" fillId="11" borderId="11" xfId="0" applyFont="1" applyFill="1" applyBorder="1" applyAlignment="1">
      <alignment horizontal="center" wrapText="1"/>
    </xf>
    <xf numFmtId="0" fontId="14" fillId="11" borderId="10" xfId="0" applyFont="1" applyFill="1" applyBorder="1"/>
    <xf numFmtId="164" fontId="14" fillId="11" borderId="19" xfId="0" applyNumberFormat="1" applyFont="1" applyFill="1" applyBorder="1"/>
    <xf numFmtId="0" fontId="16" fillId="7" borderId="0" xfId="5" applyFill="1" applyAlignment="1" applyProtection="1"/>
    <xf numFmtId="164" fontId="0" fillId="0" borderId="17" xfId="1" applyFont="1" applyBorder="1"/>
    <xf numFmtId="164" fontId="0" fillId="0" borderId="0" xfId="1" applyFont="1" applyBorder="1"/>
    <xf numFmtId="164" fontId="0" fillId="0" borderId="18" xfId="1" applyFont="1" applyBorder="1"/>
    <xf numFmtId="164" fontId="0" fillId="0" borderId="6" xfId="1" applyFont="1" applyBorder="1"/>
    <xf numFmtId="164" fontId="0" fillId="0" borderId="7" xfId="1" applyFont="1" applyBorder="1"/>
    <xf numFmtId="164" fontId="0" fillId="0" borderId="8" xfId="1" applyFont="1" applyBorder="1"/>
    <xf numFmtId="0" fontId="0" fillId="0" borderId="40" xfId="0" applyBorder="1"/>
    <xf numFmtId="0" fontId="0" fillId="0" borderId="29" xfId="0" applyBorder="1"/>
    <xf numFmtId="0" fontId="14" fillId="0" borderId="30" xfId="0" applyFont="1" applyBorder="1"/>
    <xf numFmtId="164" fontId="14" fillId="0" borderId="41" xfId="0" applyNumberFormat="1" applyFont="1" applyBorder="1"/>
    <xf numFmtId="0" fontId="14" fillId="0" borderId="34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0" fillId="0" borderId="12" xfId="0" applyBorder="1"/>
    <xf numFmtId="0" fontId="0" fillId="12" borderId="0" xfId="0" applyFill="1"/>
    <xf numFmtId="0" fontId="14" fillId="12" borderId="36" xfId="0" applyFont="1" applyFill="1" applyBorder="1" applyAlignment="1">
      <alignment horizontal="center"/>
    </xf>
    <xf numFmtId="164" fontId="0" fillId="12" borderId="18" xfId="1" applyFont="1" applyFill="1" applyBorder="1"/>
    <xf numFmtId="164" fontId="0" fillId="12" borderId="8" xfId="1" applyFont="1" applyFill="1" applyBorder="1"/>
    <xf numFmtId="164" fontId="14" fillId="12" borderId="41" xfId="0" applyNumberFormat="1" applyFont="1" applyFill="1" applyBorder="1"/>
    <xf numFmtId="0" fontId="0" fillId="13" borderId="0" xfId="0" applyFill="1"/>
    <xf numFmtId="0" fontId="14" fillId="13" borderId="34" xfId="0" applyFont="1" applyFill="1" applyBorder="1" applyAlignment="1">
      <alignment horizontal="center"/>
    </xf>
    <xf numFmtId="0" fontId="14" fillId="13" borderId="35" xfId="0" applyFont="1" applyFill="1" applyBorder="1" applyAlignment="1">
      <alignment horizontal="center"/>
    </xf>
    <xf numFmtId="0" fontId="14" fillId="13" borderId="36" xfId="0" applyFont="1" applyFill="1" applyBorder="1" applyAlignment="1">
      <alignment horizontal="center"/>
    </xf>
    <xf numFmtId="164" fontId="0" fillId="13" borderId="17" xfId="1" applyFont="1" applyFill="1" applyBorder="1"/>
    <xf numFmtId="164" fontId="0" fillId="13" borderId="0" xfId="1" applyFont="1" applyFill="1" applyBorder="1"/>
    <xf numFmtId="164" fontId="0" fillId="13" borderId="18" xfId="1" applyFont="1" applyFill="1" applyBorder="1"/>
    <xf numFmtId="164" fontId="0" fillId="13" borderId="6" xfId="1" applyFont="1" applyFill="1" applyBorder="1"/>
    <xf numFmtId="164" fontId="0" fillId="13" borderId="7" xfId="1" applyFont="1" applyFill="1" applyBorder="1"/>
    <xf numFmtId="164" fontId="0" fillId="13" borderId="8" xfId="1" applyFont="1" applyFill="1" applyBorder="1"/>
    <xf numFmtId="164" fontId="14" fillId="13" borderId="41" xfId="0" applyNumberFormat="1" applyFont="1" applyFill="1" applyBorder="1"/>
    <xf numFmtId="164" fontId="14" fillId="13" borderId="42" xfId="0" applyNumberFormat="1" applyFont="1" applyFill="1" applyBorder="1"/>
    <xf numFmtId="0" fontId="6" fillId="7" borderId="0" xfId="0" applyFont="1" applyFill="1" applyAlignment="1">
      <alignment horizontal="center" wrapText="1"/>
    </xf>
    <xf numFmtId="0" fontId="33" fillId="7" borderId="0" xfId="0" applyFont="1" applyFill="1"/>
    <xf numFmtId="0" fontId="23" fillId="7" borderId="0" xfId="0" applyFont="1" applyFill="1" applyAlignment="1">
      <alignment horizontal="center"/>
    </xf>
    <xf numFmtId="0" fontId="29" fillId="7" borderId="2" xfId="0" applyFont="1" applyFill="1" applyBorder="1" applyAlignment="1">
      <alignment horizontal="left"/>
    </xf>
    <xf numFmtId="0" fontId="3" fillId="10" borderId="0" xfId="0" applyFont="1" applyFill="1" applyAlignment="1">
      <alignment horizontal="center"/>
    </xf>
    <xf numFmtId="0" fontId="32" fillId="5" borderId="28" xfId="0" applyFont="1" applyFill="1" applyBorder="1" applyAlignment="1">
      <alignment horizontal="center" vertical="center"/>
    </xf>
    <xf numFmtId="0" fontId="32" fillId="5" borderId="2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4" fillId="7" borderId="18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31" fillId="3" borderId="12" xfId="4" applyFont="1" applyBorder="1" applyAlignment="1">
      <alignment horizontal="center"/>
    </xf>
    <xf numFmtId="0" fontId="14" fillId="13" borderId="37" xfId="0" applyFont="1" applyFill="1" applyBorder="1" applyAlignment="1">
      <alignment horizontal="center"/>
    </xf>
    <xf numFmtId="0" fontId="14" fillId="13" borderId="38" xfId="0" applyFont="1" applyFill="1" applyBorder="1" applyAlignment="1">
      <alignment horizontal="center"/>
    </xf>
    <xf numFmtId="0" fontId="14" fillId="13" borderId="39" xfId="0" applyFont="1" applyFill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7" fillId="7" borderId="16" xfId="3" applyFont="1" applyFill="1" applyBorder="1" applyAlignment="1">
      <alignment horizontal="center"/>
    </xf>
    <xf numFmtId="0" fontId="7" fillId="7" borderId="0" xfId="3" applyFont="1" applyFill="1" applyBorder="1" applyAlignment="1">
      <alignment horizontal="center"/>
    </xf>
    <xf numFmtId="0" fontId="7" fillId="7" borderId="9" xfId="3" applyFont="1" applyFill="1" applyBorder="1" applyAlignment="1">
      <alignment horizontal="center"/>
    </xf>
    <xf numFmtId="0" fontId="5" fillId="7" borderId="0" xfId="4" applyFont="1" applyFill="1" applyBorder="1" applyAlignment="1">
      <alignment horizontal="center"/>
    </xf>
    <xf numFmtId="0" fontId="5" fillId="3" borderId="12" xfId="4" applyFont="1" applyBorder="1" applyAlignment="1">
      <alignment horizontal="center"/>
    </xf>
    <xf numFmtId="0" fontId="7" fillId="7" borderId="14" xfId="3" applyFont="1" applyFill="1" applyBorder="1" applyAlignment="1">
      <alignment horizontal="center"/>
    </xf>
    <xf numFmtId="0" fontId="7" fillId="7" borderId="13" xfId="3" applyFont="1" applyFill="1" applyBorder="1" applyAlignment="1">
      <alignment horizontal="center"/>
    </xf>
    <xf numFmtId="0" fontId="7" fillId="7" borderId="15" xfId="3" applyFont="1" applyFill="1" applyBorder="1" applyAlignment="1">
      <alignment horizontal="center"/>
    </xf>
    <xf numFmtId="0" fontId="25" fillId="8" borderId="10" xfId="3" applyFont="1" applyFill="1" applyBorder="1" applyAlignment="1">
      <alignment horizontal="center"/>
    </xf>
    <xf numFmtId="0" fontId="25" fillId="8" borderId="19" xfId="3" applyFont="1" applyFill="1" applyBorder="1" applyAlignment="1">
      <alignment horizontal="center"/>
    </xf>
    <xf numFmtId="0" fontId="25" fillId="8" borderId="26" xfId="3" applyFont="1" applyFill="1" applyBorder="1" applyAlignment="1">
      <alignment horizontal="center"/>
    </xf>
    <xf numFmtId="0" fontId="10" fillId="7" borderId="0" xfId="4" applyFont="1" applyFill="1" applyBorder="1" applyAlignment="1">
      <alignment horizontal="center"/>
    </xf>
    <xf numFmtId="0" fontId="7" fillId="7" borderId="22" xfId="3" applyFont="1" applyFill="1" applyBorder="1" applyAlignment="1">
      <alignment horizontal="center"/>
    </xf>
    <xf numFmtId="164" fontId="15" fillId="7" borderId="16" xfId="3" applyNumberFormat="1" applyFont="1" applyFill="1" applyBorder="1" applyAlignment="1">
      <alignment horizontal="center"/>
    </xf>
    <xf numFmtId="164" fontId="15" fillId="7" borderId="0" xfId="3" applyNumberFormat="1" applyFont="1" applyFill="1" applyBorder="1" applyAlignment="1">
      <alignment horizontal="center"/>
    </xf>
    <xf numFmtId="164" fontId="15" fillId="7" borderId="22" xfId="3" applyNumberFormat="1" applyFont="1" applyFill="1" applyBorder="1" applyAlignment="1">
      <alignment horizontal="center"/>
    </xf>
    <xf numFmtId="0" fontId="29" fillId="7" borderId="10" xfId="0" applyFont="1" applyFill="1" applyBorder="1" applyAlignment="1">
      <alignment horizontal="left"/>
    </xf>
    <xf numFmtId="0" fontId="29" fillId="7" borderId="11" xfId="0" applyFont="1" applyFill="1" applyBorder="1" applyAlignment="1">
      <alignment horizontal="left"/>
    </xf>
    <xf numFmtId="0" fontId="19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17" fillId="7" borderId="0" xfId="5" applyFont="1" applyFill="1" applyAlignment="1" applyProtection="1"/>
    <xf numFmtId="0" fontId="18" fillId="7" borderId="0" xfId="5" applyFont="1" applyFill="1" applyAlignment="1" applyProtection="1"/>
    <xf numFmtId="0" fontId="28" fillId="7" borderId="0" xfId="5" applyFont="1" applyFill="1" applyAlignment="1" applyProtection="1"/>
  </cellXfs>
  <cellStyles count="6">
    <cellStyle name="Énfasis5" xfId="4" builtinId="45"/>
    <cellStyle name="Hipervínculo" xfId="5" builtinId="8"/>
    <cellStyle name="Moneda" xfId="1" builtinId="4"/>
    <cellStyle name="Normal" xfId="0" builtinId="0"/>
    <cellStyle name="Porcentaje" xfId="2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J9:O21" totalsRowShown="0">
  <tableColumns count="6">
    <tableColumn id="1" xr3:uid="{00000000-0010-0000-0000-000001000000}" name="Tipo                "/>
    <tableColumn id="2" xr3:uid="{00000000-0010-0000-0000-000002000000}" name="Limite Inferior" dataCellStyle="Moneda"/>
    <tableColumn id="3" xr3:uid="{00000000-0010-0000-0000-000003000000}" name="Limite Superior" dataCellStyle="Moneda"/>
    <tableColumn id="4" xr3:uid="{00000000-0010-0000-0000-000004000000}" name="Base      " dataCellStyle="Moneda"/>
    <tableColumn id="5" xr3:uid="{00000000-0010-0000-0000-000005000000}" name="Porc      "/>
    <tableColumn id="6" xr3:uid="{00000000-0010-0000-0000-000006000000}" name="Sobre     " dataCellStyle="Moneda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22" displayName="Tabla22" ref="I7:N19" totalsRowShown="0">
  <tableColumns count="6">
    <tableColumn id="1" xr3:uid="{00000000-0010-0000-0100-000001000000}" name="Tipo                "/>
    <tableColumn id="2" xr3:uid="{00000000-0010-0000-0100-000002000000}" name="Limite Inferior" dataCellStyle="Moneda"/>
    <tableColumn id="3" xr3:uid="{00000000-0010-0000-0100-000003000000}" name="Limite Superior" dataCellStyle="Moneda"/>
    <tableColumn id="4" xr3:uid="{00000000-0010-0000-0100-000004000000}" name="Base      " dataCellStyle="Moneda"/>
    <tableColumn id="5" xr3:uid="{00000000-0010-0000-0100-000005000000}" name="Porc      "/>
    <tableColumn id="6" xr3:uid="{00000000-0010-0000-0100-000006000000}" name="Sobre     " dataCellStyle="Moneda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A25" sqref="A25"/>
    </sheetView>
  </sheetViews>
  <sheetFormatPr baseColWidth="10" defaultRowHeight="23.25" x14ac:dyDescent="0.35"/>
  <cols>
    <col min="1" max="1" width="56.85546875" style="11" customWidth="1"/>
    <col min="2" max="3" width="16.5703125" style="10" customWidth="1"/>
    <col min="4" max="8" width="16.5703125" style="11" customWidth="1"/>
    <col min="9" max="9" width="11.42578125" style="11"/>
    <col min="10" max="10" width="13.85546875" style="11" customWidth="1"/>
    <col min="11" max="15" width="16.28515625" style="11" customWidth="1"/>
    <col min="16" max="16" width="11.42578125" style="11"/>
    <col min="17" max="17" width="11.85546875" style="11" bestFit="1" customWidth="1"/>
    <col min="18" max="16384" width="11.42578125" style="11"/>
  </cols>
  <sheetData>
    <row r="1" spans="1:15" x14ac:dyDescent="0.35">
      <c r="A1" s="73" t="s">
        <v>57</v>
      </c>
    </row>
    <row r="2" spans="1:15" x14ac:dyDescent="0.35">
      <c r="A2" s="11" t="s">
        <v>58</v>
      </c>
    </row>
    <row r="3" spans="1:15" x14ac:dyDescent="0.35">
      <c r="A3" s="11" t="s">
        <v>59</v>
      </c>
    </row>
    <row r="4" spans="1:15" x14ac:dyDescent="0.35">
      <c r="A4" s="11" t="s">
        <v>60</v>
      </c>
    </row>
    <row r="5" spans="1:15" ht="24" thickBot="1" x14ac:dyDescent="0.4">
      <c r="A5" s="74" t="s">
        <v>24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5" x14ac:dyDescent="0.35">
      <c r="A6" s="77" t="s">
        <v>34</v>
      </c>
      <c r="B6" s="88" t="s">
        <v>35</v>
      </c>
      <c r="C6" s="88"/>
      <c r="D6" s="88"/>
      <c r="E6" s="88"/>
      <c r="F6" s="88"/>
      <c r="G6" s="88"/>
      <c r="H6" s="88"/>
      <c r="J6" s="79" t="s">
        <v>19</v>
      </c>
      <c r="K6" s="80"/>
      <c r="L6" s="80"/>
      <c r="M6" s="80"/>
      <c r="N6" s="80"/>
      <c r="O6" s="81"/>
    </row>
    <row r="7" spans="1:15" ht="37.5" customHeight="1" thickBot="1" x14ac:dyDescent="0.35">
      <c r="A7" s="78"/>
      <c r="B7" s="35" t="s">
        <v>31</v>
      </c>
      <c r="C7" s="36" t="s">
        <v>13</v>
      </c>
      <c r="D7" s="36" t="s">
        <v>14</v>
      </c>
      <c r="E7" s="35" t="s">
        <v>15</v>
      </c>
      <c r="F7" s="35" t="s">
        <v>30</v>
      </c>
      <c r="G7" s="35" t="s">
        <v>32</v>
      </c>
      <c r="H7" s="37" t="s">
        <v>33</v>
      </c>
      <c r="J7" s="82"/>
      <c r="K7" s="83"/>
      <c r="L7" s="83"/>
      <c r="M7" s="83"/>
      <c r="N7" s="83"/>
      <c r="O7" s="84"/>
    </row>
    <row r="8" spans="1:15" ht="19.5" customHeight="1" thickBot="1" x14ac:dyDescent="0.35">
      <c r="A8" s="33" t="s">
        <v>47</v>
      </c>
      <c r="B8" s="13">
        <f>'Sueldos Mensuales'!Z5</f>
        <v>3075</v>
      </c>
      <c r="C8" s="32">
        <f>IF(B8&gt;=$N$25*$N$28,$N$25*$N$26*$N$28,B8*$N$26)</f>
        <v>92.25</v>
      </c>
      <c r="D8" s="32">
        <f>B8*$N$27</f>
        <v>222.93749999999997</v>
      </c>
      <c r="E8" s="32">
        <f t="shared" ref="E8:E15" si="0">B8-C8-D8</f>
        <v>2759.8125</v>
      </c>
      <c r="F8" s="32">
        <f t="shared" ref="F8:F19" si="1">IF(AND(E8&gt;=$K$14,E8&lt;=$L$14),$M$14+(E8-$O$14)*$N$14,IF(AND(E8&gt;=$K$15,E8&lt;=$L$15),$M$15+(E8-$O$15)*$N$15,IF(AND(E8&gt;=$K$16,E8&lt;=$L$16),$M$16+(E8-$O$16)*$N$16,IF(E8&gt;=$K$17,$M$17+(E8-$O$17)*$N$17,0))))</f>
        <v>0</v>
      </c>
      <c r="G8" s="13">
        <f>'Sueldos Mensuales'!AC5</f>
        <v>0</v>
      </c>
      <c r="H8" s="32">
        <f>F8-G8</f>
        <v>0</v>
      </c>
      <c r="J8" s="85"/>
      <c r="K8" s="86"/>
      <c r="L8" s="86"/>
      <c r="M8" s="86"/>
      <c r="N8" s="86"/>
      <c r="O8" s="87"/>
    </row>
    <row r="9" spans="1:15" ht="18.75" customHeight="1" x14ac:dyDescent="0.3">
      <c r="A9" s="33" t="s">
        <v>48</v>
      </c>
      <c r="B9" s="13">
        <f>'Sueldos Mensuales'!Z6</f>
        <v>6750</v>
      </c>
      <c r="C9" s="32">
        <f>IF(B9&gt;=$N$25*$N$28,$N$25*$N$26*$N$28,B9*$N$26)</f>
        <v>180</v>
      </c>
      <c r="D9" s="32">
        <f>B9*$N$27</f>
        <v>489.37499999999994</v>
      </c>
      <c r="E9" s="32">
        <f t="shared" si="0"/>
        <v>6080.625</v>
      </c>
      <c r="F9" s="32">
        <f t="shared" si="1"/>
        <v>501.8370000000001</v>
      </c>
      <c r="G9" s="13">
        <f>'Sueldos Mensuales'!AC6</f>
        <v>501.83699999999999</v>
      </c>
      <c r="H9" s="32">
        <f t="shared" ref="H9:H19" si="2">F9-G9</f>
        <v>0</v>
      </c>
      <c r="J9" t="s">
        <v>3</v>
      </c>
      <c r="K9" t="s">
        <v>8</v>
      </c>
      <c r="L9" t="s">
        <v>9</v>
      </c>
      <c r="M9" t="s">
        <v>4</v>
      </c>
      <c r="N9" t="s">
        <v>5</v>
      </c>
      <c r="O9" t="s">
        <v>6</v>
      </c>
    </row>
    <row r="10" spans="1:15" ht="18.75" x14ac:dyDescent="0.3">
      <c r="A10" s="33" t="s">
        <v>49</v>
      </c>
      <c r="B10" s="13">
        <f>'Sueldos Mensuales'!Z7</f>
        <v>6100</v>
      </c>
      <c r="C10" s="32">
        <f>IF(B10&gt;=$N$25*$N$28,$N$25*$N$26*$N$28,B10*$N$26)</f>
        <v>180</v>
      </c>
      <c r="D10" s="32">
        <f>B10*$N$27</f>
        <v>442.24999999999994</v>
      </c>
      <c r="E10" s="32">
        <f t="shared" si="0"/>
        <v>5477.75</v>
      </c>
      <c r="F10" s="32">
        <f t="shared" si="1"/>
        <v>381.26200000000006</v>
      </c>
      <c r="G10" s="13">
        <f>'Sueldos Mensuales'!AC7</f>
        <v>415.96</v>
      </c>
      <c r="H10" s="32">
        <f t="shared" si="2"/>
        <v>-34.697999999999922</v>
      </c>
      <c r="J10" s="7" t="s">
        <v>7</v>
      </c>
      <c r="K10" s="8">
        <v>0</v>
      </c>
      <c r="L10" s="8">
        <v>472</v>
      </c>
      <c r="M10" s="8">
        <v>0</v>
      </c>
      <c r="N10" s="9">
        <v>0</v>
      </c>
      <c r="O10" s="8">
        <v>0</v>
      </c>
    </row>
    <row r="11" spans="1:15" ht="18.75" x14ac:dyDescent="0.3">
      <c r="A11" s="33" t="s">
        <v>50</v>
      </c>
      <c r="B11" s="13">
        <f>'Sueldos Mensuales'!Z8</f>
        <v>6000.0000000000009</v>
      </c>
      <c r="C11" s="32">
        <f>IF(B11&gt;=$N$25*$N$28,$N$25*$N$26*$N$28,B11*$N$26)</f>
        <v>180</v>
      </c>
      <c r="D11" s="32">
        <f>B11*$N$27</f>
        <v>435.00000000000006</v>
      </c>
      <c r="E11" s="32">
        <f t="shared" si="0"/>
        <v>5385.0000000000009</v>
      </c>
      <c r="F11" s="32">
        <f t="shared" si="1"/>
        <v>362.71200000000027</v>
      </c>
      <c r="G11" s="13">
        <f>'Sueldos Mensuales'!AC8</f>
        <v>362.7120000000001</v>
      </c>
      <c r="H11" s="32">
        <f t="shared" si="2"/>
        <v>0</v>
      </c>
      <c r="I11" s="12"/>
      <c r="J11" s="7" t="s">
        <v>7</v>
      </c>
      <c r="K11" s="8">
        <v>472.01</v>
      </c>
      <c r="L11" s="8">
        <v>895.24</v>
      </c>
      <c r="M11" s="8">
        <v>17.670000000000002</v>
      </c>
      <c r="N11" s="9">
        <v>0.1</v>
      </c>
      <c r="O11" s="8">
        <v>472</v>
      </c>
    </row>
    <row r="12" spans="1:15" ht="18.75" x14ac:dyDescent="0.3">
      <c r="A12" s="33" t="s">
        <v>51</v>
      </c>
      <c r="B12" s="13">
        <f>'Sueldos Mensuales'!Z9</f>
        <v>2700</v>
      </c>
      <c r="C12" s="32">
        <f>IF(B12&gt;=$N$25*$N$28,$N$25*$N$26*$N$28,B12*$N$26)</f>
        <v>81</v>
      </c>
      <c r="D12" s="32">
        <f>B12*$N$27</f>
        <v>195.75</v>
      </c>
      <c r="E12" s="32">
        <f t="shared" si="0"/>
        <v>2423.25</v>
      </c>
      <c r="F12" s="32">
        <f t="shared" si="1"/>
        <v>0</v>
      </c>
      <c r="G12" s="13">
        <f>'Sueldos Mensuales'!AC9</f>
        <v>0</v>
      </c>
      <c r="H12" s="32">
        <f t="shared" si="2"/>
        <v>0</v>
      </c>
      <c r="J12" s="7" t="s">
        <v>7</v>
      </c>
      <c r="K12" s="8">
        <v>895.25</v>
      </c>
      <c r="L12" s="8">
        <v>2038.1</v>
      </c>
      <c r="M12" s="8">
        <v>60</v>
      </c>
      <c r="N12" s="9">
        <v>0.2</v>
      </c>
      <c r="O12" s="8">
        <v>895.24</v>
      </c>
    </row>
    <row r="13" spans="1:15" ht="18.75" x14ac:dyDescent="0.3">
      <c r="A13" s="33" t="s">
        <v>52</v>
      </c>
      <c r="B13" s="13">
        <f>'Sueldos Mensuales'!Z10</f>
        <v>3360</v>
      </c>
      <c r="C13" s="32">
        <f>IF(B13&gt;=$N$25*$N$28,$N$25*$N$26*$N$28,B13*$N$26)</f>
        <v>100.8</v>
      </c>
      <c r="D13" s="32">
        <f>B13*$N$27</f>
        <v>243.6</v>
      </c>
      <c r="E13" s="32">
        <f t="shared" si="0"/>
        <v>3015.6</v>
      </c>
      <c r="F13" s="32">
        <f t="shared" si="1"/>
        <v>124.56</v>
      </c>
      <c r="G13" s="13">
        <f>'Sueldos Mensuales'!AC10</f>
        <v>124.38000000000002</v>
      </c>
      <c r="H13" s="32">
        <f t="shared" si="2"/>
        <v>0.1799999999999784</v>
      </c>
      <c r="I13" s="12"/>
      <c r="J13" s="7" t="s">
        <v>7</v>
      </c>
      <c r="K13" s="8">
        <v>2038.11</v>
      </c>
      <c r="L13" s="8" t="s">
        <v>17</v>
      </c>
      <c r="M13" s="8">
        <v>288.57</v>
      </c>
      <c r="N13" s="9">
        <v>0.3</v>
      </c>
      <c r="O13" s="8">
        <v>2038.1</v>
      </c>
    </row>
    <row r="14" spans="1:15" ht="18.75" x14ac:dyDescent="0.3">
      <c r="A14" s="33" t="s">
        <v>53</v>
      </c>
      <c r="B14" s="13">
        <f>'Sueldos Mensuales'!Z11</f>
        <v>5100</v>
      </c>
      <c r="C14" s="32">
        <f>IF(B14&gt;=$N$25*$N$28,$N$25*$N$26*$N$28,B14*$N$26)</f>
        <v>153</v>
      </c>
      <c r="D14" s="32">
        <f>B14*$N$27</f>
        <v>369.75</v>
      </c>
      <c r="E14" s="32">
        <f t="shared" si="0"/>
        <v>4577.25</v>
      </c>
      <c r="F14" s="32">
        <f t="shared" si="1"/>
        <v>280.72500000000002</v>
      </c>
      <c r="G14" s="13">
        <f>'Sueldos Mensuales'!AC11</f>
        <v>280.54500000000002</v>
      </c>
      <c r="H14" s="32">
        <f t="shared" si="2"/>
        <v>0.18000000000000682</v>
      </c>
      <c r="J14" s="1" t="s">
        <v>11</v>
      </c>
      <c r="K14" s="2">
        <v>0.01</v>
      </c>
      <c r="L14" s="2">
        <v>2832</v>
      </c>
      <c r="M14" s="2">
        <v>0</v>
      </c>
      <c r="N14" s="3">
        <v>0</v>
      </c>
      <c r="O14" s="2">
        <v>0</v>
      </c>
    </row>
    <row r="15" spans="1:15" ht="18.75" x14ac:dyDescent="0.3">
      <c r="A15" s="33"/>
      <c r="B15" s="13"/>
      <c r="C15" s="32">
        <f>IF(B15&gt;=$N$25*$N$28,$N$25*$N$26*$N$28,B15*$N$26)</f>
        <v>0</v>
      </c>
      <c r="D15" s="32">
        <f>B15*$N$27</f>
        <v>0</v>
      </c>
      <c r="E15" s="32">
        <f t="shared" si="0"/>
        <v>0</v>
      </c>
      <c r="F15" s="32">
        <f t="shared" si="1"/>
        <v>0</v>
      </c>
      <c r="G15" s="13"/>
      <c r="H15" s="32">
        <f t="shared" si="2"/>
        <v>0</v>
      </c>
      <c r="I15" s="12"/>
      <c r="J15" s="1" t="s">
        <v>11</v>
      </c>
      <c r="K15" s="2">
        <v>2832.01</v>
      </c>
      <c r="L15" s="2">
        <v>5371.44</v>
      </c>
      <c r="M15" s="2">
        <v>106.2</v>
      </c>
      <c r="N15" s="3">
        <v>0.1</v>
      </c>
      <c r="O15" s="2">
        <v>2832</v>
      </c>
    </row>
    <row r="16" spans="1:15" ht="18.75" x14ac:dyDescent="0.3">
      <c r="A16" s="33"/>
      <c r="B16" s="13"/>
      <c r="C16" s="32">
        <f>IF(B16&gt;=$N$25*$N$28,$N$25*$N$26*$N$28,B16*$N$26)</f>
        <v>0</v>
      </c>
      <c r="D16" s="32">
        <f>B16*$N$27</f>
        <v>0</v>
      </c>
      <c r="E16" s="32">
        <f>B16-C16-D16</f>
        <v>0</v>
      </c>
      <c r="F16" s="32">
        <f t="shared" si="1"/>
        <v>0</v>
      </c>
      <c r="G16" s="13"/>
      <c r="H16" s="32">
        <f t="shared" si="2"/>
        <v>0</v>
      </c>
      <c r="I16" s="12"/>
      <c r="J16" s="1" t="s">
        <v>11</v>
      </c>
      <c r="K16" s="2">
        <v>5371.45</v>
      </c>
      <c r="L16" s="2">
        <v>12228.6</v>
      </c>
      <c r="M16" s="2">
        <v>360</v>
      </c>
      <c r="N16" s="3">
        <v>0.2</v>
      </c>
      <c r="O16" s="2">
        <v>5371.44</v>
      </c>
    </row>
    <row r="17" spans="1:15" ht="18.75" x14ac:dyDescent="0.3">
      <c r="A17" s="33"/>
      <c r="B17" s="13"/>
      <c r="C17" s="32">
        <f>IF(B17&gt;=$N$25*$N$28,$N$25*$N$26*$N$28,B17*$N$26)</f>
        <v>0</v>
      </c>
      <c r="D17" s="32">
        <f>B17*$N$27</f>
        <v>0</v>
      </c>
      <c r="E17" s="32">
        <f>B17-C17-D17</f>
        <v>0</v>
      </c>
      <c r="F17" s="32">
        <f t="shared" si="1"/>
        <v>0</v>
      </c>
      <c r="G17" s="13"/>
      <c r="H17" s="32">
        <f t="shared" si="2"/>
        <v>0</v>
      </c>
      <c r="I17" s="12"/>
      <c r="J17" s="1" t="s">
        <v>11</v>
      </c>
      <c r="K17" s="2">
        <v>12228.61</v>
      </c>
      <c r="L17" s="2" t="s">
        <v>18</v>
      </c>
      <c r="M17" s="2">
        <v>1731.42</v>
      </c>
      <c r="N17" s="3">
        <v>0.3</v>
      </c>
      <c r="O17" s="2">
        <v>12228.6</v>
      </c>
    </row>
    <row r="18" spans="1:15" ht="18.75" x14ac:dyDescent="0.3">
      <c r="A18" s="33"/>
      <c r="B18" s="13"/>
      <c r="C18" s="32">
        <f>IF(B18&gt;=$N$25*$N$28,$N$25*$N$26*$N$28,B18*$N$26)</f>
        <v>0</v>
      </c>
      <c r="D18" s="32">
        <f>B18*$N$27</f>
        <v>0</v>
      </c>
      <c r="E18" s="32">
        <f>B18-C18-D18</f>
        <v>0</v>
      </c>
      <c r="F18" s="32">
        <f t="shared" si="1"/>
        <v>0</v>
      </c>
      <c r="G18" s="13"/>
      <c r="H18" s="32">
        <f t="shared" si="2"/>
        <v>0</v>
      </c>
      <c r="I18" s="12"/>
      <c r="J18" s="4" t="s">
        <v>12</v>
      </c>
      <c r="K18" s="5">
        <v>0.01</v>
      </c>
      <c r="L18" s="5">
        <v>5664</v>
      </c>
      <c r="M18" s="5">
        <v>0</v>
      </c>
      <c r="N18" s="6">
        <v>0</v>
      </c>
      <c r="O18" s="5">
        <v>0</v>
      </c>
    </row>
    <row r="19" spans="1:15" ht="18.75" x14ac:dyDescent="0.3">
      <c r="A19" s="34"/>
      <c r="B19" s="13"/>
      <c r="C19" s="32">
        <f>IF(B19&gt;=$N$25*$N$28,$N$25*$N$26*$N$28,B19*$N$26)</f>
        <v>0</v>
      </c>
      <c r="D19" s="32">
        <f>B19*$N$27</f>
        <v>0</v>
      </c>
      <c r="E19" s="32">
        <f>B19-C19-D19</f>
        <v>0</v>
      </c>
      <c r="F19" s="32">
        <f t="shared" si="1"/>
        <v>0</v>
      </c>
      <c r="G19" s="13"/>
      <c r="H19" s="32">
        <f t="shared" si="2"/>
        <v>0</v>
      </c>
      <c r="I19" s="12"/>
      <c r="J19" s="4" t="s">
        <v>12</v>
      </c>
      <c r="K19" s="5">
        <v>5664.01</v>
      </c>
      <c r="L19" s="5">
        <v>10742.86</v>
      </c>
      <c r="M19" s="5">
        <v>212.12</v>
      </c>
      <c r="N19" s="6">
        <v>0.1</v>
      </c>
      <c r="O19" s="5">
        <v>5664</v>
      </c>
    </row>
    <row r="20" spans="1:15" ht="18.75" x14ac:dyDescent="0.3">
      <c r="A20" s="38" t="s">
        <v>16</v>
      </c>
      <c r="B20" s="39">
        <f>SUM(B8:B19)</f>
        <v>33085</v>
      </c>
      <c r="C20" s="39">
        <f>SUM(C8:C19)</f>
        <v>967.05</v>
      </c>
      <c r="D20" s="39">
        <f t="shared" ref="D20:H20" si="3">SUM(D8:D19)</f>
        <v>2398.6624999999995</v>
      </c>
      <c r="E20" s="39">
        <f t="shared" si="3"/>
        <v>29719.287499999999</v>
      </c>
      <c r="F20" s="39">
        <f t="shared" si="3"/>
        <v>1651.0960000000005</v>
      </c>
      <c r="G20" s="39">
        <f t="shared" si="3"/>
        <v>1685.4340000000002</v>
      </c>
      <c r="H20" s="39">
        <f t="shared" si="3"/>
        <v>-34.337999999999937</v>
      </c>
      <c r="I20" s="12"/>
      <c r="J20" s="4" t="s">
        <v>12</v>
      </c>
      <c r="K20" s="5">
        <v>10742.87</v>
      </c>
      <c r="L20" s="5">
        <v>24457.14</v>
      </c>
      <c r="M20" s="5">
        <v>720</v>
      </c>
      <c r="N20" s="6">
        <v>0.2</v>
      </c>
      <c r="O20" s="5">
        <v>10742.86</v>
      </c>
    </row>
    <row r="21" spans="1:15" x14ac:dyDescent="0.35">
      <c r="J21" s="4" t="s">
        <v>12</v>
      </c>
      <c r="K21" s="5">
        <v>24457.15</v>
      </c>
      <c r="L21" s="5" t="s">
        <v>17</v>
      </c>
      <c r="M21" s="5">
        <v>3462.86</v>
      </c>
      <c r="N21" s="6">
        <v>0.3</v>
      </c>
      <c r="O21" s="5">
        <v>24457.14</v>
      </c>
    </row>
    <row r="22" spans="1:15" ht="15" x14ac:dyDescent="0.25">
      <c r="B22" s="11"/>
      <c r="C22" s="11"/>
    </row>
    <row r="23" spans="1:15" ht="23.25" customHeight="1" x14ac:dyDescent="0.25">
      <c r="B23" s="11"/>
      <c r="C23" s="11"/>
    </row>
    <row r="24" spans="1:15" ht="15" x14ac:dyDescent="0.25">
      <c r="B24" s="11"/>
      <c r="C24" s="11"/>
      <c r="L24" s="76" t="s">
        <v>25</v>
      </c>
      <c r="M24" s="76"/>
      <c r="N24" s="76"/>
    </row>
    <row r="25" spans="1:15" ht="23.25" customHeight="1" x14ac:dyDescent="0.25">
      <c r="A25" s="115"/>
      <c r="B25" s="115"/>
      <c r="C25" s="115"/>
      <c r="L25" s="75" t="s">
        <v>26</v>
      </c>
      <c r="M25" s="75"/>
      <c r="N25" s="29">
        <v>1000</v>
      </c>
    </row>
    <row r="26" spans="1:15" ht="15" x14ac:dyDescent="0.25">
      <c r="A26" s="115"/>
      <c r="B26" s="115"/>
      <c r="C26" s="115"/>
      <c r="L26" s="113" t="s">
        <v>28</v>
      </c>
      <c r="M26" s="114"/>
      <c r="N26" s="30">
        <v>0.03</v>
      </c>
    </row>
    <row r="27" spans="1:15" ht="15" x14ac:dyDescent="0.25">
      <c r="A27" s="115"/>
      <c r="B27" s="115"/>
      <c r="C27" s="115"/>
      <c r="L27" s="113" t="s">
        <v>27</v>
      </c>
      <c r="M27" s="114"/>
      <c r="N27" s="30">
        <v>7.2499999999999995E-2</v>
      </c>
    </row>
    <row r="28" spans="1:15" ht="21" customHeight="1" x14ac:dyDescent="0.35">
      <c r="A28" s="116"/>
      <c r="B28" s="116"/>
      <c r="C28" s="116"/>
      <c r="L28" s="113" t="s">
        <v>29</v>
      </c>
      <c r="M28" s="114"/>
      <c r="N28" s="31">
        <v>6</v>
      </c>
    </row>
    <row r="29" spans="1:15" ht="15" customHeight="1" x14ac:dyDescent="0.35">
      <c r="A29" s="72"/>
      <c r="B29" s="116"/>
      <c r="C29" s="116"/>
    </row>
    <row r="30" spans="1:15" ht="26.25" x14ac:dyDescent="0.4">
      <c r="A30" s="117"/>
      <c r="B30" s="117"/>
      <c r="C30" s="117"/>
    </row>
    <row r="31" spans="1:15" ht="23.25" customHeight="1" x14ac:dyDescent="0.3">
      <c r="A31" s="118"/>
      <c r="B31" s="118"/>
      <c r="C31" s="118"/>
    </row>
    <row r="33" spans="5:5" ht="15" customHeight="1" x14ac:dyDescent="0.35">
      <c r="E33" s="28"/>
    </row>
    <row r="34" spans="5:5" x14ac:dyDescent="0.35">
      <c r="E34" s="28"/>
    </row>
    <row r="35" spans="5:5" ht="23.25" customHeight="1" x14ac:dyDescent="0.35"/>
    <row r="36" spans="5:5" x14ac:dyDescent="0.35">
      <c r="E36" s="28"/>
    </row>
  </sheetData>
  <mergeCells count="9">
    <mergeCell ref="L27:M27"/>
    <mergeCell ref="L28:M28"/>
    <mergeCell ref="A5:M5"/>
    <mergeCell ref="L25:M25"/>
    <mergeCell ref="L26:M26"/>
    <mergeCell ref="L24:N24"/>
    <mergeCell ref="A6:A7"/>
    <mergeCell ref="J6:O8"/>
    <mergeCell ref="B6:H6"/>
  </mergeCells>
  <pageMargins left="0.7" right="0.7" top="0.75" bottom="0.75" header="0.3" footer="0.3"/>
  <pageSetup paperSize="9" orientation="portrait" horizontalDpi="300" verticalDpi="300" r:id="rId1"/>
  <customProperties>
    <customPr name="ExcelFSM_AdjustedButtonPressed" r:id="rId2"/>
  </customProperties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2"/>
  <sheetViews>
    <sheetView zoomScaleNormal="100" workbookViewId="0"/>
  </sheetViews>
  <sheetFormatPr baseColWidth="10" defaultRowHeight="29.25" customHeight="1" x14ac:dyDescent="0.25"/>
  <cols>
    <col min="1" max="1" width="31.28515625" bestFit="1" customWidth="1"/>
    <col min="2" max="2" width="14.42578125" bestFit="1" customWidth="1"/>
    <col min="3" max="5" width="12.28515625" bestFit="1" customWidth="1"/>
    <col min="6" max="6" width="14.42578125" bestFit="1" customWidth="1"/>
    <col min="7" max="9" width="12.28515625" bestFit="1" customWidth="1"/>
    <col min="10" max="10" width="14.42578125" bestFit="1" customWidth="1"/>
    <col min="11" max="13" width="12.28515625" bestFit="1" customWidth="1"/>
    <col min="14" max="14" width="14.42578125" bestFit="1" customWidth="1"/>
    <col min="15" max="17" width="12.28515625" bestFit="1" customWidth="1"/>
    <col min="18" max="18" width="14.42578125" bestFit="1" customWidth="1"/>
    <col min="19" max="21" width="12.28515625" bestFit="1" customWidth="1"/>
    <col min="22" max="22" width="14.42578125" bestFit="1" customWidth="1"/>
    <col min="23" max="24" width="12.28515625" bestFit="1" customWidth="1"/>
    <col min="25" max="25" width="12.28515625" style="55" bestFit="1" customWidth="1"/>
    <col min="26" max="26" width="15.85546875" style="60" bestFit="1" customWidth="1"/>
    <col min="27" max="27" width="12.28515625" style="60" bestFit="1" customWidth="1"/>
    <col min="28" max="29" width="14.42578125" style="60" bestFit="1" customWidth="1"/>
  </cols>
  <sheetData>
    <row r="1" spans="1:29" ht="29.25" customHeight="1" x14ac:dyDescent="0.25">
      <c r="A1" s="54" t="s">
        <v>56</v>
      </c>
      <c r="B1" s="54"/>
      <c r="C1" s="54"/>
      <c r="D1" s="54"/>
    </row>
    <row r="2" spans="1:29" ht="29.25" customHeight="1" thickBot="1" x14ac:dyDescent="0.3"/>
    <row r="3" spans="1:29" ht="29.25" customHeight="1" x14ac:dyDescent="0.3">
      <c r="A3" s="92" t="s">
        <v>46</v>
      </c>
      <c r="B3" s="94" t="s">
        <v>40</v>
      </c>
      <c r="C3" s="95"/>
      <c r="D3" s="95"/>
      <c r="E3" s="96"/>
      <c r="F3" s="94" t="s">
        <v>41</v>
      </c>
      <c r="G3" s="95"/>
      <c r="H3" s="95"/>
      <c r="I3" s="96"/>
      <c r="J3" s="94" t="s">
        <v>42</v>
      </c>
      <c r="K3" s="95"/>
      <c r="L3" s="95"/>
      <c r="M3" s="96"/>
      <c r="N3" s="94" t="s">
        <v>43</v>
      </c>
      <c r="O3" s="95"/>
      <c r="P3" s="95"/>
      <c r="Q3" s="96"/>
      <c r="R3" s="94" t="s">
        <v>44</v>
      </c>
      <c r="S3" s="95"/>
      <c r="T3" s="95"/>
      <c r="U3" s="96"/>
      <c r="V3" s="94" t="s">
        <v>45</v>
      </c>
      <c r="W3" s="95"/>
      <c r="X3" s="95"/>
      <c r="Y3" s="96"/>
      <c r="Z3" s="89" t="s">
        <v>54</v>
      </c>
      <c r="AA3" s="90"/>
      <c r="AB3" s="90"/>
      <c r="AC3" s="91"/>
    </row>
    <row r="4" spans="1:29" ht="29.25" customHeight="1" thickBot="1" x14ac:dyDescent="0.35">
      <c r="A4" s="93"/>
      <c r="B4" s="51" t="s">
        <v>36</v>
      </c>
      <c r="C4" s="52" t="s">
        <v>37</v>
      </c>
      <c r="D4" s="52" t="s">
        <v>38</v>
      </c>
      <c r="E4" s="53" t="s">
        <v>39</v>
      </c>
      <c r="F4" s="51" t="s">
        <v>36</v>
      </c>
      <c r="G4" s="52" t="s">
        <v>37</v>
      </c>
      <c r="H4" s="52" t="s">
        <v>38</v>
      </c>
      <c r="I4" s="53" t="s">
        <v>39</v>
      </c>
      <c r="J4" s="51" t="s">
        <v>36</v>
      </c>
      <c r="K4" s="52" t="s">
        <v>37</v>
      </c>
      <c r="L4" s="52" t="s">
        <v>38</v>
      </c>
      <c r="M4" s="53" t="s">
        <v>39</v>
      </c>
      <c r="N4" s="51" t="s">
        <v>36</v>
      </c>
      <c r="O4" s="52" t="s">
        <v>37</v>
      </c>
      <c r="P4" s="52" t="s">
        <v>38</v>
      </c>
      <c r="Q4" s="53" t="s">
        <v>39</v>
      </c>
      <c r="R4" s="51" t="s">
        <v>36</v>
      </c>
      <c r="S4" s="52" t="s">
        <v>37</v>
      </c>
      <c r="T4" s="52" t="s">
        <v>38</v>
      </c>
      <c r="U4" s="53" t="s">
        <v>39</v>
      </c>
      <c r="V4" s="51" t="s">
        <v>36</v>
      </c>
      <c r="W4" s="52" t="s">
        <v>37</v>
      </c>
      <c r="X4" s="52" t="s">
        <v>38</v>
      </c>
      <c r="Y4" s="56" t="s">
        <v>39</v>
      </c>
      <c r="Z4" s="61" t="s">
        <v>36</v>
      </c>
      <c r="AA4" s="62" t="s">
        <v>37</v>
      </c>
      <c r="AB4" s="62" t="s">
        <v>38</v>
      </c>
      <c r="AC4" s="63" t="s">
        <v>39</v>
      </c>
    </row>
    <row r="5" spans="1:29" ht="29.25" customHeight="1" x14ac:dyDescent="0.25">
      <c r="A5" s="47" t="s">
        <v>47</v>
      </c>
      <c r="B5" s="41">
        <v>512.5</v>
      </c>
      <c r="C5" s="42">
        <v>15.375</v>
      </c>
      <c r="D5" s="42">
        <v>37.15625</v>
      </c>
      <c r="E5" s="43">
        <v>0</v>
      </c>
      <c r="F5" s="41">
        <v>512.5</v>
      </c>
      <c r="G5" s="42">
        <v>15.375</v>
      </c>
      <c r="H5" s="42">
        <v>37.15625</v>
      </c>
      <c r="I5" s="43">
        <v>0</v>
      </c>
      <c r="J5" s="41">
        <v>512.5</v>
      </c>
      <c r="K5" s="42">
        <v>15.375</v>
      </c>
      <c r="L5" s="42">
        <v>37.15625</v>
      </c>
      <c r="M5" s="43">
        <v>0</v>
      </c>
      <c r="N5" s="41">
        <v>512.5</v>
      </c>
      <c r="O5" s="42">
        <v>15.375</v>
      </c>
      <c r="P5" s="42">
        <v>37.15625</v>
      </c>
      <c r="Q5" s="43">
        <v>0</v>
      </c>
      <c r="R5" s="41">
        <v>512.5</v>
      </c>
      <c r="S5" s="42">
        <v>15.375</v>
      </c>
      <c r="T5" s="42">
        <v>37.15625</v>
      </c>
      <c r="U5" s="43">
        <v>0</v>
      </c>
      <c r="V5" s="41">
        <v>512.5</v>
      </c>
      <c r="W5" s="42">
        <v>15.375</v>
      </c>
      <c r="X5" s="42">
        <v>37.15625</v>
      </c>
      <c r="Y5" s="57">
        <v>0</v>
      </c>
      <c r="Z5" s="64">
        <f>B5+F5+J5+N5+R5+V5</f>
        <v>3075</v>
      </c>
      <c r="AA5" s="65">
        <f t="shared" ref="AA5:AC5" si="0">C5+G5+K5+O5+S5+W5</f>
        <v>92.25</v>
      </c>
      <c r="AB5" s="65">
        <f t="shared" si="0"/>
        <v>222.9375</v>
      </c>
      <c r="AC5" s="66">
        <f t="shared" si="0"/>
        <v>0</v>
      </c>
    </row>
    <row r="6" spans="1:29" ht="29.25" customHeight="1" x14ac:dyDescent="0.25">
      <c r="A6" s="47" t="s">
        <v>48</v>
      </c>
      <c r="B6" s="41">
        <v>1125</v>
      </c>
      <c r="C6" s="42">
        <v>30</v>
      </c>
      <c r="D6" s="42">
        <v>81.5625</v>
      </c>
      <c r="E6" s="43">
        <v>83.639499999999998</v>
      </c>
      <c r="F6" s="41">
        <v>1125</v>
      </c>
      <c r="G6" s="42">
        <v>30</v>
      </c>
      <c r="H6" s="42">
        <v>81.5625</v>
      </c>
      <c r="I6" s="43">
        <v>83.639499999999998</v>
      </c>
      <c r="J6" s="41">
        <v>1125</v>
      </c>
      <c r="K6" s="42">
        <v>30</v>
      </c>
      <c r="L6" s="42">
        <v>81.5625</v>
      </c>
      <c r="M6" s="43">
        <v>83.639499999999998</v>
      </c>
      <c r="N6" s="41">
        <v>1125</v>
      </c>
      <c r="O6" s="42">
        <v>30</v>
      </c>
      <c r="P6" s="42">
        <v>81.5625</v>
      </c>
      <c r="Q6" s="43">
        <v>83.639499999999998</v>
      </c>
      <c r="R6" s="41">
        <v>1125</v>
      </c>
      <c r="S6" s="42">
        <v>30</v>
      </c>
      <c r="T6" s="42">
        <v>81.5625</v>
      </c>
      <c r="U6" s="43">
        <v>83.639499999999998</v>
      </c>
      <c r="V6" s="41">
        <v>1125</v>
      </c>
      <c r="W6" s="42">
        <v>30</v>
      </c>
      <c r="X6" s="42">
        <v>81.5625</v>
      </c>
      <c r="Y6" s="57">
        <v>83.639499999999998</v>
      </c>
      <c r="Z6" s="64">
        <f t="shared" ref="Z6:Z11" si="1">B6+F6+J6+N6+R6+V6</f>
        <v>6750</v>
      </c>
      <c r="AA6" s="65">
        <f t="shared" ref="AA6:AA11" si="2">C6+G6+K6+O6+S6+W6</f>
        <v>180</v>
      </c>
      <c r="AB6" s="65">
        <f t="shared" ref="AB6:AB11" si="3">D6+H6+L6+P6+T6+X6</f>
        <v>489.375</v>
      </c>
      <c r="AC6" s="66">
        <f t="shared" ref="AC6:AC11" si="4">E6+I6+M6+Q6+U6+Y6</f>
        <v>501.83699999999999</v>
      </c>
    </row>
    <row r="7" spans="1:29" ht="29.25" customHeight="1" x14ac:dyDescent="0.25">
      <c r="A7" s="47" t="s">
        <v>49</v>
      </c>
      <c r="B7" s="41">
        <v>1000</v>
      </c>
      <c r="C7" s="42">
        <v>30</v>
      </c>
      <c r="D7" s="42">
        <v>72.5</v>
      </c>
      <c r="E7" s="43">
        <v>60.451999999999998</v>
      </c>
      <c r="F7" s="41">
        <v>1000</v>
      </c>
      <c r="G7" s="42">
        <v>30</v>
      </c>
      <c r="H7" s="42">
        <v>72.5</v>
      </c>
      <c r="I7" s="43">
        <v>60.451999999999998</v>
      </c>
      <c r="J7" s="41">
        <v>1000</v>
      </c>
      <c r="K7" s="42">
        <v>30</v>
      </c>
      <c r="L7" s="42">
        <v>72.5</v>
      </c>
      <c r="M7" s="43">
        <v>60.451999999999998</v>
      </c>
      <c r="N7" s="41">
        <v>1000</v>
      </c>
      <c r="O7" s="42">
        <v>30</v>
      </c>
      <c r="P7" s="42">
        <v>72.5</v>
      </c>
      <c r="Q7" s="43">
        <v>60.451999999999998</v>
      </c>
      <c r="R7" s="41">
        <v>1000</v>
      </c>
      <c r="S7" s="42">
        <v>30</v>
      </c>
      <c r="T7" s="42">
        <v>72.5</v>
      </c>
      <c r="U7" s="43">
        <v>60.451999999999998</v>
      </c>
      <c r="V7" s="41">
        <v>1100</v>
      </c>
      <c r="W7" s="42">
        <v>19.5</v>
      </c>
      <c r="X7" s="42">
        <v>79.760000000000005</v>
      </c>
      <c r="Y7" s="57">
        <v>113.7</v>
      </c>
      <c r="Z7" s="64">
        <f t="shared" si="1"/>
        <v>6100</v>
      </c>
      <c r="AA7" s="65">
        <f t="shared" si="2"/>
        <v>169.5</v>
      </c>
      <c r="AB7" s="65">
        <f t="shared" si="3"/>
        <v>442.26</v>
      </c>
      <c r="AC7" s="66">
        <f t="shared" si="4"/>
        <v>415.96</v>
      </c>
    </row>
    <row r="8" spans="1:29" ht="29.25" customHeight="1" x14ac:dyDescent="0.25">
      <c r="A8" s="47" t="s">
        <v>50</v>
      </c>
      <c r="B8" s="41">
        <v>1000.0000000000001</v>
      </c>
      <c r="C8" s="42">
        <v>30</v>
      </c>
      <c r="D8" s="42">
        <v>72.5</v>
      </c>
      <c r="E8" s="43">
        <v>60.452000000000019</v>
      </c>
      <c r="F8" s="41">
        <v>1000.0000000000001</v>
      </c>
      <c r="G8" s="42">
        <v>30</v>
      </c>
      <c r="H8" s="42">
        <v>72.5</v>
      </c>
      <c r="I8" s="43">
        <v>60.452000000000019</v>
      </c>
      <c r="J8" s="41">
        <v>1000.0000000000001</v>
      </c>
      <c r="K8" s="42">
        <v>30</v>
      </c>
      <c r="L8" s="42">
        <v>72.5</v>
      </c>
      <c r="M8" s="43">
        <v>60.452000000000019</v>
      </c>
      <c r="N8" s="41">
        <v>1000.0000000000001</v>
      </c>
      <c r="O8" s="42">
        <v>30</v>
      </c>
      <c r="P8" s="42">
        <v>72.5</v>
      </c>
      <c r="Q8" s="43">
        <v>60.452000000000019</v>
      </c>
      <c r="R8" s="41">
        <v>1000.0000000000001</v>
      </c>
      <c r="S8" s="42">
        <v>30</v>
      </c>
      <c r="T8" s="42">
        <v>72.5</v>
      </c>
      <c r="U8" s="43">
        <v>60.452000000000019</v>
      </c>
      <c r="V8" s="41">
        <v>1000.0000000000001</v>
      </c>
      <c r="W8" s="42">
        <v>30</v>
      </c>
      <c r="X8" s="42">
        <v>72.5</v>
      </c>
      <c r="Y8" s="57">
        <v>60.452000000000019</v>
      </c>
      <c r="Z8" s="64">
        <f t="shared" si="1"/>
        <v>6000.0000000000009</v>
      </c>
      <c r="AA8" s="65">
        <f t="shared" si="2"/>
        <v>180</v>
      </c>
      <c r="AB8" s="65">
        <f t="shared" si="3"/>
        <v>435</v>
      </c>
      <c r="AC8" s="66">
        <f t="shared" si="4"/>
        <v>362.7120000000001</v>
      </c>
    </row>
    <row r="9" spans="1:29" ht="29.25" customHeight="1" x14ac:dyDescent="0.25">
      <c r="A9" s="47" t="s">
        <v>51</v>
      </c>
      <c r="B9" s="41">
        <v>450</v>
      </c>
      <c r="C9" s="42">
        <v>13.5</v>
      </c>
      <c r="D9" s="42">
        <v>32.625</v>
      </c>
      <c r="E9" s="43">
        <v>0</v>
      </c>
      <c r="F9" s="41">
        <v>450</v>
      </c>
      <c r="G9" s="42">
        <v>13.5</v>
      </c>
      <c r="H9" s="42">
        <v>32.625</v>
      </c>
      <c r="I9" s="43">
        <v>0</v>
      </c>
      <c r="J9" s="41">
        <v>450</v>
      </c>
      <c r="K9" s="42">
        <v>13.5</v>
      </c>
      <c r="L9" s="42">
        <v>32.625</v>
      </c>
      <c r="M9" s="43">
        <v>0</v>
      </c>
      <c r="N9" s="41">
        <v>450</v>
      </c>
      <c r="O9" s="42">
        <v>13.5</v>
      </c>
      <c r="P9" s="42">
        <v>32.625</v>
      </c>
      <c r="Q9" s="43">
        <v>0</v>
      </c>
      <c r="R9" s="41">
        <v>450</v>
      </c>
      <c r="S9" s="42">
        <v>13.5</v>
      </c>
      <c r="T9" s="42">
        <v>32.625</v>
      </c>
      <c r="U9" s="43">
        <v>0</v>
      </c>
      <c r="V9" s="41">
        <v>450</v>
      </c>
      <c r="W9" s="42">
        <v>13.5</v>
      </c>
      <c r="X9" s="42">
        <v>32.625</v>
      </c>
      <c r="Y9" s="57">
        <v>0</v>
      </c>
      <c r="Z9" s="64">
        <f t="shared" si="1"/>
        <v>2700</v>
      </c>
      <c r="AA9" s="65">
        <f t="shared" si="2"/>
        <v>81</v>
      </c>
      <c r="AB9" s="65">
        <f t="shared" si="3"/>
        <v>195.75</v>
      </c>
      <c r="AC9" s="66">
        <f t="shared" si="4"/>
        <v>0</v>
      </c>
    </row>
    <row r="10" spans="1:29" ht="29.25" customHeight="1" x14ac:dyDescent="0.25">
      <c r="A10" s="47" t="s">
        <v>52</v>
      </c>
      <c r="B10" s="41">
        <v>560</v>
      </c>
      <c r="C10" s="42">
        <v>16.8</v>
      </c>
      <c r="D10" s="42">
        <v>40.599999999999994</v>
      </c>
      <c r="E10" s="43">
        <v>20.730000000000004</v>
      </c>
      <c r="F10" s="41">
        <v>560</v>
      </c>
      <c r="G10" s="42">
        <v>16.8</v>
      </c>
      <c r="H10" s="42">
        <v>40.599999999999994</v>
      </c>
      <c r="I10" s="43">
        <v>20.730000000000004</v>
      </c>
      <c r="J10" s="41">
        <v>560</v>
      </c>
      <c r="K10" s="42">
        <v>16.8</v>
      </c>
      <c r="L10" s="42">
        <v>40.599999999999994</v>
      </c>
      <c r="M10" s="43">
        <v>20.730000000000004</v>
      </c>
      <c r="N10" s="41">
        <v>560</v>
      </c>
      <c r="O10" s="42">
        <v>16.8</v>
      </c>
      <c r="P10" s="42">
        <v>40.599999999999994</v>
      </c>
      <c r="Q10" s="43">
        <v>20.730000000000004</v>
      </c>
      <c r="R10" s="41">
        <v>560</v>
      </c>
      <c r="S10" s="42">
        <v>16.8</v>
      </c>
      <c r="T10" s="42">
        <v>40.599999999999994</v>
      </c>
      <c r="U10" s="43">
        <v>20.730000000000004</v>
      </c>
      <c r="V10" s="41">
        <v>560</v>
      </c>
      <c r="W10" s="42">
        <v>16.8</v>
      </c>
      <c r="X10" s="42">
        <v>40.599999999999994</v>
      </c>
      <c r="Y10" s="57">
        <v>20.730000000000004</v>
      </c>
      <c r="Z10" s="64">
        <f t="shared" si="1"/>
        <v>3360</v>
      </c>
      <c r="AA10" s="65">
        <f t="shared" si="2"/>
        <v>100.8</v>
      </c>
      <c r="AB10" s="65">
        <f t="shared" si="3"/>
        <v>243.59999999999997</v>
      </c>
      <c r="AC10" s="66">
        <f t="shared" si="4"/>
        <v>124.38000000000002</v>
      </c>
    </row>
    <row r="11" spans="1:29" ht="29.25" customHeight="1" thickBot="1" x14ac:dyDescent="0.3">
      <c r="A11" s="48" t="s">
        <v>53</v>
      </c>
      <c r="B11" s="44">
        <v>850</v>
      </c>
      <c r="C11" s="45">
        <v>25.5</v>
      </c>
      <c r="D11" s="45">
        <v>61.624999999999993</v>
      </c>
      <c r="E11" s="46">
        <v>46.757500000000007</v>
      </c>
      <c r="F11" s="44">
        <v>850</v>
      </c>
      <c r="G11" s="45">
        <v>25.5</v>
      </c>
      <c r="H11" s="45">
        <v>61.624999999999993</v>
      </c>
      <c r="I11" s="46">
        <v>46.757500000000007</v>
      </c>
      <c r="J11" s="44">
        <v>850</v>
      </c>
      <c r="K11" s="45">
        <v>25.5</v>
      </c>
      <c r="L11" s="45">
        <v>61.624999999999993</v>
      </c>
      <c r="M11" s="46">
        <v>46.757500000000007</v>
      </c>
      <c r="N11" s="44">
        <v>850</v>
      </c>
      <c r="O11" s="45">
        <v>25.5</v>
      </c>
      <c r="P11" s="45">
        <v>61.624999999999993</v>
      </c>
      <c r="Q11" s="46">
        <v>46.757500000000007</v>
      </c>
      <c r="R11" s="44">
        <v>850</v>
      </c>
      <c r="S11" s="45">
        <v>25.5</v>
      </c>
      <c r="T11" s="45">
        <v>61.624999999999993</v>
      </c>
      <c r="U11" s="46">
        <v>46.757500000000007</v>
      </c>
      <c r="V11" s="44">
        <v>850</v>
      </c>
      <c r="W11" s="45">
        <v>25.5</v>
      </c>
      <c r="X11" s="45">
        <v>61.624999999999993</v>
      </c>
      <c r="Y11" s="58">
        <v>46.757500000000007</v>
      </c>
      <c r="Z11" s="67">
        <f t="shared" si="1"/>
        <v>5100</v>
      </c>
      <c r="AA11" s="68">
        <f t="shared" si="2"/>
        <v>153</v>
      </c>
      <c r="AB11" s="68">
        <f t="shared" si="3"/>
        <v>369.74999999999994</v>
      </c>
      <c r="AC11" s="69">
        <f t="shared" si="4"/>
        <v>280.54500000000002</v>
      </c>
    </row>
    <row r="12" spans="1:29" ht="29.25" customHeight="1" thickBot="1" x14ac:dyDescent="0.35">
      <c r="A12" s="49" t="s">
        <v>55</v>
      </c>
      <c r="B12" s="50">
        <f>SUM(B5:B11)</f>
        <v>5497.5</v>
      </c>
      <c r="C12" s="50">
        <f t="shared" ref="C12:AC12" si="5">SUM(C5:C11)</f>
        <v>161.17500000000001</v>
      </c>
      <c r="D12" s="50">
        <f t="shared" si="5"/>
        <v>398.56875000000002</v>
      </c>
      <c r="E12" s="50">
        <f t="shared" si="5"/>
        <v>272.03100000000001</v>
      </c>
      <c r="F12" s="50">
        <f t="shared" si="5"/>
        <v>5497.5</v>
      </c>
      <c r="G12" s="50">
        <f t="shared" si="5"/>
        <v>161.17500000000001</v>
      </c>
      <c r="H12" s="50">
        <f t="shared" si="5"/>
        <v>398.56875000000002</v>
      </c>
      <c r="I12" s="50">
        <f t="shared" si="5"/>
        <v>272.03100000000001</v>
      </c>
      <c r="J12" s="50">
        <f t="shared" si="5"/>
        <v>5497.5</v>
      </c>
      <c r="K12" s="50">
        <f t="shared" si="5"/>
        <v>161.17500000000001</v>
      </c>
      <c r="L12" s="50">
        <f t="shared" si="5"/>
        <v>398.56875000000002</v>
      </c>
      <c r="M12" s="50">
        <f t="shared" si="5"/>
        <v>272.03100000000001</v>
      </c>
      <c r="N12" s="50">
        <f t="shared" si="5"/>
        <v>5497.5</v>
      </c>
      <c r="O12" s="50">
        <f t="shared" si="5"/>
        <v>161.17500000000001</v>
      </c>
      <c r="P12" s="50">
        <f t="shared" si="5"/>
        <v>398.56875000000002</v>
      </c>
      <c r="Q12" s="50">
        <f t="shared" si="5"/>
        <v>272.03100000000001</v>
      </c>
      <c r="R12" s="50">
        <f t="shared" si="5"/>
        <v>5497.5</v>
      </c>
      <c r="S12" s="50">
        <f t="shared" si="5"/>
        <v>161.17500000000001</v>
      </c>
      <c r="T12" s="50">
        <f t="shared" si="5"/>
        <v>398.56875000000002</v>
      </c>
      <c r="U12" s="50">
        <f t="shared" si="5"/>
        <v>272.03100000000001</v>
      </c>
      <c r="V12" s="50">
        <f t="shared" si="5"/>
        <v>5597.5</v>
      </c>
      <c r="W12" s="50">
        <f t="shared" si="5"/>
        <v>150.67500000000001</v>
      </c>
      <c r="X12" s="50">
        <f t="shared" si="5"/>
        <v>405.82875000000001</v>
      </c>
      <c r="Y12" s="59">
        <f t="shared" si="5"/>
        <v>325.279</v>
      </c>
      <c r="Z12" s="70">
        <f t="shared" si="5"/>
        <v>33085</v>
      </c>
      <c r="AA12" s="70">
        <f t="shared" si="5"/>
        <v>956.55</v>
      </c>
      <c r="AB12" s="70">
        <f t="shared" si="5"/>
        <v>2398.6724999999997</v>
      </c>
      <c r="AC12" s="71">
        <f t="shared" si="5"/>
        <v>1685.4340000000002</v>
      </c>
    </row>
  </sheetData>
  <mergeCells count="8">
    <mergeCell ref="Z3:AC3"/>
    <mergeCell ref="A3:A4"/>
    <mergeCell ref="B3:E3"/>
    <mergeCell ref="F3:I3"/>
    <mergeCell ref="J3:M3"/>
    <mergeCell ref="N3:Q3"/>
    <mergeCell ref="R3:U3"/>
    <mergeCell ref="V3:Y3"/>
  </mergeCells>
  <pageMargins left="0.7" right="0.7" top="0.75" bottom="0.75" header="0.3" footer="0.3"/>
  <customProperties>
    <customPr name="ExcelFSM_AdjustedButtonPresse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4"/>
  <sheetViews>
    <sheetView workbookViewId="0">
      <selection activeCell="H24" sqref="H24"/>
    </sheetView>
  </sheetViews>
  <sheetFormatPr baseColWidth="10" defaultRowHeight="23.25" x14ac:dyDescent="0.35"/>
  <cols>
    <col min="1" max="1" width="17.7109375" style="11" bestFit="1" customWidth="1"/>
    <col min="2" max="3" width="16.5703125" style="10" customWidth="1"/>
    <col min="4" max="7" width="16.5703125" style="11" customWidth="1"/>
    <col min="8" max="8" width="11.42578125" style="11"/>
    <col min="9" max="9" width="13.85546875" style="11" customWidth="1"/>
    <col min="10" max="14" width="16.28515625" style="11" customWidth="1"/>
    <col min="15" max="15" width="11.42578125" style="11"/>
    <col min="16" max="16" width="11.85546875" style="11" bestFit="1" customWidth="1"/>
    <col min="17" max="16384" width="11.42578125" style="11"/>
  </cols>
  <sheetData>
    <row r="1" spans="1:14" s="40" customFormat="1" ht="15" x14ac:dyDescent="0.25"/>
    <row r="2" spans="1:14" s="40" customFormat="1" ht="15" x14ac:dyDescent="0.25"/>
    <row r="3" spans="1:14" s="11" customFormat="1" ht="24" thickBot="1" x14ac:dyDescent="0.4">
      <c r="A3" s="74" t="s">
        <v>24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4" s="11" customFormat="1" x14ac:dyDescent="0.35">
      <c r="B4" s="100"/>
      <c r="C4" s="100"/>
      <c r="D4" s="100"/>
      <c r="E4" s="100"/>
      <c r="F4" s="100"/>
      <c r="G4" s="100"/>
      <c r="I4" s="79" t="s">
        <v>19</v>
      </c>
      <c r="J4" s="80"/>
      <c r="K4" s="80"/>
      <c r="L4" s="80"/>
      <c r="M4" s="80"/>
      <c r="N4" s="81"/>
    </row>
    <row r="5" spans="1:14" s="11" customFormat="1" ht="37.5" customHeight="1" x14ac:dyDescent="0.35">
      <c r="A5" s="20"/>
      <c r="B5" s="101" t="s">
        <v>0</v>
      </c>
      <c r="C5" s="101"/>
      <c r="D5" s="101"/>
      <c r="E5" s="101"/>
      <c r="F5" s="21"/>
      <c r="G5" s="21"/>
      <c r="I5" s="82"/>
      <c r="J5" s="83"/>
      <c r="K5" s="83"/>
      <c r="L5" s="83"/>
      <c r="M5" s="83"/>
      <c r="N5" s="84"/>
    </row>
    <row r="6" spans="1:14" s="11" customFormat="1" ht="19.5" customHeight="1" thickBot="1" x14ac:dyDescent="0.4">
      <c r="A6" s="20"/>
      <c r="B6" s="102" t="s">
        <v>1</v>
      </c>
      <c r="C6" s="103"/>
      <c r="D6" s="104"/>
      <c r="E6" s="27"/>
      <c r="F6" s="22"/>
      <c r="G6" s="23"/>
      <c r="I6" s="85"/>
      <c r="J6" s="86"/>
      <c r="K6" s="86"/>
      <c r="L6" s="86"/>
      <c r="M6" s="86"/>
      <c r="N6" s="87"/>
    </row>
    <row r="7" spans="1:14" s="11" customFormat="1" ht="18.75" customHeight="1" x14ac:dyDescent="0.35">
      <c r="A7" s="20"/>
      <c r="B7" s="97" t="s">
        <v>2</v>
      </c>
      <c r="C7" s="98"/>
      <c r="D7" s="99"/>
      <c r="E7" s="14" t="s">
        <v>11</v>
      </c>
      <c r="F7" s="22"/>
      <c r="G7" s="23"/>
      <c r="I7" t="s">
        <v>3</v>
      </c>
      <c r="J7" t="s">
        <v>8</v>
      </c>
      <c r="K7" t="s">
        <v>9</v>
      </c>
      <c r="L7" t="s">
        <v>4</v>
      </c>
      <c r="M7" t="s">
        <v>5</v>
      </c>
      <c r="N7" t="s">
        <v>6</v>
      </c>
    </row>
    <row r="8" spans="1:14" s="11" customFormat="1" ht="21" x14ac:dyDescent="0.35">
      <c r="A8" s="20"/>
      <c r="B8" s="97" t="s">
        <v>10</v>
      </c>
      <c r="C8" s="98"/>
      <c r="D8" s="109"/>
      <c r="E8" s="16">
        <f>IF(E7="MENSUAL",IF(E6&gt;1000,30,E6*3%),IF(E7="SEMESTRAL",IF(E6&gt;6000,180,E6*3%),IF(E7="ANUAL",IF(E6&gt;12000,360,E6*3%),0)))</f>
        <v>0</v>
      </c>
      <c r="F8" s="22"/>
      <c r="G8" s="23"/>
      <c r="I8" s="7" t="s">
        <v>7</v>
      </c>
      <c r="J8" s="8">
        <v>0</v>
      </c>
      <c r="K8" s="8">
        <v>472</v>
      </c>
      <c r="L8" s="8">
        <v>0</v>
      </c>
      <c r="M8" s="9">
        <v>0</v>
      </c>
      <c r="N8" s="8">
        <v>0</v>
      </c>
    </row>
    <row r="9" spans="1:14" s="11" customFormat="1" ht="21" x14ac:dyDescent="0.35">
      <c r="A9" s="20"/>
      <c r="B9" s="97" t="s">
        <v>23</v>
      </c>
      <c r="C9" s="98"/>
      <c r="D9" s="109"/>
      <c r="E9" s="16">
        <f>E6*7.25%</f>
        <v>0</v>
      </c>
      <c r="F9" s="22"/>
      <c r="G9" s="23"/>
      <c r="H9" s="12"/>
      <c r="I9" s="7" t="s">
        <v>7</v>
      </c>
      <c r="J9" s="8">
        <v>472.01</v>
      </c>
      <c r="K9" s="8">
        <v>895.24</v>
      </c>
      <c r="L9" s="8">
        <v>17.670000000000002</v>
      </c>
      <c r="M9" s="9">
        <v>0.1</v>
      </c>
      <c r="N9" s="8">
        <v>472</v>
      </c>
    </row>
    <row r="10" spans="1:14" s="11" customFormat="1" ht="21" x14ac:dyDescent="0.35">
      <c r="A10" s="20"/>
      <c r="B10" s="110" t="s">
        <v>21</v>
      </c>
      <c r="C10" s="111"/>
      <c r="D10" s="112"/>
      <c r="E10" s="17">
        <f>E6-E8-E9</f>
        <v>0</v>
      </c>
      <c r="F10" s="22"/>
      <c r="G10" s="23"/>
      <c r="I10" s="7" t="s">
        <v>7</v>
      </c>
      <c r="J10" s="8">
        <v>895.25</v>
      </c>
      <c r="K10" s="8">
        <v>2038.1</v>
      </c>
      <c r="L10" s="8">
        <v>60</v>
      </c>
      <c r="M10" s="9">
        <v>0.2</v>
      </c>
      <c r="N10" s="8">
        <v>895.24</v>
      </c>
    </row>
    <row r="11" spans="1:14" s="11" customFormat="1" ht="21" x14ac:dyDescent="0.35">
      <c r="A11" s="20"/>
      <c r="B11" s="97" t="s">
        <v>22</v>
      </c>
      <c r="C11" s="98"/>
      <c r="D11" s="109"/>
      <c r="E11" s="18">
        <f>IF($E$7="MENSUAL",IF(AND($E$10&gt;=$J$8,$E$10&lt;=$K$8),$L$8+($E$10-$N$8)*$M$66,IF(AND($E$10&gt;=$J$9,$E$10&lt;=$K$9),$L$9+($E$10-$N$9)*$M$9,IF(AND($E$10&gt;=$J$10,$E$10&lt;=$K$10),$L$10+($E$10-$N$10)*$M$10,IF($E$10&gt;=$J$11,$L$11+($E$10-$N$11)*$M$11,0)))),IF($E$7="SEMESTRAL",IF(AND($E$10&gt;=$J$12,$E$10&lt;=$K$12),0,IF(AND($E$10&gt;=$J$13,$E$10&lt;=$K$13),$L$13+($E$10-$N$13)*$M$13,IF(AND($E$10&gt;=$J$14,$E$10&lt;=$K$14),$L$14+($E$10-$N$14)*$M$14,IF($E$10&gt;=$J$15,$L$15+($E$10-$N$15)*$M$15,0)))),IF($E$7="ANUAL",IF(AND($E$10&gt;=$J$16,$E$10&lt;=$K$16),0,IF(AND($E$10&gt;=$J$17,$E$10&lt;=$K$17),$L$17+($E$10-$N$17)*$M$17,IF(AND($E$10&gt;=$J$18,$E$10&lt;=$K$18),$L$18+($E$10-$N$18)*$M$18,IF($E$10&gt;=$J$19,$L$19+($E$10-$N$19)*$M$19,0)))),0)))</f>
        <v>0</v>
      </c>
      <c r="F11" s="22"/>
      <c r="G11" s="23"/>
      <c r="H11" s="12"/>
      <c r="I11" s="7" t="s">
        <v>7</v>
      </c>
      <c r="J11" s="8">
        <v>2038.11</v>
      </c>
      <c r="K11" s="8" t="s">
        <v>17</v>
      </c>
      <c r="L11" s="8">
        <v>288.57</v>
      </c>
      <c r="M11" s="9">
        <v>0.3</v>
      </c>
      <c r="N11" s="8">
        <v>2038.1</v>
      </c>
    </row>
    <row r="12" spans="1:14" s="11" customFormat="1" ht="21" x14ac:dyDescent="0.35">
      <c r="A12" s="20"/>
      <c r="B12" s="97" t="s">
        <v>20</v>
      </c>
      <c r="C12" s="98"/>
      <c r="D12" s="109"/>
      <c r="E12" s="26"/>
      <c r="F12" s="22"/>
      <c r="G12" s="23"/>
      <c r="I12" s="1" t="s">
        <v>11</v>
      </c>
      <c r="J12" s="2">
        <v>0.01</v>
      </c>
      <c r="K12" s="2">
        <v>2832</v>
      </c>
      <c r="L12" s="2">
        <v>0</v>
      </c>
      <c r="M12" s="3">
        <v>0</v>
      </c>
      <c r="N12" s="2">
        <v>0</v>
      </c>
    </row>
    <row r="13" spans="1:14" s="11" customFormat="1" ht="21" x14ac:dyDescent="0.35">
      <c r="A13" s="20"/>
      <c r="B13" s="105" t="str">
        <f>IF(E13&lt;0,"Renta a Devolver",IF(E13&gt;0,"Renta a Incluir en planilla ","q "))</f>
        <v xml:space="preserve">q </v>
      </c>
      <c r="C13" s="106"/>
      <c r="D13" s="107"/>
      <c r="E13" s="19">
        <f>E11-E12</f>
        <v>0</v>
      </c>
      <c r="F13" s="22"/>
      <c r="G13" s="23"/>
      <c r="H13" s="12"/>
      <c r="I13" s="1" t="s">
        <v>11</v>
      </c>
      <c r="J13" s="2">
        <v>2832.01</v>
      </c>
      <c r="K13" s="2">
        <v>5371.44</v>
      </c>
      <c r="L13" s="2">
        <v>106.2</v>
      </c>
      <c r="M13" s="3">
        <v>0.1</v>
      </c>
      <c r="N13" s="2">
        <v>2832</v>
      </c>
    </row>
    <row r="14" spans="1:14" s="11" customFormat="1" ht="18.75" x14ac:dyDescent="0.3">
      <c r="A14" s="20"/>
      <c r="B14" s="22"/>
      <c r="C14" s="23"/>
      <c r="D14" s="23"/>
      <c r="E14" s="23"/>
      <c r="F14" s="22"/>
      <c r="G14" s="23"/>
      <c r="H14" s="12"/>
      <c r="I14" s="1" t="s">
        <v>11</v>
      </c>
      <c r="J14" s="2">
        <v>5371.45</v>
      </c>
      <c r="K14" s="2">
        <v>12228.6</v>
      </c>
      <c r="L14" s="2">
        <v>360</v>
      </c>
      <c r="M14" s="3">
        <v>0.2</v>
      </c>
      <c r="N14" s="2">
        <v>5371.44</v>
      </c>
    </row>
    <row r="15" spans="1:14" s="11" customFormat="1" ht="18.75" x14ac:dyDescent="0.3">
      <c r="A15" s="20"/>
      <c r="B15" s="22"/>
      <c r="C15" s="23"/>
      <c r="D15" s="23"/>
      <c r="E15" s="23"/>
      <c r="F15" s="22"/>
      <c r="G15" s="23"/>
      <c r="H15" s="12"/>
      <c r="I15" s="1" t="s">
        <v>11</v>
      </c>
      <c r="J15" s="2">
        <v>12228.61</v>
      </c>
      <c r="K15" s="2" t="s">
        <v>18</v>
      </c>
      <c r="L15" s="2">
        <v>1731.42</v>
      </c>
      <c r="M15" s="3">
        <v>0.3</v>
      </c>
      <c r="N15" s="2">
        <v>12228.6</v>
      </c>
    </row>
    <row r="16" spans="1:14" s="11" customFormat="1" ht="18.75" x14ac:dyDescent="0.3">
      <c r="A16" s="20"/>
      <c r="B16" s="22"/>
      <c r="C16" s="23"/>
      <c r="D16" s="23"/>
      <c r="E16" s="23"/>
      <c r="F16" s="22"/>
      <c r="G16" s="23"/>
      <c r="H16" s="12"/>
      <c r="I16" s="4" t="s">
        <v>12</v>
      </c>
      <c r="J16" s="5">
        <v>0.01</v>
      </c>
      <c r="K16" s="5">
        <v>5664</v>
      </c>
      <c r="L16" s="5">
        <v>0</v>
      </c>
      <c r="M16" s="6">
        <v>0</v>
      </c>
      <c r="N16" s="5">
        <v>0</v>
      </c>
    </row>
    <row r="17" spans="1:14" s="11" customFormat="1" ht="18.75" x14ac:dyDescent="0.3">
      <c r="A17" s="20"/>
      <c r="B17" s="22"/>
      <c r="C17" s="23"/>
      <c r="D17" s="23"/>
      <c r="E17" s="23"/>
      <c r="F17" s="22"/>
      <c r="G17" s="23"/>
      <c r="H17" s="12"/>
      <c r="I17" s="4" t="s">
        <v>12</v>
      </c>
      <c r="J17" s="5">
        <v>5664.01</v>
      </c>
      <c r="K17" s="5">
        <v>10742.86</v>
      </c>
      <c r="L17" s="5">
        <v>212.12</v>
      </c>
      <c r="M17" s="6">
        <v>0.1</v>
      </c>
      <c r="N17" s="5">
        <v>5664</v>
      </c>
    </row>
    <row r="18" spans="1:14" s="11" customFormat="1" ht="18.75" x14ac:dyDescent="0.3">
      <c r="A18" s="24"/>
      <c r="B18" s="25"/>
      <c r="C18" s="115"/>
      <c r="D18" s="115"/>
      <c r="E18" s="115"/>
      <c r="F18" s="25"/>
      <c r="G18" s="25"/>
      <c r="H18" s="12"/>
      <c r="I18" s="4" t="s">
        <v>12</v>
      </c>
      <c r="J18" s="5">
        <v>10742.87</v>
      </c>
      <c r="K18" s="5">
        <v>24457.14</v>
      </c>
      <c r="L18" s="5">
        <v>720</v>
      </c>
      <c r="M18" s="6">
        <v>0.2</v>
      </c>
      <c r="N18" s="5">
        <v>10742.86</v>
      </c>
    </row>
    <row r="19" spans="1:14" s="11" customFormat="1" x14ac:dyDescent="0.35">
      <c r="B19" s="10"/>
      <c r="C19" s="115"/>
      <c r="D19" s="115"/>
      <c r="E19" s="115"/>
      <c r="I19" s="4" t="s">
        <v>12</v>
      </c>
      <c r="J19" s="5">
        <v>24457.15</v>
      </c>
      <c r="K19" s="5" t="s">
        <v>17</v>
      </c>
      <c r="L19" s="5">
        <v>3462.86</v>
      </c>
      <c r="M19" s="6">
        <v>0.3</v>
      </c>
      <c r="N19" s="5">
        <v>24457.14</v>
      </c>
    </row>
    <row r="20" spans="1:14" s="11" customFormat="1" x14ac:dyDescent="0.35">
      <c r="B20" s="10"/>
      <c r="C20" s="115"/>
      <c r="D20" s="115"/>
      <c r="E20" s="115"/>
    </row>
    <row r="21" spans="1:14" s="11" customFormat="1" ht="23.25" customHeight="1" x14ac:dyDescent="0.35">
      <c r="B21" s="10"/>
      <c r="C21" s="116"/>
      <c r="D21" s="116"/>
      <c r="E21" s="116"/>
    </row>
    <row r="22" spans="1:14" s="11" customFormat="1" x14ac:dyDescent="0.35">
      <c r="B22" s="10"/>
      <c r="C22" s="116"/>
      <c r="D22" s="116"/>
      <c r="E22" s="116"/>
    </row>
    <row r="23" spans="1:14" s="11" customFormat="1" ht="23.25" customHeight="1" x14ac:dyDescent="0.45">
      <c r="B23" s="10"/>
      <c r="C23" s="119"/>
      <c r="D23" s="119"/>
      <c r="E23" s="119"/>
    </row>
    <row r="24" spans="1:14" s="11" customFormat="1" x14ac:dyDescent="0.35">
      <c r="B24" s="10"/>
      <c r="C24" s="118"/>
      <c r="D24" s="118"/>
      <c r="E24" s="118"/>
    </row>
    <row r="26" spans="1:14" s="11" customFormat="1" ht="21" customHeight="1" x14ac:dyDescent="0.35">
      <c r="B26" s="10"/>
      <c r="C26" s="10"/>
    </row>
    <row r="29" spans="1:14" s="11" customFormat="1" ht="23.25" customHeight="1" x14ac:dyDescent="0.35">
      <c r="B29" s="108"/>
      <c r="C29" s="108"/>
      <c r="D29" s="108"/>
      <c r="E29" s="15"/>
    </row>
    <row r="31" spans="1:14" s="11" customFormat="1" ht="15" customHeight="1" x14ac:dyDescent="0.35">
      <c r="B31" s="10"/>
      <c r="C31" s="10"/>
    </row>
    <row r="32" spans="1:14" s="11" customFormat="1" x14ac:dyDescent="0.35">
      <c r="B32" s="10"/>
      <c r="C32" s="10"/>
    </row>
    <row r="33" spans="2:3" s="11" customFormat="1" ht="23.25" customHeight="1" x14ac:dyDescent="0.35">
      <c r="B33" s="10"/>
      <c r="C33" s="10"/>
    </row>
    <row r="34" spans="2:3" s="11" customFormat="1" x14ac:dyDescent="0.35">
      <c r="B34" s="10"/>
      <c r="C34" s="10"/>
    </row>
  </sheetData>
  <mergeCells count="13">
    <mergeCell ref="B13:D13"/>
    <mergeCell ref="B29:D29"/>
    <mergeCell ref="B8:D8"/>
    <mergeCell ref="B9:D9"/>
    <mergeCell ref="B10:D10"/>
    <mergeCell ref="B11:D11"/>
    <mergeCell ref="B12:D12"/>
    <mergeCell ref="B7:D7"/>
    <mergeCell ref="A3:L3"/>
    <mergeCell ref="B4:G4"/>
    <mergeCell ref="I4:N6"/>
    <mergeCell ref="B5:E5"/>
    <mergeCell ref="B6:D6"/>
  </mergeCells>
  <pageMargins left="0.7" right="0.7" top="0.75" bottom="0.75" header="0.3" footer="0.3"/>
  <pageSetup paperSize="9" orientation="portrait" horizontalDpi="0" verticalDpi="0" r:id="rId1"/>
  <customProperties>
    <customPr name="ExcelFSM_AdjustedButtonPressed" r:id="rId2"/>
  </customProperties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Semestral</vt:lpstr>
      <vt:lpstr>Sueldos Mensuales</vt:lpstr>
      <vt:lpstr>Calculo Individual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YEC</dc:creator>
  <cp:lastModifiedBy>Jose Francisco Sanchez</cp:lastModifiedBy>
  <dcterms:created xsi:type="dcterms:W3CDTF">2016-12-12T05:08:50Z</dcterms:created>
  <dcterms:modified xsi:type="dcterms:W3CDTF">2024-06-04T04:04:02Z</dcterms:modified>
</cp:coreProperties>
</file>