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utils gestion\excel\"/>
    </mc:Choice>
  </mc:AlternateContent>
  <xr:revisionPtr revIDLastSave="0" documentId="13_ncr:1_{7600863E-4863-41F0-8879-C793824BA28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onnées brutes" sheetId="7" r:id="rId1"/>
    <sheet name="Résultats attendus" sheetId="6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7" i="7" l="1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9" i="7"/>
  <c r="AF27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9" i="7"/>
  <c r="AD27" i="7"/>
  <c r="AB27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9" i="7"/>
  <c r="AD10" i="7"/>
  <c r="AD11" i="7"/>
  <c r="AD12" i="7"/>
  <c r="AD13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9" i="7"/>
  <c r="E9" i="7"/>
  <c r="F9" i="7" s="1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9" i="7"/>
  <c r="Z27" i="7"/>
  <c r="X27" i="7"/>
  <c r="V27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9" i="7"/>
  <c r="X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V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S27" i="7"/>
  <c r="R27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S8" i="7"/>
  <c r="R8" i="7"/>
  <c r="W8" i="7"/>
  <c r="Y8" i="7"/>
  <c r="AA8" i="7"/>
  <c r="AC8" i="7"/>
  <c r="AE8" i="7"/>
  <c r="AF8" i="7"/>
  <c r="AD8" i="7"/>
  <c r="AB8" i="7"/>
  <c r="Z8" i="7"/>
  <c r="X8" i="7"/>
  <c r="E11" i="7"/>
  <c r="F11" i="7" s="1"/>
  <c r="F12" i="7"/>
  <c r="F20" i="7"/>
  <c r="J27" i="7"/>
  <c r="I27" i="7"/>
  <c r="O27" i="7"/>
  <c r="N27" i="7"/>
  <c r="E10" i="7"/>
  <c r="F10" i="7" s="1"/>
  <c r="E12" i="7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E21" i="7"/>
  <c r="F21" i="7" s="1"/>
  <c r="E22" i="7"/>
  <c r="F22" i="7" s="1"/>
  <c r="E23" i="7"/>
  <c r="F23" i="7" s="1"/>
  <c r="E24" i="7"/>
  <c r="F24" i="7" s="1"/>
  <c r="E25" i="7"/>
  <c r="F25" i="7" s="1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<sst xmlns="http://schemas.openxmlformats.org/spreadsheetml/2006/main" count="189" uniqueCount="70">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</sst>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[$-F800]dddd\,\ mmmm\ dd\,\ yyyy"/>
    <numFmt numFmtId="166" formatCode="0.0"/>
  </numFmts>
  <fonts count="27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7D98F"/>
        <bgColor indexed="64"/>
      </patternFill>
    </fill>
    <fill>
      <patternFill patternType="solid">
        <fgColor rgb="FF627A3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7"/>
      </left>
      <right style="thin">
        <color theme="7"/>
      </right>
      <top/>
      <bottom/>
      <diagonal/>
    </border>
    <border>
      <left style="thin">
        <color theme="7"/>
      </left>
      <right style="medium">
        <color theme="7"/>
      </right>
      <top/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 style="thin">
        <color theme="7"/>
      </right>
      <top/>
      <bottom style="medium">
        <color theme="7"/>
      </bottom>
      <diagonal/>
    </border>
    <border>
      <left style="medium">
        <color theme="6" tint="-0.499984740745262"/>
      </left>
      <right style="thin">
        <color theme="6"/>
      </right>
      <top/>
      <bottom/>
      <diagonal/>
    </border>
    <border>
      <left style="thin">
        <color theme="6"/>
      </left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  <border>
      <left style="thin">
        <color theme="7"/>
      </left>
      <right style="medium">
        <color theme="7"/>
      </right>
      <top/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164" fontId="4" fillId="0" borderId="0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NumberFormat="1" applyFont="1" applyFill="1" applyBorder="1" applyAlignment="1" applyProtection="1">
      <alignment horizontal="left" vertical="center"/>
      <protection locked="0"/>
    </xf>
    <xf numFmtId="0" fontId="24" fillId="21" borderId="0" xfId="0" applyNumberFormat="1" applyFont="1" applyFill="1" applyBorder="1" applyAlignment="1" applyProtection="1">
      <alignment horizontal="left" vertical="center"/>
      <protection locked="0"/>
    </xf>
    <xf numFmtId="0" fontId="4" fillId="21" borderId="0" xfId="0" applyNumberFormat="1" applyFont="1" applyFill="1" applyBorder="1" applyAlignment="1" applyProtection="1">
      <alignment horizontal="left" vertical="center"/>
      <protection locked="0"/>
    </xf>
    <xf numFmtId="0" fontId="25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4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7" xfId="0" applyNumberFormat="1" applyFont="1" applyFill="1" applyBorder="1" applyAlignment="1" applyProtection="1">
      <alignment horizontal="left" vertical="center"/>
      <protection locked="0"/>
    </xf>
    <xf numFmtId="0" fontId="4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6" xfId="0" applyNumberFormat="1" applyFont="1" applyFill="1" applyBorder="1" applyAlignment="1" applyProtection="1">
      <alignment horizontal="center" vertical="center"/>
      <protection locked="0"/>
    </xf>
    <xf numFmtId="0" fontId="25" fillId="0" borderId="52" xfId="0" applyNumberFormat="1" applyFont="1" applyFill="1" applyBorder="1" applyAlignment="1" applyProtection="1">
      <alignment horizontal="center" vertical="center"/>
      <protection locked="0"/>
    </xf>
    <xf numFmtId="0" fontId="25" fillId="0" borderId="53" xfId="0" applyNumberFormat="1" applyFont="1" applyFill="1" applyBorder="1" applyAlignment="1" applyProtection="1">
      <alignment horizontal="center" vertical="center"/>
      <protection locked="0"/>
    </xf>
    <xf numFmtId="0" fontId="25" fillId="0" borderId="55" xfId="0" applyNumberFormat="1" applyFont="1" applyFill="1" applyBorder="1" applyAlignment="1" applyProtection="1">
      <alignment horizontal="center" vertical="center"/>
      <protection locked="0"/>
    </xf>
    <xf numFmtId="0" fontId="25" fillId="0" borderId="56" xfId="0" applyNumberFormat="1" applyFont="1" applyFill="1" applyBorder="1" applyAlignment="1" applyProtection="1">
      <alignment horizontal="center" vertical="center"/>
      <protection locked="0"/>
    </xf>
    <xf numFmtId="0" fontId="23" fillId="18" borderId="59" xfId="0" applyNumberFormat="1" applyFont="1" applyFill="1" applyBorder="1" applyAlignment="1" applyProtection="1">
      <alignment horizontal="center" vertical="center"/>
      <protection locked="0"/>
    </xf>
    <xf numFmtId="0" fontId="23" fillId="18" borderId="60" xfId="0" applyNumberFormat="1" applyFont="1" applyFill="1" applyBorder="1" applyAlignment="1" applyProtection="1">
      <alignment horizontal="center" vertical="center"/>
      <protection locked="0"/>
    </xf>
    <xf numFmtId="44" fontId="4" fillId="0" borderId="61" xfId="1" applyFont="1" applyFill="1" applyBorder="1" applyAlignment="1" applyProtection="1">
      <alignment horizontal="left" vertical="center"/>
      <protection locked="0"/>
    </xf>
    <xf numFmtId="44" fontId="4" fillId="0" borderId="54" xfId="1" applyFont="1" applyFill="1" applyBorder="1" applyAlignment="1" applyProtection="1">
      <alignment horizontal="left" vertical="center"/>
      <protection locked="0"/>
    </xf>
    <xf numFmtId="0" fontId="23" fillId="18" borderId="57" xfId="0" applyNumberFormat="1" applyFont="1" applyFill="1" applyBorder="1" applyAlignment="1" applyProtection="1">
      <alignment horizontal="center" vertical="center"/>
      <protection locked="0"/>
    </xf>
    <xf numFmtId="164" fontId="4" fillId="0" borderId="61" xfId="0" applyNumberFormat="1" applyFont="1" applyFill="1" applyBorder="1" applyAlignment="1" applyProtection="1">
      <alignment horizontal="right" vertical="center" indent="1"/>
      <protection locked="0"/>
    </xf>
    <xf numFmtId="164" fontId="4" fillId="0" borderId="56" xfId="0" applyNumberFormat="1" applyFont="1" applyFill="1" applyBorder="1" applyAlignment="1" applyProtection="1">
      <alignment horizontal="right" vertical="center" indent="1"/>
      <protection locked="0"/>
    </xf>
    <xf numFmtId="164" fontId="25" fillId="3" borderId="61" xfId="0" applyNumberFormat="1" applyFont="1" applyFill="1" applyBorder="1" applyAlignment="1" applyProtection="1">
      <alignment horizontal="right" vertical="center" indent="1"/>
      <protection locked="0"/>
    </xf>
    <xf numFmtId="164" fontId="25" fillId="3" borderId="56" xfId="0" applyNumberFormat="1" applyFont="1" applyFill="1" applyBorder="1" applyAlignment="1" applyProtection="1">
      <alignment horizontal="right" vertical="center" indent="1"/>
      <protection locked="0"/>
    </xf>
    <xf numFmtId="164" fontId="25" fillId="6" borderId="64" xfId="0" applyNumberFormat="1" applyFont="1" applyFill="1" applyBorder="1" applyAlignment="1" applyProtection="1">
      <alignment horizontal="right" vertical="center"/>
      <protection locked="0"/>
    </xf>
    <xf numFmtId="164" fontId="25" fillId="6" borderId="65" xfId="0" applyNumberFormat="1" applyFont="1" applyFill="1" applyBorder="1" applyAlignment="1" applyProtection="1">
      <alignment horizontal="right" vertical="center"/>
      <protection locked="0"/>
    </xf>
    <xf numFmtId="164" fontId="25" fillId="6" borderId="63" xfId="0" applyNumberFormat="1" applyFont="1" applyFill="1" applyBorder="1" applyAlignment="1" applyProtection="1">
      <alignment horizontal="right" vertical="center"/>
      <protection locked="0"/>
    </xf>
    <xf numFmtId="164" fontId="25" fillId="0" borderId="67" xfId="0" applyNumberFormat="1" applyFont="1" applyFill="1" applyBorder="1" applyAlignment="1" applyProtection="1">
      <alignment horizontal="right" vertical="center"/>
      <protection locked="0"/>
    </xf>
    <xf numFmtId="0" fontId="23" fillId="7" borderId="68" xfId="0" applyNumberFormat="1" applyFont="1" applyFill="1" applyBorder="1" applyAlignment="1" applyProtection="1">
      <alignment horizontal="center" vertical="center"/>
      <protection locked="0"/>
    </xf>
    <xf numFmtId="164" fontId="25" fillId="0" borderId="64" xfId="0" applyNumberFormat="1" applyFont="1" applyFill="1" applyBorder="1" applyAlignment="1" applyProtection="1">
      <alignment horizontal="right" vertical="center"/>
      <protection locked="0"/>
    </xf>
    <xf numFmtId="0" fontId="23" fillId="7" borderId="69" xfId="0" applyNumberFormat="1" applyFont="1" applyFill="1" applyBorder="1" applyAlignment="1" applyProtection="1">
      <alignment horizontal="center" vertical="center"/>
      <protection locked="0"/>
    </xf>
    <xf numFmtId="0" fontId="25" fillId="0" borderId="64" xfId="0" applyNumberFormat="1" applyFont="1" applyFill="1" applyBorder="1" applyAlignment="1" applyProtection="1">
      <alignment horizontal="center" vertical="center"/>
      <protection locked="0"/>
    </xf>
    <xf numFmtId="164" fontId="25" fillId="0" borderId="65" xfId="0" applyNumberFormat="1" applyFont="1" applyFill="1" applyBorder="1" applyAlignment="1" applyProtection="1">
      <alignment horizontal="right" vertical="center"/>
      <protection locked="0"/>
    </xf>
    <xf numFmtId="164" fontId="25" fillId="0" borderId="63" xfId="0" applyNumberFormat="1" applyFont="1" applyFill="1" applyBorder="1" applyAlignment="1" applyProtection="1">
      <alignment horizontal="right" vertical="center"/>
      <protection locked="0"/>
    </xf>
    <xf numFmtId="0" fontId="26" fillId="0" borderId="42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NumberFormat="1" applyFont="1" applyFill="1" applyBorder="1" applyAlignment="1" applyProtection="1">
      <alignment horizontal="center" vertical="center"/>
      <protection locked="0"/>
    </xf>
    <xf numFmtId="0" fontId="26" fillId="0" borderId="44" xfId="0" applyNumberFormat="1" applyFont="1" applyFill="1" applyBorder="1" applyAlignment="1" applyProtection="1">
      <alignment horizontal="center" vertical="center"/>
      <protection locked="0"/>
    </xf>
    <xf numFmtId="0" fontId="26" fillId="0" borderId="45" xfId="0" applyNumberFormat="1" applyFont="1" applyFill="1" applyBorder="1" applyAlignment="1" applyProtection="1">
      <alignment horizontal="center" vertical="center"/>
      <protection locked="0"/>
    </xf>
    <xf numFmtId="0" fontId="24" fillId="7" borderId="62" xfId="0" applyNumberFormat="1" applyFont="1" applyFill="1" applyBorder="1" applyAlignment="1" applyProtection="1">
      <alignment horizontal="center" vertical="center"/>
      <protection locked="0"/>
    </xf>
    <xf numFmtId="0" fontId="24" fillId="7" borderId="65" xfId="0" applyNumberFormat="1" applyFont="1" applyFill="1" applyBorder="1" applyAlignment="1" applyProtection="1">
      <alignment horizontal="center" vertical="center"/>
      <protection locked="0"/>
    </xf>
    <xf numFmtId="0" fontId="24" fillId="7" borderId="63" xfId="0" applyNumberFormat="1" applyFont="1" applyFill="1" applyBorder="1" applyAlignment="1" applyProtection="1">
      <alignment horizontal="center" vertical="center" wrapText="1"/>
      <protection locked="0"/>
    </xf>
    <xf numFmtId="0" fontId="24" fillId="18" borderId="47" xfId="0" applyNumberFormat="1" applyFont="1" applyFill="1" applyBorder="1" applyAlignment="1" applyProtection="1">
      <alignment horizontal="center" vertical="center"/>
      <protection locked="0"/>
    </xf>
    <xf numFmtId="0" fontId="24" fillId="18" borderId="48" xfId="0" applyNumberFormat="1" applyFont="1" applyFill="1" applyBorder="1" applyAlignment="1" applyProtection="1">
      <alignment horizontal="center" vertical="center"/>
      <protection locked="0"/>
    </xf>
    <xf numFmtId="0" fontId="24" fillId="7" borderId="66" xfId="0" applyNumberFormat="1" applyFont="1" applyFill="1" applyBorder="1" applyAlignment="1" applyProtection="1">
      <alignment horizontal="center" vertical="center"/>
      <protection locked="0"/>
    </xf>
    <xf numFmtId="0" fontId="24" fillId="7" borderId="67" xfId="0" applyNumberFormat="1" applyFont="1" applyFill="1" applyBorder="1" applyAlignment="1" applyProtection="1">
      <alignment horizontal="center" vertical="center"/>
      <protection locked="0"/>
    </xf>
    <xf numFmtId="0" fontId="24" fillId="7" borderId="64" xfId="0" applyNumberFormat="1" applyFont="1" applyFill="1" applyBorder="1" applyAlignment="1" applyProtection="1">
      <alignment horizontal="center" vertical="center"/>
      <protection locked="0"/>
    </xf>
    <xf numFmtId="0" fontId="21" fillId="0" borderId="41" xfId="0" applyNumberFormat="1" applyFont="1" applyFill="1" applyBorder="1" applyAlignment="1" applyProtection="1">
      <alignment horizontal="left" vertical="center"/>
      <protection locked="0"/>
    </xf>
    <xf numFmtId="0" fontId="20" fillId="16" borderId="0" xfId="0" applyNumberFormat="1" applyFont="1" applyFill="1" applyBorder="1" applyAlignment="1" applyProtection="1">
      <alignment horizontal="center" vertical="center"/>
      <protection locked="0"/>
    </xf>
    <xf numFmtId="0" fontId="20" fillId="20" borderId="0" xfId="0" applyNumberFormat="1" applyFont="1" applyFill="1" applyBorder="1" applyAlignment="1" applyProtection="1">
      <alignment horizontal="center" vertical="center"/>
      <protection locked="0"/>
    </xf>
    <xf numFmtId="0" fontId="24" fillId="18" borderId="46" xfId="0" applyNumberFormat="1" applyFont="1" applyFill="1" applyBorder="1" applyAlignment="1" applyProtection="1">
      <alignment horizontal="center" vertical="center"/>
      <protection locked="0"/>
    </xf>
    <xf numFmtId="0" fontId="24" fillId="18" borderId="49" xfId="0" applyNumberFormat="1" applyFont="1" applyFill="1" applyBorder="1" applyAlignment="1" applyProtection="1">
      <alignment horizontal="center" vertical="center"/>
      <protection locked="0"/>
    </xf>
    <xf numFmtId="0" fontId="24" fillId="18" borderId="50" xfId="0" applyNumberFormat="1" applyFont="1" applyFill="1" applyBorder="1" applyAlignment="1" applyProtection="1">
      <alignment horizontal="center" vertical="center"/>
      <protection locked="0"/>
    </xf>
    <xf numFmtId="0" fontId="24" fillId="18" borderId="53" xfId="0" applyNumberFormat="1" applyFont="1" applyFill="1" applyBorder="1" applyAlignment="1" applyProtection="1">
      <alignment horizontal="center" vertical="center" wrapText="1"/>
      <protection locked="0"/>
    </xf>
    <xf numFmtId="0" fontId="24" fillId="18" borderId="58" xfId="0" applyNumberFormat="1" applyFont="1" applyFill="1" applyBorder="1" applyAlignment="1" applyProtection="1">
      <alignment horizontal="center" vertical="center" wrapText="1"/>
      <protection locked="0"/>
    </xf>
    <xf numFmtId="0" fontId="24" fillId="18" borderId="56" xfId="0" applyNumberFormat="1" applyFont="1" applyFill="1" applyBorder="1" applyAlignment="1" applyProtection="1">
      <alignment horizontal="center" vertical="center" wrapText="1"/>
      <protection locked="0"/>
    </xf>
    <xf numFmtId="0" fontId="24" fillId="18" borderId="57" xfId="0" applyNumberFormat="1" applyFont="1" applyFill="1" applyBorder="1" applyAlignment="1" applyProtection="1">
      <alignment horizontal="center" vertical="center" wrapText="1"/>
      <protection locked="0"/>
    </xf>
    <xf numFmtId="0" fontId="24" fillId="18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0" borderId="74" xfId="0" applyNumberFormat="1" applyFont="1" applyFill="1" applyBorder="1" applyAlignment="1" applyProtection="1">
      <alignment horizontal="center" vertical="center"/>
      <protection locked="0"/>
    </xf>
    <xf numFmtId="0" fontId="4" fillId="0" borderId="72" xfId="0" applyNumberFormat="1" applyFont="1" applyFill="1" applyBorder="1" applyAlignment="1" applyProtection="1">
      <alignment horizontal="center" vertical="center"/>
      <protection locked="0"/>
    </xf>
    <xf numFmtId="164" fontId="25" fillId="12" borderId="34" xfId="0" applyNumberFormat="1" applyFont="1" applyFill="1" applyBorder="1" applyAlignment="1" applyProtection="1">
      <alignment horizontal="left" vertical="center"/>
      <protection locked="0"/>
    </xf>
    <xf numFmtId="164" fontId="25" fillId="12" borderId="35" xfId="0" applyNumberFormat="1" applyFont="1" applyFill="1" applyBorder="1" applyAlignment="1" applyProtection="1">
      <alignment horizontal="left" vertical="center"/>
      <protection locked="0"/>
    </xf>
    <xf numFmtId="0" fontId="23" fillId="19" borderId="73" xfId="0" applyNumberFormat="1" applyFont="1" applyFill="1" applyBorder="1" applyAlignment="1" applyProtection="1">
      <alignment horizontal="center" vertical="center"/>
      <protection locked="0"/>
    </xf>
    <xf numFmtId="164" fontId="4" fillId="0" borderId="74" xfId="0" applyNumberFormat="1" applyFont="1" applyFill="1" applyBorder="1" applyAlignment="1" applyProtection="1">
      <alignment horizontal="right" vertical="center"/>
      <protection locked="0"/>
    </xf>
    <xf numFmtId="164" fontId="4" fillId="0" borderId="72" xfId="0" applyNumberFormat="1" applyFont="1" applyFill="1" applyBorder="1" applyAlignment="1" applyProtection="1">
      <alignment horizontal="right" vertical="center"/>
      <protection locked="0"/>
    </xf>
    <xf numFmtId="0" fontId="23" fillId="19" borderId="36" xfId="0" applyNumberFormat="1" applyFont="1" applyFill="1" applyBorder="1" applyAlignment="1" applyProtection="1">
      <alignment horizontal="center" vertical="center"/>
      <protection locked="0"/>
    </xf>
    <xf numFmtId="164" fontId="4" fillId="0" borderId="75" xfId="0" applyNumberFormat="1" applyFont="1" applyFill="1" applyBorder="1" applyAlignment="1" applyProtection="1">
      <alignment horizontal="right" vertical="center"/>
      <protection locked="0"/>
    </xf>
    <xf numFmtId="164" fontId="4" fillId="0" borderId="34" xfId="0" applyNumberFormat="1" applyFont="1" applyFill="1" applyBorder="1" applyAlignment="1" applyProtection="1">
      <alignment horizontal="right" vertical="center"/>
      <protection locked="0"/>
    </xf>
    <xf numFmtId="1" fontId="4" fillId="0" borderId="74" xfId="0" applyNumberFormat="1" applyFont="1" applyFill="1" applyBorder="1" applyAlignment="1" applyProtection="1">
      <alignment horizontal="center" vertical="center"/>
      <protection locked="0"/>
    </xf>
    <xf numFmtId="1" fontId="4" fillId="0" borderId="72" xfId="0" applyNumberFormat="1" applyFont="1" applyFill="1" applyBorder="1" applyAlignment="1" applyProtection="1">
      <alignment horizontal="center" vertical="center"/>
      <protection locked="0"/>
    </xf>
    <xf numFmtId="1" fontId="4" fillId="0" borderId="75" xfId="0" applyNumberFormat="1" applyFont="1" applyFill="1" applyBorder="1" applyAlignment="1" applyProtection="1">
      <alignment horizontal="center" vertical="center"/>
      <protection locked="0"/>
    </xf>
    <xf numFmtId="1" fontId="4" fillId="0" borderId="34" xfId="0" applyNumberFormat="1" applyFont="1" applyFill="1" applyBorder="1" applyAlignment="1" applyProtection="1">
      <alignment horizontal="center" vertical="center"/>
      <protection locked="0"/>
    </xf>
    <xf numFmtId="0" fontId="24" fillId="19" borderId="70" xfId="0" applyNumberFormat="1" applyFont="1" applyFill="1" applyBorder="1" applyAlignment="1" applyProtection="1">
      <alignment horizontal="center" vertical="center"/>
      <protection locked="0"/>
    </xf>
    <xf numFmtId="0" fontId="24" fillId="19" borderId="71" xfId="0" applyNumberFormat="1" applyFont="1" applyFill="1" applyBorder="1" applyAlignment="1" applyProtection="1">
      <alignment horizontal="center" vertical="center"/>
      <protection locked="0"/>
    </xf>
    <xf numFmtId="0" fontId="24" fillId="19" borderId="72" xfId="0" applyNumberFormat="1" applyFont="1" applyFill="1" applyBorder="1" applyAlignment="1" applyProtection="1">
      <alignment horizontal="center" vertical="center" wrapText="1"/>
      <protection locked="0"/>
    </xf>
    <xf numFmtId="0" fontId="24" fillId="19" borderId="73" xfId="0" applyNumberFormat="1" applyFont="1" applyFill="1" applyBorder="1" applyAlignment="1" applyProtection="1">
      <alignment horizontal="center" vertical="center" wrapText="1"/>
      <protection locked="0"/>
    </xf>
    <xf numFmtId="0" fontId="23" fillId="7" borderId="77" xfId="0" applyNumberFormat="1" applyFont="1" applyFill="1" applyBorder="1" applyAlignment="1" applyProtection="1">
      <alignment horizontal="center" vertical="center"/>
      <protection locked="0"/>
    </xf>
    <xf numFmtId="0" fontId="23" fillId="7" borderId="78" xfId="0" applyNumberFormat="1" applyFont="1" applyFill="1" applyBorder="1" applyAlignment="1" applyProtection="1">
      <alignment horizontal="center" vertical="center"/>
      <protection locked="0"/>
    </xf>
    <xf numFmtId="0" fontId="25" fillId="0" borderId="80" xfId="0" applyNumberFormat="1" applyFont="1" applyFill="1" applyBorder="1" applyAlignment="1" applyProtection="1">
      <alignment horizontal="center" vertical="center"/>
      <protection locked="0"/>
    </xf>
    <xf numFmtId="164" fontId="25" fillId="0" borderId="79" xfId="0" applyNumberFormat="1" applyFont="1" applyFill="1" applyBorder="1" applyAlignment="1" applyProtection="1">
      <alignment horizontal="right" vertical="center"/>
      <protection locked="0"/>
    </xf>
    <xf numFmtId="164" fontId="25" fillId="6" borderId="81" xfId="0" applyNumberFormat="1" applyFont="1" applyFill="1" applyBorder="1" applyAlignment="1" applyProtection="1">
      <alignment horizontal="right" vertical="center"/>
      <protection locked="0"/>
    </xf>
    <xf numFmtId="164" fontId="25" fillId="6" borderId="65" xfId="0" applyNumberFormat="1" applyFont="1" applyFill="1" applyBorder="1" applyAlignment="1" applyProtection="1">
      <alignment horizontal="left" vertical="center"/>
      <protection locked="0"/>
    </xf>
    <xf numFmtId="0" fontId="24" fillId="7" borderId="76" xfId="0" applyNumberFormat="1" applyFont="1" applyFill="1" applyBorder="1" applyAlignment="1" applyProtection="1">
      <alignment horizontal="center" vertical="center" wrapText="1"/>
      <protection locked="0"/>
    </xf>
    <xf numFmtId="0" fontId="22" fillId="17" borderId="82" xfId="0" applyNumberFormat="1" applyFont="1" applyFill="1" applyBorder="1" applyAlignment="1" applyProtection="1">
      <alignment horizontal="right" vertical="center"/>
      <protection locked="0"/>
    </xf>
  </cellXfs>
  <cellStyles count="2">
    <cellStyle name="Monétaire" xfId="1" builtinId="4"/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rgb="FFDAD4E4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EAF0F6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DAD4E4"/>
      <color rgb="FFE5E0EC"/>
      <color rgb="FFD2C8DE"/>
      <color rgb="FF627A32"/>
      <color rgb="FFC7D98F"/>
      <color rgb="FFC5E088"/>
      <color rgb="FFEAF0F6"/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42"/>
  <sheetViews>
    <sheetView showGridLines="0" tabSelected="1" workbookViewId="0">
      <selection activeCell="O38" sqref="O38"/>
    </sheetView>
  </sheetViews>
  <sheetFormatPr baseColWidth="10" defaultColWidth="10.6640625" defaultRowHeight="11.25" x14ac:dyDescent="0.2"/>
  <cols>
    <col min="1" max="1" width="1.83203125" style="92" customWidth="1"/>
    <col min="2" max="2" width="24" style="92" customWidth="1"/>
    <col min="3" max="3" width="7.1640625" style="92" customWidth="1"/>
    <col min="4" max="4" width="18.33203125" style="92" customWidth="1"/>
    <col min="5" max="5" width="11.33203125" style="92" customWidth="1"/>
    <col min="6" max="6" width="13.5" style="92" customWidth="1"/>
    <col min="7" max="7" width="12.33203125" style="92" customWidth="1"/>
    <col min="8" max="8" width="12.5" style="92" customWidth="1"/>
    <col min="9" max="9" width="14.5" style="92" customWidth="1"/>
    <col min="10" max="10" width="13.83203125" style="92" customWidth="1"/>
    <col min="11" max="11" width="0.83203125" style="92" customWidth="1"/>
    <col min="12" max="13" width="10.6640625" style="92"/>
    <col min="14" max="15" width="13.5" style="92" customWidth="1"/>
    <col min="16" max="16" width="12" style="92" customWidth="1"/>
    <col min="17" max="17" width="1.6640625" style="92" customWidth="1"/>
    <col min="18" max="18" width="15.5" style="92" customWidth="1"/>
    <col min="19" max="19" width="15.6640625" style="92" customWidth="1"/>
    <col min="20" max="20" width="1" style="92" customWidth="1"/>
    <col min="21" max="27" width="10.6640625" style="92"/>
    <col min="28" max="28" width="10.83203125" style="92" customWidth="1"/>
    <col min="29" max="32" width="10.6640625" style="92"/>
    <col min="33" max="33" width="1.33203125" style="92" customWidth="1"/>
    <col min="34" max="34" width="16.6640625" style="92" customWidth="1"/>
    <col min="35" max="35" width="10.6640625" style="92"/>
    <col min="36" max="36" width="0" style="92" hidden="1" customWidth="1"/>
    <col min="37" max="16384" width="10.6640625" style="92"/>
  </cols>
  <sheetData>
    <row r="1" spans="2:36" ht="3.75" customHeight="1" x14ac:dyDescent="0.2"/>
    <row r="2" spans="2:36" ht="19.5" customHeight="1" thickBot="1" x14ac:dyDescent="0.25">
      <c r="B2" s="142" t="s">
        <v>14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</row>
    <row r="3" spans="2:36" ht="10.15" customHeight="1" thickTop="1" x14ac:dyDescent="0.2">
      <c r="B3" s="93" t="s">
        <v>47</v>
      </c>
    </row>
    <row r="4" spans="2:36" ht="26.25" customHeight="1" x14ac:dyDescent="0.2"/>
    <row r="5" spans="2:36" ht="13.5" customHeight="1" thickBot="1" x14ac:dyDescent="0.25">
      <c r="B5" s="143" t="s">
        <v>10</v>
      </c>
      <c r="C5" s="143"/>
      <c r="D5" s="143"/>
      <c r="E5" s="143"/>
      <c r="F5" s="143"/>
      <c r="G5" s="143"/>
      <c r="H5" s="143"/>
      <c r="I5" s="143"/>
      <c r="J5" s="143"/>
      <c r="L5" s="144" t="s">
        <v>36</v>
      </c>
      <c r="M5" s="144"/>
      <c r="N5" s="144"/>
      <c r="O5" s="144"/>
      <c r="P5" s="144"/>
      <c r="R5" s="211" t="s">
        <v>11</v>
      </c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J5" s="95">
        <v>41275</v>
      </c>
    </row>
    <row r="6" spans="2:36" ht="2.25" customHeight="1" x14ac:dyDescent="0.2"/>
    <row r="7" spans="2:36" ht="10.15" customHeight="1" x14ac:dyDescent="0.2">
      <c r="B7" s="145" t="s">
        <v>1</v>
      </c>
      <c r="C7" s="145" t="s">
        <v>32</v>
      </c>
      <c r="D7" s="137" t="s">
        <v>35</v>
      </c>
      <c r="E7" s="148" t="s">
        <v>6</v>
      </c>
      <c r="F7" s="150" t="s">
        <v>37</v>
      </c>
      <c r="G7" s="152" t="s">
        <v>7</v>
      </c>
      <c r="H7" s="152"/>
      <c r="I7" s="137" t="s">
        <v>48</v>
      </c>
      <c r="J7" s="138"/>
      <c r="L7" s="200" t="s">
        <v>2</v>
      </c>
      <c r="M7" s="201"/>
      <c r="N7" s="200" t="s">
        <v>0</v>
      </c>
      <c r="O7" s="201"/>
      <c r="P7" s="202" t="s">
        <v>42</v>
      </c>
      <c r="R7" s="139" t="s">
        <v>5</v>
      </c>
      <c r="S7" s="140"/>
      <c r="T7" s="99"/>
      <c r="U7" s="141" t="s">
        <v>38</v>
      </c>
      <c r="V7" s="134"/>
      <c r="W7" s="134" t="s">
        <v>41</v>
      </c>
      <c r="X7" s="134"/>
      <c r="Y7" s="134" t="s">
        <v>43</v>
      </c>
      <c r="Z7" s="134"/>
      <c r="AA7" s="134" t="s">
        <v>44</v>
      </c>
      <c r="AB7" s="134"/>
      <c r="AC7" s="134" t="s">
        <v>45</v>
      </c>
      <c r="AD7" s="134"/>
      <c r="AE7" s="134" t="s">
        <v>46</v>
      </c>
      <c r="AF7" s="135"/>
      <c r="AG7" s="100"/>
      <c r="AH7" s="136" t="s">
        <v>50</v>
      </c>
    </row>
    <row r="8" spans="2:36" ht="12" customHeight="1" thickBot="1" x14ac:dyDescent="0.25">
      <c r="B8" s="146"/>
      <c r="C8" s="146"/>
      <c r="D8" s="147"/>
      <c r="E8" s="149"/>
      <c r="F8" s="151"/>
      <c r="G8" s="111" t="s">
        <v>9</v>
      </c>
      <c r="H8" s="112" t="s">
        <v>8</v>
      </c>
      <c r="I8" s="111" t="s">
        <v>3</v>
      </c>
      <c r="J8" s="115" t="s">
        <v>4</v>
      </c>
      <c r="K8" s="97"/>
      <c r="L8" s="193" t="s">
        <v>9</v>
      </c>
      <c r="M8" s="190" t="s">
        <v>8</v>
      </c>
      <c r="N8" s="193" t="s">
        <v>3</v>
      </c>
      <c r="O8" s="190" t="s">
        <v>4</v>
      </c>
      <c r="P8" s="203"/>
      <c r="R8" s="126" t="str">
        <f>L8</f>
        <v>Horaire rég.</v>
      </c>
      <c r="S8" s="124" t="str">
        <f>M8</f>
        <v>Horaire sup.</v>
      </c>
      <c r="T8" s="100"/>
      <c r="U8" s="126" t="s">
        <v>39</v>
      </c>
      <c r="V8" s="204" t="s">
        <v>40</v>
      </c>
      <c r="W8" s="204" t="str">
        <f>U8</f>
        <v>Éligibilité</v>
      </c>
      <c r="X8" s="204" t="str">
        <f>V8</f>
        <v>Montant</v>
      </c>
      <c r="Y8" s="204" t="str">
        <f>U8</f>
        <v>Éligibilité</v>
      </c>
      <c r="Z8" s="204" t="str">
        <f>V8</f>
        <v>Montant</v>
      </c>
      <c r="AA8" s="204" t="str">
        <f>U8</f>
        <v>Éligibilité</v>
      </c>
      <c r="AB8" s="204" t="str">
        <f>V8</f>
        <v>Montant</v>
      </c>
      <c r="AC8" s="204" t="str">
        <f>U8</f>
        <v>Éligibilité</v>
      </c>
      <c r="AD8" s="204" t="str">
        <f>V8</f>
        <v>Montant</v>
      </c>
      <c r="AE8" s="204" t="str">
        <f>U8</f>
        <v>Éligibilité</v>
      </c>
      <c r="AF8" s="205" t="str">
        <f>V8</f>
        <v>Montant</v>
      </c>
      <c r="AG8" s="100"/>
      <c r="AH8" s="210"/>
    </row>
    <row r="9" spans="2:36" ht="10.15" customHeight="1" x14ac:dyDescent="0.2">
      <c r="B9" s="102" t="s">
        <v>15</v>
      </c>
      <c r="C9" s="104" t="s">
        <v>33</v>
      </c>
      <c r="D9" s="94">
        <v>38226</v>
      </c>
      <c r="E9" s="107">
        <f>ROUNDUP(YEARFRAC(D9,$AJ$5),1)</f>
        <v>8.4</v>
      </c>
      <c r="F9" s="109">
        <f>2+ROUNDDOWN(E9/5,0)</f>
        <v>3</v>
      </c>
      <c r="G9" s="113">
        <v>21.68</v>
      </c>
      <c r="H9" s="114">
        <v>32.520000000000003</v>
      </c>
      <c r="I9" s="116">
        <v>86639.77</v>
      </c>
      <c r="J9" s="117">
        <v>138605.66</v>
      </c>
      <c r="L9" s="198">
        <v>1837.5</v>
      </c>
      <c r="M9" s="196">
        <v>12.7</v>
      </c>
      <c r="N9" s="194">
        <v>87225.33</v>
      </c>
      <c r="O9" s="191">
        <v>113521.61</v>
      </c>
      <c r="P9" s="186">
        <v>6</v>
      </c>
      <c r="R9" s="125">
        <f>G9*L9</f>
        <v>39837</v>
      </c>
      <c r="S9" s="123">
        <f>M9*H9</f>
        <v>413.00400000000002</v>
      </c>
      <c r="T9" s="100"/>
      <c r="U9" s="127" t="s">
        <v>69</v>
      </c>
      <c r="V9" s="207">
        <f>(0.01*N9)+(0.015*O9)</f>
        <v>2575.0774499999998</v>
      </c>
      <c r="W9" s="206" t="str">
        <f>IF(N9&gt;=I9,"Oui","Non")</f>
        <v>Oui</v>
      </c>
      <c r="X9" s="207">
        <f>IF(W9="Oui",(N9-I9)*0.1,0)</f>
        <v>58.55599999999977</v>
      </c>
      <c r="Y9" s="206" t="str">
        <f>IF(O9&gt;=J9,"Oui","Non")</f>
        <v>Non</v>
      </c>
      <c r="Z9" s="207">
        <f>IF(Y9="Oui",(O9-J9)*0.15,0)</f>
        <v>0</v>
      </c>
      <c r="AA9" s="206" t="str">
        <f>IF(P9&gt;=6,"Oui","Non")</f>
        <v>Oui</v>
      </c>
      <c r="AB9" s="207">
        <f>IF(AA9="Oui",(O9+N9)*0.0025,0)</f>
        <v>501.86735000000004</v>
      </c>
      <c r="AC9" s="206" t="str">
        <f>IF(AND(W9="Oui",Y9="Oui"),"Oui","Non")</f>
        <v>Non</v>
      </c>
      <c r="AD9" s="207">
        <f t="shared" ref="AD9:AD25" si="0">IF(AC9="Oui",((N9-I9) + (O9-J9)) *(P9/100),0)</f>
        <v>0</v>
      </c>
      <c r="AE9" s="206" t="str">
        <f>IF(AND(P9&gt;=6,OR(W9="Oui",Y9="Oui")),"Oui","Non")</f>
        <v>Oui</v>
      </c>
      <c r="AF9" s="128">
        <f>IF(AE9="Oui",(N9+O9)/($N$27+$O$27) * 15000,0)</f>
        <v>737.56375982265286</v>
      </c>
      <c r="AH9" s="129">
        <f>R9+S9+V9+X9+Z9+AB9+AD9+AF9</f>
        <v>44123.068559822648</v>
      </c>
    </row>
    <row r="10" spans="2:36" ht="10.15" customHeight="1" x14ac:dyDescent="0.2">
      <c r="B10" s="102" t="s">
        <v>16</v>
      </c>
      <c r="C10" s="105" t="s">
        <v>33</v>
      </c>
      <c r="D10" s="94">
        <v>37601</v>
      </c>
      <c r="E10" s="108">
        <f>ROUNDUP(YEARFRAC(D10,$AJ$5),1)</f>
        <v>10.1</v>
      </c>
      <c r="F10" s="110">
        <f t="shared" ref="F10:F25" si="1">2+ROUNDDOWN(E10/5,0)</f>
        <v>4</v>
      </c>
      <c r="G10" s="113">
        <v>23.05</v>
      </c>
      <c r="H10" s="114">
        <v>34.58</v>
      </c>
      <c r="I10" s="116">
        <v>86104.49</v>
      </c>
      <c r="J10" s="117">
        <v>141119.44</v>
      </c>
      <c r="L10" s="199">
        <v>1800</v>
      </c>
      <c r="M10" s="197">
        <v>25.2</v>
      </c>
      <c r="N10" s="195">
        <v>100494.47</v>
      </c>
      <c r="O10" s="192">
        <v>133202.71</v>
      </c>
      <c r="P10" s="187">
        <v>2</v>
      </c>
      <c r="R10" s="125">
        <f t="shared" ref="R10:R25" si="2">G10*L10</f>
        <v>41490</v>
      </c>
      <c r="S10" s="123">
        <f t="shared" ref="S10:S25" si="3">M10*H10</f>
        <v>871.41599999999994</v>
      </c>
      <c r="T10" s="100"/>
      <c r="U10" s="127" t="s">
        <v>69</v>
      </c>
      <c r="V10" s="128">
        <f t="shared" ref="V10:V25" si="4">(0.01*N10)+(0.015*O10)</f>
        <v>3002.9853499999999</v>
      </c>
      <c r="W10" s="206" t="str">
        <f t="shared" ref="W10:W25" si="5">IF(N10&gt;=I10,"Oui","Non")</f>
        <v>Oui</v>
      </c>
      <c r="X10" s="128">
        <f t="shared" ref="X10:X25" si="6">IF(W10="Oui",(N10-I10)*0.1,0)</f>
        <v>1438.9979999999996</v>
      </c>
      <c r="Y10" s="206" t="str">
        <f t="shared" ref="Y10:Y25" si="7">IF(O10&gt;=J10,"Oui","Non")</f>
        <v>Non</v>
      </c>
      <c r="Z10" s="128">
        <f t="shared" ref="Z10:Z25" si="8">IF(Y10="Oui",(O10-J10)*0.15,0)</f>
        <v>0</v>
      </c>
      <c r="AA10" s="206" t="str">
        <f t="shared" ref="AA10:AA25" si="9">IF(P10&gt;=6,"Oui","Non")</f>
        <v>Non</v>
      </c>
      <c r="AB10" s="128">
        <f t="shared" ref="AB10:AB25" si="10">IF(AA10="Oui",(O10+N10)*0.0025,0)</f>
        <v>0</v>
      </c>
      <c r="AC10" s="206" t="str">
        <f t="shared" ref="AC10:AC25" si="11">IF(AND(W10="Oui",Y10="Oui"),"Oui","Non")</f>
        <v>Non</v>
      </c>
      <c r="AD10" s="128">
        <f t="shared" si="0"/>
        <v>0</v>
      </c>
      <c r="AE10" s="206" t="str">
        <f t="shared" ref="AE10:AE25" si="12">IF(AND(P10&gt;=6,OR(W10="Oui",Y10="Oui")),"Oui","Non")</f>
        <v>Non</v>
      </c>
      <c r="AF10" s="128">
        <f t="shared" ref="AF10:AF25" si="13">IF(AE10="Oui",(N10+O10)/($N$27+$O$27) * 15000,0)</f>
        <v>0</v>
      </c>
      <c r="AH10" s="129">
        <f t="shared" ref="AH10:AH25" si="14">R10+S10+V10+X10+Z10+AB10+AD10+AF10</f>
        <v>46803.39935</v>
      </c>
    </row>
    <row r="11" spans="2:36" ht="10.15" customHeight="1" x14ac:dyDescent="0.2">
      <c r="B11" s="102" t="s">
        <v>17</v>
      </c>
      <c r="C11" s="105" t="s">
        <v>34</v>
      </c>
      <c r="D11" s="94">
        <v>35826</v>
      </c>
      <c r="E11" s="108">
        <f>ROUND(YEARFRAC(D11,$AJ$5),1)</f>
        <v>14.9</v>
      </c>
      <c r="F11" s="110">
        <f t="shared" si="1"/>
        <v>4</v>
      </c>
      <c r="G11" s="113">
        <v>26.94</v>
      </c>
      <c r="H11" s="114">
        <v>40.409999999999997</v>
      </c>
      <c r="I11" s="116">
        <v>89605.86</v>
      </c>
      <c r="J11" s="117">
        <v>156292.04</v>
      </c>
      <c r="L11" s="199">
        <v>1800</v>
      </c>
      <c r="M11" s="197">
        <v>0</v>
      </c>
      <c r="N11" s="195">
        <v>76821.77</v>
      </c>
      <c r="O11" s="192">
        <v>158727.13</v>
      </c>
      <c r="P11" s="187">
        <v>6</v>
      </c>
      <c r="R11" s="125">
        <f t="shared" si="2"/>
        <v>48492</v>
      </c>
      <c r="S11" s="123">
        <f t="shared" si="3"/>
        <v>0</v>
      </c>
      <c r="T11" s="100"/>
      <c r="U11" s="127" t="s">
        <v>69</v>
      </c>
      <c r="V11" s="128">
        <f t="shared" si="4"/>
        <v>3149.1246500000002</v>
      </c>
      <c r="W11" s="206" t="str">
        <f t="shared" si="5"/>
        <v>Non</v>
      </c>
      <c r="X11" s="128">
        <f t="shared" si="6"/>
        <v>0</v>
      </c>
      <c r="Y11" s="206" t="str">
        <f t="shared" si="7"/>
        <v>Oui</v>
      </c>
      <c r="Z11" s="128">
        <f t="shared" si="8"/>
        <v>365.26349999999945</v>
      </c>
      <c r="AA11" s="206" t="str">
        <f t="shared" si="9"/>
        <v>Oui</v>
      </c>
      <c r="AB11" s="128">
        <f t="shared" si="10"/>
        <v>588.87225000000012</v>
      </c>
      <c r="AC11" s="206" t="str">
        <f t="shared" si="11"/>
        <v>Non</v>
      </c>
      <c r="AD11" s="128">
        <f t="shared" si="0"/>
        <v>0</v>
      </c>
      <c r="AE11" s="206" t="str">
        <f t="shared" si="12"/>
        <v>Oui</v>
      </c>
      <c r="AF11" s="128">
        <f t="shared" si="13"/>
        <v>865.42954182061294</v>
      </c>
      <c r="AH11" s="129">
        <f t="shared" si="14"/>
        <v>53460.689941820616</v>
      </c>
    </row>
    <row r="12" spans="2:36" ht="10.15" customHeight="1" x14ac:dyDescent="0.2">
      <c r="B12" s="102" t="s">
        <v>18</v>
      </c>
      <c r="C12" s="105" t="s">
        <v>34</v>
      </c>
      <c r="D12" s="94">
        <v>35403</v>
      </c>
      <c r="E12" s="108">
        <f t="shared" ref="E12:E25" si="15">ROUNDUP(YEARFRAC(D12,$AJ$5),1)</f>
        <v>16.100000000000001</v>
      </c>
      <c r="F12" s="110">
        <f t="shared" si="1"/>
        <v>5</v>
      </c>
      <c r="G12" s="113">
        <v>27.87</v>
      </c>
      <c r="H12" s="114">
        <v>41.81</v>
      </c>
      <c r="I12" s="116">
        <v>88556.09</v>
      </c>
      <c r="J12" s="117">
        <v>156576.41</v>
      </c>
      <c r="L12" s="199">
        <v>1762.5</v>
      </c>
      <c r="M12" s="197">
        <v>0</v>
      </c>
      <c r="N12" s="195">
        <v>77813.539999999994</v>
      </c>
      <c r="O12" s="192">
        <v>170576.59</v>
      </c>
      <c r="P12" s="187">
        <v>9</v>
      </c>
      <c r="R12" s="125">
        <f t="shared" si="2"/>
        <v>49120.875</v>
      </c>
      <c r="S12" s="123">
        <f t="shared" si="3"/>
        <v>0</v>
      </c>
      <c r="T12" s="100"/>
      <c r="U12" s="127" t="s">
        <v>69</v>
      </c>
      <c r="V12" s="128">
        <f t="shared" si="4"/>
        <v>3336.7842500000002</v>
      </c>
      <c r="W12" s="206" t="str">
        <f t="shared" si="5"/>
        <v>Non</v>
      </c>
      <c r="X12" s="128">
        <f t="shared" si="6"/>
        <v>0</v>
      </c>
      <c r="Y12" s="206" t="str">
        <f t="shared" si="7"/>
        <v>Oui</v>
      </c>
      <c r="Z12" s="128">
        <f t="shared" si="8"/>
        <v>2100.0269999999987</v>
      </c>
      <c r="AA12" s="206" t="str">
        <f t="shared" si="9"/>
        <v>Oui</v>
      </c>
      <c r="AB12" s="128">
        <f t="shared" si="10"/>
        <v>620.975325</v>
      </c>
      <c r="AC12" s="206" t="str">
        <f t="shared" si="11"/>
        <v>Non</v>
      </c>
      <c r="AD12" s="128">
        <f t="shared" si="0"/>
        <v>0</v>
      </c>
      <c r="AE12" s="206" t="str">
        <f t="shared" si="12"/>
        <v>Oui</v>
      </c>
      <c r="AF12" s="128">
        <f t="shared" si="13"/>
        <v>912.60946834675292</v>
      </c>
      <c r="AH12" s="129">
        <f t="shared" si="14"/>
        <v>56091.271043346751</v>
      </c>
    </row>
    <row r="13" spans="2:36" ht="10.15" customHeight="1" x14ac:dyDescent="0.2">
      <c r="B13" s="102" t="s">
        <v>19</v>
      </c>
      <c r="C13" s="105" t="s">
        <v>34</v>
      </c>
      <c r="D13" s="94">
        <v>33093</v>
      </c>
      <c r="E13" s="108">
        <f t="shared" si="15"/>
        <v>22.400000000000002</v>
      </c>
      <c r="F13" s="110">
        <f t="shared" si="1"/>
        <v>6</v>
      </c>
      <c r="G13" s="113">
        <v>32.93</v>
      </c>
      <c r="H13" s="114">
        <v>49.4</v>
      </c>
      <c r="I13" s="116">
        <v>91038.77</v>
      </c>
      <c r="J13" s="117">
        <v>172168.01</v>
      </c>
      <c r="L13" s="199">
        <v>1725</v>
      </c>
      <c r="M13" s="197">
        <v>39.57</v>
      </c>
      <c r="N13" s="195">
        <v>96236.12</v>
      </c>
      <c r="O13" s="192">
        <v>177509.88</v>
      </c>
      <c r="P13" s="187">
        <v>7</v>
      </c>
      <c r="R13" s="125">
        <f t="shared" si="2"/>
        <v>56804.25</v>
      </c>
      <c r="S13" s="123">
        <f t="shared" si="3"/>
        <v>1954.758</v>
      </c>
      <c r="T13" s="100"/>
      <c r="U13" s="127" t="s">
        <v>69</v>
      </c>
      <c r="V13" s="128">
        <f t="shared" si="4"/>
        <v>3625.0093999999999</v>
      </c>
      <c r="W13" s="206" t="str">
        <f t="shared" si="5"/>
        <v>Oui</v>
      </c>
      <c r="X13" s="128">
        <f t="shared" si="6"/>
        <v>519.7349999999991</v>
      </c>
      <c r="Y13" s="206" t="str">
        <f t="shared" si="7"/>
        <v>Oui</v>
      </c>
      <c r="Z13" s="128">
        <f t="shared" si="8"/>
        <v>801.28049999999928</v>
      </c>
      <c r="AA13" s="206" t="str">
        <f t="shared" si="9"/>
        <v>Oui</v>
      </c>
      <c r="AB13" s="128">
        <f t="shared" si="10"/>
        <v>684.36500000000001</v>
      </c>
      <c r="AC13" s="206" t="str">
        <f t="shared" si="11"/>
        <v>Oui</v>
      </c>
      <c r="AD13" s="128">
        <f>IF(AC13="Oui",((N13-I13) + (O13-J13)) *(P13/100),0)</f>
        <v>737.74539999999911</v>
      </c>
      <c r="AE13" s="206" t="str">
        <f t="shared" si="12"/>
        <v>Oui</v>
      </c>
      <c r="AF13" s="128">
        <f t="shared" si="13"/>
        <v>1005.7693980113067</v>
      </c>
      <c r="AH13" s="129">
        <f t="shared" si="14"/>
        <v>66132.912698011307</v>
      </c>
    </row>
    <row r="14" spans="2:36" ht="10.15" customHeight="1" x14ac:dyDescent="0.2">
      <c r="B14" s="102" t="s">
        <v>20</v>
      </c>
      <c r="C14" s="105" t="s">
        <v>33</v>
      </c>
      <c r="D14" s="94">
        <v>37900</v>
      </c>
      <c r="E14" s="108">
        <f t="shared" si="15"/>
        <v>9.2999999999999989</v>
      </c>
      <c r="F14" s="110">
        <f t="shared" si="1"/>
        <v>3</v>
      </c>
      <c r="G14" s="113">
        <v>22.4</v>
      </c>
      <c r="H14" s="114">
        <v>33.6</v>
      </c>
      <c r="I14" s="116">
        <v>87296.23</v>
      </c>
      <c r="J14" s="117">
        <v>141450.34</v>
      </c>
      <c r="L14" s="199">
        <v>1837.5</v>
      </c>
      <c r="M14" s="197">
        <v>98.2</v>
      </c>
      <c r="N14" s="195">
        <v>86363.33</v>
      </c>
      <c r="O14" s="192">
        <v>120584.13</v>
      </c>
      <c r="P14" s="187">
        <v>6</v>
      </c>
      <c r="R14" s="125">
        <f t="shared" si="2"/>
        <v>41160</v>
      </c>
      <c r="S14" s="123">
        <f t="shared" si="3"/>
        <v>3299.5200000000004</v>
      </c>
      <c r="T14" s="100"/>
      <c r="U14" s="127" t="s">
        <v>69</v>
      </c>
      <c r="V14" s="128">
        <f t="shared" si="4"/>
        <v>2672.39525</v>
      </c>
      <c r="W14" s="206" t="str">
        <f t="shared" si="5"/>
        <v>Non</v>
      </c>
      <c r="X14" s="128">
        <f t="shared" si="6"/>
        <v>0</v>
      </c>
      <c r="Y14" s="206" t="str">
        <f t="shared" si="7"/>
        <v>Non</v>
      </c>
      <c r="Z14" s="128">
        <f t="shared" si="8"/>
        <v>0</v>
      </c>
      <c r="AA14" s="206" t="str">
        <f t="shared" si="9"/>
        <v>Oui</v>
      </c>
      <c r="AB14" s="128">
        <f t="shared" si="10"/>
        <v>517.36865000000012</v>
      </c>
      <c r="AC14" s="206" t="str">
        <f t="shared" si="11"/>
        <v>Non</v>
      </c>
      <c r="AD14" s="128">
        <f t="shared" si="0"/>
        <v>0</v>
      </c>
      <c r="AE14" s="206" t="str">
        <f t="shared" si="12"/>
        <v>Non</v>
      </c>
      <c r="AF14" s="128">
        <f t="shared" si="13"/>
        <v>0</v>
      </c>
      <c r="AH14" s="129">
        <f t="shared" si="14"/>
        <v>47649.283900000002</v>
      </c>
    </row>
    <row r="15" spans="2:36" ht="10.15" customHeight="1" x14ac:dyDescent="0.2">
      <c r="B15" s="102" t="s">
        <v>21</v>
      </c>
      <c r="C15" s="105" t="s">
        <v>33</v>
      </c>
      <c r="D15" s="94">
        <v>35590</v>
      </c>
      <c r="E15" s="108">
        <f t="shared" si="15"/>
        <v>15.6</v>
      </c>
      <c r="F15" s="110">
        <f t="shared" si="1"/>
        <v>5</v>
      </c>
      <c r="G15" s="113">
        <v>27.46</v>
      </c>
      <c r="H15" s="114">
        <v>41.19</v>
      </c>
      <c r="I15" s="116">
        <v>88194.9</v>
      </c>
      <c r="J15" s="117">
        <v>155011.24</v>
      </c>
      <c r="L15" s="199">
        <v>1762.5</v>
      </c>
      <c r="M15" s="197">
        <v>244.14</v>
      </c>
      <c r="N15" s="195">
        <v>98812.43</v>
      </c>
      <c r="O15" s="192">
        <v>119521.7</v>
      </c>
      <c r="P15" s="187">
        <v>6</v>
      </c>
      <c r="R15" s="125">
        <f t="shared" si="2"/>
        <v>48398.25</v>
      </c>
      <c r="S15" s="123">
        <f t="shared" si="3"/>
        <v>10056.1266</v>
      </c>
      <c r="T15" s="100"/>
      <c r="U15" s="127" t="s">
        <v>69</v>
      </c>
      <c r="V15" s="128">
        <f t="shared" si="4"/>
        <v>2780.9497999999999</v>
      </c>
      <c r="W15" s="206" t="str">
        <f t="shared" si="5"/>
        <v>Oui</v>
      </c>
      <c r="X15" s="128">
        <f t="shared" si="6"/>
        <v>1061.7529999999999</v>
      </c>
      <c r="Y15" s="206" t="str">
        <f t="shared" si="7"/>
        <v>Non</v>
      </c>
      <c r="Z15" s="128">
        <f t="shared" si="8"/>
        <v>0</v>
      </c>
      <c r="AA15" s="206" t="str">
        <f t="shared" si="9"/>
        <v>Oui</v>
      </c>
      <c r="AB15" s="128">
        <f t="shared" si="10"/>
        <v>545.83532500000001</v>
      </c>
      <c r="AC15" s="206" t="str">
        <f t="shared" si="11"/>
        <v>Non</v>
      </c>
      <c r="AD15" s="128">
        <f t="shared" si="0"/>
        <v>0</v>
      </c>
      <c r="AE15" s="206" t="str">
        <f t="shared" si="12"/>
        <v>Oui</v>
      </c>
      <c r="AF15" s="128">
        <f t="shared" si="13"/>
        <v>802.18080445165378</v>
      </c>
      <c r="AH15" s="129">
        <f t="shared" si="14"/>
        <v>63645.095529451653</v>
      </c>
    </row>
    <row r="16" spans="2:36" ht="10.15" customHeight="1" x14ac:dyDescent="0.2">
      <c r="B16" s="102" t="s">
        <v>22</v>
      </c>
      <c r="C16" s="105" t="s">
        <v>33</v>
      </c>
      <c r="D16" s="94">
        <v>35192</v>
      </c>
      <c r="E16" s="108">
        <f t="shared" si="15"/>
        <v>16.700000000000003</v>
      </c>
      <c r="F16" s="110">
        <f t="shared" si="1"/>
        <v>5</v>
      </c>
      <c r="G16" s="113">
        <v>28.33</v>
      </c>
      <c r="H16" s="114">
        <v>42.5</v>
      </c>
      <c r="I16" s="116">
        <v>88963.64</v>
      </c>
      <c r="J16" s="117">
        <v>158342.45000000001</v>
      </c>
      <c r="L16" s="199">
        <v>1762.5</v>
      </c>
      <c r="M16" s="197">
        <v>109.39</v>
      </c>
      <c r="N16" s="195">
        <v>89879.18</v>
      </c>
      <c r="O16" s="192">
        <v>164850.17000000001</v>
      </c>
      <c r="P16" s="187">
        <v>4</v>
      </c>
      <c r="R16" s="125">
        <f t="shared" si="2"/>
        <v>49931.625</v>
      </c>
      <c r="S16" s="123">
        <f t="shared" si="3"/>
        <v>4649.0749999999998</v>
      </c>
      <c r="T16" s="100"/>
      <c r="U16" s="127" t="s">
        <v>69</v>
      </c>
      <c r="V16" s="128">
        <f t="shared" si="4"/>
        <v>3371.5443500000001</v>
      </c>
      <c r="W16" s="206" t="str">
        <f t="shared" si="5"/>
        <v>Oui</v>
      </c>
      <c r="X16" s="128">
        <f t="shared" si="6"/>
        <v>91.553999999999363</v>
      </c>
      <c r="Y16" s="206" t="str">
        <f t="shared" si="7"/>
        <v>Oui</v>
      </c>
      <c r="Z16" s="128">
        <f t="shared" si="8"/>
        <v>976.15800000000013</v>
      </c>
      <c r="AA16" s="206" t="str">
        <f t="shared" si="9"/>
        <v>Non</v>
      </c>
      <c r="AB16" s="128">
        <f t="shared" si="10"/>
        <v>0</v>
      </c>
      <c r="AC16" s="206" t="str">
        <f t="shared" si="11"/>
        <v>Oui</v>
      </c>
      <c r="AD16" s="128">
        <f t="shared" si="0"/>
        <v>296.93039999999979</v>
      </c>
      <c r="AE16" s="206" t="str">
        <f t="shared" si="12"/>
        <v>Non</v>
      </c>
      <c r="AF16" s="128">
        <f t="shared" si="13"/>
        <v>0</v>
      </c>
      <c r="AH16" s="129">
        <f t="shared" si="14"/>
        <v>59316.886749999991</v>
      </c>
    </row>
    <row r="17" spans="2:34" ht="10.15" customHeight="1" x14ac:dyDescent="0.2">
      <c r="B17" s="102" t="s">
        <v>23</v>
      </c>
      <c r="C17" s="105" t="s">
        <v>33</v>
      </c>
      <c r="D17" s="94">
        <v>36628</v>
      </c>
      <c r="E17" s="108">
        <f t="shared" si="15"/>
        <v>12.799999999999999</v>
      </c>
      <c r="F17" s="110">
        <f t="shared" si="1"/>
        <v>4</v>
      </c>
      <c r="G17" s="113">
        <v>25.19</v>
      </c>
      <c r="H17" s="114">
        <v>37.78</v>
      </c>
      <c r="I17" s="116">
        <v>88023.83</v>
      </c>
      <c r="J17" s="117">
        <v>149436.59</v>
      </c>
      <c r="L17" s="199">
        <v>1800</v>
      </c>
      <c r="M17" s="197">
        <v>0</v>
      </c>
      <c r="N17" s="195">
        <v>92616.29</v>
      </c>
      <c r="O17" s="192">
        <v>149766.94</v>
      </c>
      <c r="P17" s="187">
        <v>9</v>
      </c>
      <c r="R17" s="125">
        <f t="shared" si="2"/>
        <v>45342</v>
      </c>
      <c r="S17" s="123">
        <f t="shared" si="3"/>
        <v>0</v>
      </c>
      <c r="T17" s="100"/>
      <c r="U17" s="127" t="s">
        <v>69</v>
      </c>
      <c r="V17" s="128">
        <f t="shared" si="4"/>
        <v>3172.6669999999999</v>
      </c>
      <c r="W17" s="206" t="str">
        <f t="shared" si="5"/>
        <v>Oui</v>
      </c>
      <c r="X17" s="128">
        <f t="shared" si="6"/>
        <v>459.24599999999919</v>
      </c>
      <c r="Y17" s="206" t="str">
        <f t="shared" si="7"/>
        <v>Oui</v>
      </c>
      <c r="Z17" s="128">
        <f t="shared" si="8"/>
        <v>49.552500000000869</v>
      </c>
      <c r="AA17" s="206" t="str">
        <f t="shared" si="9"/>
        <v>Oui</v>
      </c>
      <c r="AB17" s="128">
        <f t="shared" si="10"/>
        <v>605.95807500000001</v>
      </c>
      <c r="AC17" s="206" t="str">
        <f t="shared" si="11"/>
        <v>Oui</v>
      </c>
      <c r="AD17" s="128">
        <f t="shared" si="0"/>
        <v>443.05289999999979</v>
      </c>
      <c r="AE17" s="206" t="str">
        <f t="shared" si="12"/>
        <v>Oui</v>
      </c>
      <c r="AF17" s="128">
        <f t="shared" si="13"/>
        <v>890.53953418547155</v>
      </c>
      <c r="AH17" s="129">
        <f t="shared" si="14"/>
        <v>50963.016009185478</v>
      </c>
    </row>
    <row r="18" spans="2:34" ht="10.15" customHeight="1" x14ac:dyDescent="0.2">
      <c r="B18" s="102" t="s">
        <v>24</v>
      </c>
      <c r="C18" s="105" t="s">
        <v>33</v>
      </c>
      <c r="D18" s="94">
        <v>30115</v>
      </c>
      <c r="E18" s="108">
        <f t="shared" si="15"/>
        <v>30.6</v>
      </c>
      <c r="F18" s="110">
        <f t="shared" si="1"/>
        <v>8</v>
      </c>
      <c r="G18" s="113">
        <v>39.46</v>
      </c>
      <c r="H18" s="114">
        <v>59.19</v>
      </c>
      <c r="I18" s="116">
        <v>92465.44</v>
      </c>
      <c r="J18" s="117">
        <v>188016.91</v>
      </c>
      <c r="L18" s="199">
        <v>1650</v>
      </c>
      <c r="M18" s="197">
        <v>143.27000000000001</v>
      </c>
      <c r="N18" s="195">
        <v>86538.68</v>
      </c>
      <c r="O18" s="192">
        <v>168507.1</v>
      </c>
      <c r="P18" s="187">
        <v>5</v>
      </c>
      <c r="R18" s="125">
        <f t="shared" si="2"/>
        <v>65109</v>
      </c>
      <c r="S18" s="123">
        <f t="shared" si="3"/>
        <v>8480.1512999999995</v>
      </c>
      <c r="T18" s="100"/>
      <c r="U18" s="127" t="s">
        <v>69</v>
      </c>
      <c r="V18" s="128">
        <f t="shared" si="4"/>
        <v>3392.9933000000001</v>
      </c>
      <c r="W18" s="206" t="str">
        <f t="shared" si="5"/>
        <v>Non</v>
      </c>
      <c r="X18" s="128">
        <f t="shared" si="6"/>
        <v>0</v>
      </c>
      <c r="Y18" s="206" t="str">
        <f t="shared" si="7"/>
        <v>Non</v>
      </c>
      <c r="Z18" s="128">
        <f t="shared" si="8"/>
        <v>0</v>
      </c>
      <c r="AA18" s="206" t="str">
        <f t="shared" si="9"/>
        <v>Non</v>
      </c>
      <c r="AB18" s="128">
        <f t="shared" si="10"/>
        <v>0</v>
      </c>
      <c r="AC18" s="206" t="str">
        <f t="shared" si="11"/>
        <v>Non</v>
      </c>
      <c r="AD18" s="128">
        <f t="shared" si="0"/>
        <v>0</v>
      </c>
      <c r="AE18" s="206" t="str">
        <f t="shared" si="12"/>
        <v>Non</v>
      </c>
      <c r="AF18" s="128">
        <f t="shared" si="13"/>
        <v>0</v>
      </c>
      <c r="AH18" s="129">
        <f t="shared" si="14"/>
        <v>76982.1446</v>
      </c>
    </row>
    <row r="19" spans="2:34" ht="10.15" customHeight="1" x14ac:dyDescent="0.2">
      <c r="B19" s="102" t="s">
        <v>25</v>
      </c>
      <c r="C19" s="105" t="s">
        <v>33</v>
      </c>
      <c r="D19" s="94">
        <v>41231</v>
      </c>
      <c r="E19" s="108">
        <f t="shared" si="15"/>
        <v>0.2</v>
      </c>
      <c r="F19" s="110">
        <f t="shared" si="1"/>
        <v>2</v>
      </c>
      <c r="G19" s="113">
        <v>15.1</v>
      </c>
      <c r="H19" s="114">
        <v>22.64</v>
      </c>
      <c r="I19" s="116">
        <v>82233.27</v>
      </c>
      <c r="J19" s="117">
        <v>114677.5</v>
      </c>
      <c r="L19" s="199">
        <v>1875</v>
      </c>
      <c r="M19" s="197">
        <v>0</v>
      </c>
      <c r="N19" s="195">
        <v>74240.86</v>
      </c>
      <c r="O19" s="192">
        <v>112740.09</v>
      </c>
      <c r="P19" s="187">
        <v>5</v>
      </c>
      <c r="R19" s="125">
        <f t="shared" si="2"/>
        <v>28312.5</v>
      </c>
      <c r="S19" s="123">
        <f t="shared" si="3"/>
        <v>0</v>
      </c>
      <c r="T19" s="100"/>
      <c r="U19" s="127" t="s">
        <v>69</v>
      </c>
      <c r="V19" s="128">
        <f t="shared" si="4"/>
        <v>2433.5099499999997</v>
      </c>
      <c r="W19" s="206" t="str">
        <f t="shared" si="5"/>
        <v>Non</v>
      </c>
      <c r="X19" s="128">
        <f t="shared" si="6"/>
        <v>0</v>
      </c>
      <c r="Y19" s="206" t="str">
        <f t="shared" si="7"/>
        <v>Non</v>
      </c>
      <c r="Z19" s="128">
        <f t="shared" si="8"/>
        <v>0</v>
      </c>
      <c r="AA19" s="206" t="str">
        <f t="shared" si="9"/>
        <v>Non</v>
      </c>
      <c r="AB19" s="128">
        <f t="shared" si="10"/>
        <v>0</v>
      </c>
      <c r="AC19" s="206" t="str">
        <f t="shared" si="11"/>
        <v>Non</v>
      </c>
      <c r="AD19" s="128">
        <f t="shared" si="0"/>
        <v>0</v>
      </c>
      <c r="AE19" s="206" t="str">
        <f t="shared" si="12"/>
        <v>Non</v>
      </c>
      <c r="AF19" s="128">
        <f t="shared" si="13"/>
        <v>0</v>
      </c>
      <c r="AH19" s="129">
        <f t="shared" si="14"/>
        <v>30746.00995</v>
      </c>
    </row>
    <row r="20" spans="2:34" ht="10.15" customHeight="1" x14ac:dyDescent="0.2">
      <c r="B20" s="102" t="s">
        <v>26</v>
      </c>
      <c r="C20" s="105" t="s">
        <v>34</v>
      </c>
      <c r="D20" s="94">
        <v>31824</v>
      </c>
      <c r="E20" s="108">
        <f t="shared" si="15"/>
        <v>25.900000000000002</v>
      </c>
      <c r="F20" s="110">
        <f t="shared" si="1"/>
        <v>7</v>
      </c>
      <c r="G20" s="113">
        <v>35.71</v>
      </c>
      <c r="H20" s="114">
        <v>53.57</v>
      </c>
      <c r="I20" s="116">
        <v>91406.45</v>
      </c>
      <c r="J20" s="117">
        <v>178594.61</v>
      </c>
      <c r="L20" s="199">
        <v>1687.5</v>
      </c>
      <c r="M20" s="197">
        <v>145.13</v>
      </c>
      <c r="N20" s="195">
        <v>90744.11</v>
      </c>
      <c r="O20" s="192">
        <v>180217.79</v>
      </c>
      <c r="P20" s="187">
        <v>9</v>
      </c>
      <c r="R20" s="125">
        <f t="shared" si="2"/>
        <v>60260.625</v>
      </c>
      <c r="S20" s="123">
        <f t="shared" si="3"/>
        <v>7774.6140999999998</v>
      </c>
      <c r="T20" s="100"/>
      <c r="U20" s="127" t="s">
        <v>69</v>
      </c>
      <c r="V20" s="128">
        <f t="shared" si="4"/>
        <v>3610.70795</v>
      </c>
      <c r="W20" s="206" t="str">
        <f t="shared" si="5"/>
        <v>Non</v>
      </c>
      <c r="X20" s="128">
        <f t="shared" si="6"/>
        <v>0</v>
      </c>
      <c r="Y20" s="206" t="str">
        <f t="shared" si="7"/>
        <v>Oui</v>
      </c>
      <c r="Z20" s="128">
        <f t="shared" si="8"/>
        <v>243.4770000000033</v>
      </c>
      <c r="AA20" s="206" t="str">
        <f t="shared" si="9"/>
        <v>Oui</v>
      </c>
      <c r="AB20" s="128">
        <f t="shared" si="10"/>
        <v>677.40475000000004</v>
      </c>
      <c r="AC20" s="206" t="str">
        <f t="shared" si="11"/>
        <v>Non</v>
      </c>
      <c r="AD20" s="128">
        <f t="shared" si="0"/>
        <v>0</v>
      </c>
      <c r="AE20" s="206" t="str">
        <f t="shared" si="12"/>
        <v>Oui</v>
      </c>
      <c r="AF20" s="128">
        <f t="shared" si="13"/>
        <v>995.54034414018804</v>
      </c>
      <c r="AH20" s="129">
        <f t="shared" si="14"/>
        <v>73562.36914414019</v>
      </c>
    </row>
    <row r="21" spans="2:34" ht="10.15" customHeight="1" x14ac:dyDescent="0.2">
      <c r="B21" s="102" t="s">
        <v>27</v>
      </c>
      <c r="C21" s="105" t="s">
        <v>34</v>
      </c>
      <c r="D21" s="94">
        <v>38150</v>
      </c>
      <c r="E21" s="108">
        <f t="shared" si="15"/>
        <v>8.6</v>
      </c>
      <c r="F21" s="110">
        <f t="shared" si="1"/>
        <v>3</v>
      </c>
      <c r="G21" s="113">
        <v>21.85</v>
      </c>
      <c r="H21" s="114">
        <v>32.770000000000003</v>
      </c>
      <c r="I21" s="116">
        <v>86792.81</v>
      </c>
      <c r="J21" s="117">
        <v>139268.84</v>
      </c>
      <c r="L21" s="199">
        <v>1837.5</v>
      </c>
      <c r="M21" s="197">
        <v>191.85</v>
      </c>
      <c r="N21" s="195">
        <v>92277.83</v>
      </c>
      <c r="O21" s="192">
        <v>139124.15</v>
      </c>
      <c r="P21" s="187">
        <v>3</v>
      </c>
      <c r="R21" s="125">
        <f t="shared" si="2"/>
        <v>40149.375</v>
      </c>
      <c r="S21" s="123">
        <f t="shared" si="3"/>
        <v>6286.9245000000001</v>
      </c>
      <c r="T21" s="100"/>
      <c r="U21" s="127" t="s">
        <v>69</v>
      </c>
      <c r="V21" s="128">
        <f t="shared" si="4"/>
        <v>3009.6405499999996</v>
      </c>
      <c r="W21" s="206" t="str">
        <f t="shared" si="5"/>
        <v>Oui</v>
      </c>
      <c r="X21" s="128">
        <f t="shared" si="6"/>
        <v>548.50200000000041</v>
      </c>
      <c r="Y21" s="206" t="str">
        <f t="shared" si="7"/>
        <v>Non</v>
      </c>
      <c r="Z21" s="128">
        <f t="shared" si="8"/>
        <v>0</v>
      </c>
      <c r="AA21" s="206" t="str">
        <f t="shared" si="9"/>
        <v>Non</v>
      </c>
      <c r="AB21" s="128">
        <f t="shared" si="10"/>
        <v>0</v>
      </c>
      <c r="AC21" s="206" t="str">
        <f t="shared" si="11"/>
        <v>Non</v>
      </c>
      <c r="AD21" s="128">
        <f t="shared" si="0"/>
        <v>0</v>
      </c>
      <c r="AE21" s="206" t="str">
        <f t="shared" si="12"/>
        <v>Non</v>
      </c>
      <c r="AF21" s="128">
        <f t="shared" si="13"/>
        <v>0</v>
      </c>
      <c r="AH21" s="129">
        <f t="shared" si="14"/>
        <v>49994.442049999998</v>
      </c>
    </row>
    <row r="22" spans="2:34" ht="10.15" customHeight="1" x14ac:dyDescent="0.2">
      <c r="B22" s="102" t="s">
        <v>28</v>
      </c>
      <c r="C22" s="105" t="s">
        <v>33</v>
      </c>
      <c r="D22" s="94">
        <v>32891</v>
      </c>
      <c r="E22" s="108">
        <f t="shared" si="15"/>
        <v>23</v>
      </c>
      <c r="F22" s="110">
        <f t="shared" si="1"/>
        <v>6</v>
      </c>
      <c r="G22" s="113">
        <v>33.380000000000003</v>
      </c>
      <c r="H22" s="114">
        <v>50.06</v>
      </c>
      <c r="I22" s="116">
        <v>91420.63</v>
      </c>
      <c r="J22" s="117">
        <v>173822.75</v>
      </c>
      <c r="L22" s="199">
        <v>1725</v>
      </c>
      <c r="M22" s="197">
        <v>150.72</v>
      </c>
      <c r="N22" s="195">
        <v>80527.14</v>
      </c>
      <c r="O22" s="192">
        <v>181545.58</v>
      </c>
      <c r="P22" s="187">
        <v>5</v>
      </c>
      <c r="R22" s="125">
        <f t="shared" si="2"/>
        <v>57580.500000000007</v>
      </c>
      <c r="S22" s="123">
        <f t="shared" si="3"/>
        <v>7545.0432000000001</v>
      </c>
      <c r="T22" s="100"/>
      <c r="U22" s="127" t="s">
        <v>69</v>
      </c>
      <c r="V22" s="128">
        <f t="shared" si="4"/>
        <v>3528.4550999999997</v>
      </c>
      <c r="W22" s="206" t="str">
        <f t="shared" si="5"/>
        <v>Non</v>
      </c>
      <c r="X22" s="128">
        <f t="shared" si="6"/>
        <v>0</v>
      </c>
      <c r="Y22" s="206" t="str">
        <f t="shared" si="7"/>
        <v>Oui</v>
      </c>
      <c r="Z22" s="128">
        <f t="shared" si="8"/>
        <v>1158.424499999998</v>
      </c>
      <c r="AA22" s="206" t="str">
        <f t="shared" si="9"/>
        <v>Non</v>
      </c>
      <c r="AB22" s="128">
        <f t="shared" si="10"/>
        <v>0</v>
      </c>
      <c r="AC22" s="206" t="str">
        <f t="shared" si="11"/>
        <v>Non</v>
      </c>
      <c r="AD22" s="128">
        <f t="shared" si="0"/>
        <v>0</v>
      </c>
      <c r="AE22" s="206" t="str">
        <f t="shared" si="12"/>
        <v>Non</v>
      </c>
      <c r="AF22" s="128">
        <f t="shared" si="13"/>
        <v>0</v>
      </c>
      <c r="AH22" s="129">
        <f t="shared" si="14"/>
        <v>69812.4228</v>
      </c>
    </row>
    <row r="23" spans="2:34" ht="10.15" customHeight="1" x14ac:dyDescent="0.2">
      <c r="B23" s="102" t="s">
        <v>29</v>
      </c>
      <c r="C23" s="105" t="s">
        <v>34</v>
      </c>
      <c r="D23" s="94">
        <v>41102</v>
      </c>
      <c r="E23" s="108">
        <f t="shared" si="15"/>
        <v>0.5</v>
      </c>
      <c r="F23" s="110">
        <f t="shared" si="1"/>
        <v>2</v>
      </c>
      <c r="G23" s="113">
        <v>15.38</v>
      </c>
      <c r="H23" s="114">
        <v>23.07</v>
      </c>
      <c r="I23" s="116">
        <v>82498.34</v>
      </c>
      <c r="J23" s="117">
        <v>115826.13</v>
      </c>
      <c r="L23" s="199">
        <v>1875</v>
      </c>
      <c r="M23" s="197">
        <v>159.16999999999999</v>
      </c>
      <c r="N23" s="195">
        <v>73878.58</v>
      </c>
      <c r="O23" s="192">
        <v>125469.62</v>
      </c>
      <c r="P23" s="187">
        <v>9</v>
      </c>
      <c r="R23" s="125">
        <f t="shared" si="2"/>
        <v>28837.5</v>
      </c>
      <c r="S23" s="123">
        <f t="shared" si="3"/>
        <v>3672.0518999999999</v>
      </c>
      <c r="T23" s="100"/>
      <c r="U23" s="127" t="s">
        <v>69</v>
      </c>
      <c r="V23" s="128">
        <f t="shared" si="4"/>
        <v>2620.8300999999997</v>
      </c>
      <c r="W23" s="206" t="str">
        <f t="shared" si="5"/>
        <v>Non</v>
      </c>
      <c r="X23" s="128">
        <f t="shared" si="6"/>
        <v>0</v>
      </c>
      <c r="Y23" s="206" t="str">
        <f t="shared" si="7"/>
        <v>Oui</v>
      </c>
      <c r="Z23" s="128">
        <f t="shared" si="8"/>
        <v>1446.5234999999986</v>
      </c>
      <c r="AA23" s="206" t="str">
        <f t="shared" si="9"/>
        <v>Oui</v>
      </c>
      <c r="AB23" s="128">
        <f t="shared" si="10"/>
        <v>498.37050000000005</v>
      </c>
      <c r="AC23" s="206" t="str">
        <f t="shared" si="11"/>
        <v>Non</v>
      </c>
      <c r="AD23" s="128">
        <f t="shared" si="0"/>
        <v>0</v>
      </c>
      <c r="AE23" s="206" t="str">
        <f t="shared" si="12"/>
        <v>Oui</v>
      </c>
      <c r="AF23" s="128">
        <f t="shared" si="13"/>
        <v>732.42465317717006</v>
      </c>
      <c r="AH23" s="129">
        <f t="shared" si="14"/>
        <v>37807.700653177162</v>
      </c>
    </row>
    <row r="24" spans="2:34" ht="10.15" customHeight="1" x14ac:dyDescent="0.2">
      <c r="B24" s="103" t="s">
        <v>30</v>
      </c>
      <c r="C24" s="106" t="s">
        <v>34</v>
      </c>
      <c r="D24" s="94">
        <v>29465</v>
      </c>
      <c r="E24" s="108">
        <f t="shared" si="15"/>
        <v>32.4</v>
      </c>
      <c r="F24" s="110">
        <f t="shared" si="1"/>
        <v>8</v>
      </c>
      <c r="G24" s="113">
        <v>40.880000000000003</v>
      </c>
      <c r="H24" s="114">
        <v>61.33</v>
      </c>
      <c r="I24" s="116">
        <v>93640.78</v>
      </c>
      <c r="J24" s="117">
        <v>193110.06</v>
      </c>
      <c r="L24" s="199">
        <v>1650</v>
      </c>
      <c r="M24" s="197">
        <v>0</v>
      </c>
      <c r="N24" s="195">
        <v>83732.44</v>
      </c>
      <c r="O24" s="192">
        <v>208951.82</v>
      </c>
      <c r="P24" s="187">
        <v>2</v>
      </c>
      <c r="R24" s="125">
        <f t="shared" si="2"/>
        <v>67452</v>
      </c>
      <c r="S24" s="123">
        <f t="shared" si="3"/>
        <v>0</v>
      </c>
      <c r="T24" s="100"/>
      <c r="U24" s="127" t="s">
        <v>69</v>
      </c>
      <c r="V24" s="128">
        <f t="shared" si="4"/>
        <v>3971.6017000000002</v>
      </c>
      <c r="W24" s="206" t="str">
        <f t="shared" si="5"/>
        <v>Non</v>
      </c>
      <c r="X24" s="128">
        <f t="shared" si="6"/>
        <v>0</v>
      </c>
      <c r="Y24" s="206" t="str">
        <f t="shared" si="7"/>
        <v>Oui</v>
      </c>
      <c r="Z24" s="128">
        <f t="shared" si="8"/>
        <v>2376.2640000000015</v>
      </c>
      <c r="AA24" s="206" t="str">
        <f t="shared" si="9"/>
        <v>Non</v>
      </c>
      <c r="AB24" s="128">
        <f t="shared" si="10"/>
        <v>0</v>
      </c>
      <c r="AC24" s="206" t="str">
        <f t="shared" si="11"/>
        <v>Non</v>
      </c>
      <c r="AD24" s="128">
        <f t="shared" si="0"/>
        <v>0</v>
      </c>
      <c r="AE24" s="206" t="str">
        <f t="shared" si="12"/>
        <v>Non</v>
      </c>
      <c r="AF24" s="128">
        <f t="shared" si="13"/>
        <v>0</v>
      </c>
      <c r="AH24" s="129">
        <f t="shared" si="14"/>
        <v>73799.865699999995</v>
      </c>
    </row>
    <row r="25" spans="2:34" ht="10.15" customHeight="1" x14ac:dyDescent="0.2">
      <c r="B25" s="103" t="s">
        <v>31</v>
      </c>
      <c r="C25" s="106" t="s">
        <v>34</v>
      </c>
      <c r="D25" s="94">
        <v>30711</v>
      </c>
      <c r="E25" s="108">
        <f t="shared" si="15"/>
        <v>29</v>
      </c>
      <c r="F25" s="110">
        <f t="shared" si="1"/>
        <v>7</v>
      </c>
      <c r="G25" s="113">
        <v>38.15</v>
      </c>
      <c r="H25" s="114">
        <v>57.23</v>
      </c>
      <c r="I25" s="116">
        <v>93464.74</v>
      </c>
      <c r="J25" s="117">
        <v>187513.86</v>
      </c>
      <c r="L25" s="199">
        <v>1687.5</v>
      </c>
      <c r="M25" s="197">
        <v>226.41</v>
      </c>
      <c r="N25" s="195">
        <v>98278.63</v>
      </c>
      <c r="O25" s="192">
        <v>171337.91</v>
      </c>
      <c r="P25" s="187">
        <v>5</v>
      </c>
      <c r="R25" s="125">
        <f t="shared" si="2"/>
        <v>64378.125</v>
      </c>
      <c r="S25" s="123">
        <f t="shared" si="3"/>
        <v>12957.444299999999</v>
      </c>
      <c r="T25" s="100"/>
      <c r="U25" s="127" t="s">
        <v>69</v>
      </c>
      <c r="V25" s="128">
        <f t="shared" si="4"/>
        <v>3552.8549500000004</v>
      </c>
      <c r="W25" s="206" t="str">
        <f t="shared" si="5"/>
        <v>Oui</v>
      </c>
      <c r="X25" s="128">
        <f t="shared" si="6"/>
        <v>481.38899999999995</v>
      </c>
      <c r="Y25" s="206" t="str">
        <f t="shared" si="7"/>
        <v>Non</v>
      </c>
      <c r="Z25" s="128">
        <f t="shared" si="8"/>
        <v>0</v>
      </c>
      <c r="AA25" s="206" t="str">
        <f t="shared" si="9"/>
        <v>Non</v>
      </c>
      <c r="AB25" s="128">
        <f t="shared" si="10"/>
        <v>0</v>
      </c>
      <c r="AC25" s="206" t="str">
        <f t="shared" si="11"/>
        <v>Non</v>
      </c>
      <c r="AD25" s="128">
        <f t="shared" si="0"/>
        <v>0</v>
      </c>
      <c r="AE25" s="206" t="str">
        <f t="shared" si="12"/>
        <v>Non</v>
      </c>
      <c r="AF25" s="128">
        <f t="shared" si="13"/>
        <v>0</v>
      </c>
      <c r="AH25" s="129">
        <f t="shared" si="14"/>
        <v>81369.813249999992</v>
      </c>
    </row>
    <row r="26" spans="2:34" ht="3.75" customHeight="1" x14ac:dyDescent="0.2"/>
    <row r="27" spans="2:34" ht="10.15" customHeight="1" x14ac:dyDescent="0.2">
      <c r="I27" s="118">
        <f>SUM(I9:I25)</f>
        <v>1508346.0400000003</v>
      </c>
      <c r="J27" s="119">
        <f>SUM(J9:J25)</f>
        <v>2659832.84</v>
      </c>
      <c r="N27" s="188">
        <f>SUM(N9:N25)</f>
        <v>1486480.73</v>
      </c>
      <c r="O27" s="189">
        <f>SUM(O9:O25)</f>
        <v>2596154.92</v>
      </c>
      <c r="R27" s="120">
        <f>SUM(R9:R26)</f>
        <v>832655.625</v>
      </c>
      <c r="S27" s="208">
        <f>SUM(S9:S26)</f>
        <v>67960.128899999996</v>
      </c>
      <c r="V27" s="121">
        <f>SUM(V9:V26)</f>
        <v>53807.131099999991</v>
      </c>
      <c r="W27" s="101"/>
      <c r="X27" s="121">
        <f>SUM(X9:X26)</f>
        <v>4659.7329999999974</v>
      </c>
      <c r="Y27" s="101"/>
      <c r="Z27" s="121">
        <f>SUM(Z9:Z26)</f>
        <v>9516.9704999999994</v>
      </c>
      <c r="AB27" s="121">
        <f>SUM(AB9:AB26)</f>
        <v>5241.0172250000005</v>
      </c>
      <c r="AD27" s="209">
        <f>SUM(AD9:AD26)</f>
        <v>1477.7286999999988</v>
      </c>
      <c r="AF27" s="121">
        <f>SUM(AF9:AF26)</f>
        <v>6942.057503955808</v>
      </c>
      <c r="AH27" s="122">
        <f>SUM(AH9:AH26)</f>
        <v>982260.3919289558</v>
      </c>
    </row>
    <row r="28" spans="2:34" ht="10.15" customHeight="1" x14ac:dyDescent="0.2"/>
    <row r="29" spans="2:34" x14ac:dyDescent="0.2">
      <c r="B29" s="130" t="s">
        <v>12</v>
      </c>
      <c r="C29" s="130"/>
      <c r="D29" s="130"/>
      <c r="E29" s="130" t="s">
        <v>49</v>
      </c>
      <c r="F29" s="130"/>
      <c r="G29" s="130" t="s">
        <v>12</v>
      </c>
      <c r="H29" s="130"/>
      <c r="I29" s="130"/>
      <c r="J29" s="130"/>
      <c r="K29" s="130"/>
      <c r="L29" s="130"/>
      <c r="M29" s="130"/>
      <c r="N29" s="130"/>
      <c r="O29" s="130"/>
      <c r="P29" s="130"/>
      <c r="R29" s="131" t="s">
        <v>13</v>
      </c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3"/>
    </row>
    <row r="30" spans="2:34" ht="10.15" customHeight="1" x14ac:dyDescent="0.2"/>
    <row r="31" spans="2:34" ht="10.15" customHeight="1" x14ac:dyDescent="0.2"/>
    <row r="32" spans="2:34" ht="10.15" customHeight="1" x14ac:dyDescent="0.2"/>
    <row r="33" spans="18:21" ht="10.15" customHeight="1" x14ac:dyDescent="0.2"/>
    <row r="35" spans="18:21" x14ac:dyDescent="0.2">
      <c r="R35" s="98"/>
    </row>
    <row r="42" spans="18:21" x14ac:dyDescent="0.2">
      <c r="U42" s="96"/>
    </row>
  </sheetData>
  <mergeCells count="26">
    <mergeCell ref="B2:AH2"/>
    <mergeCell ref="B5:J5"/>
    <mergeCell ref="L5:P5"/>
    <mergeCell ref="R5:AH5"/>
    <mergeCell ref="B7:B8"/>
    <mergeCell ref="C7:C8"/>
    <mergeCell ref="D7:D8"/>
    <mergeCell ref="E7:E8"/>
    <mergeCell ref="F7:F8"/>
    <mergeCell ref="G7:H7"/>
    <mergeCell ref="B29:D29"/>
    <mergeCell ref="E29:F29"/>
    <mergeCell ref="G29:P29"/>
    <mergeCell ref="R29:AH29"/>
    <mergeCell ref="W7:X7"/>
    <mergeCell ref="Y7:Z7"/>
    <mergeCell ref="AA7:AB7"/>
    <mergeCell ref="AC7:AD7"/>
    <mergeCell ref="AE7:AF7"/>
    <mergeCell ref="AH7:AH8"/>
    <mergeCell ref="I7:J7"/>
    <mergeCell ref="P7:P8"/>
    <mergeCell ref="L7:M7"/>
    <mergeCell ref="N7:O7"/>
    <mergeCell ref="R7:S7"/>
    <mergeCell ref="U7:V7"/>
  </mergeCells>
  <conditionalFormatting sqref="B9:J25">
    <cfRule type="expression" dxfId="5" priority="5">
      <formula>MOD(ROW(),2)=0</formula>
    </cfRule>
    <cfRule type="expression" dxfId="4" priority="6">
      <formula>MOD(ROW(),2)</formula>
    </cfRule>
  </conditionalFormatting>
  <conditionalFormatting sqref="L9:P25">
    <cfRule type="expression" dxfId="3" priority="3">
      <formula>MOD(ROW(),2)</formula>
    </cfRule>
    <cfRule type="expression" dxfId="2" priority="4">
      <formula>MOD(ROW(),2)=0</formula>
    </cfRule>
  </conditionalFormatting>
  <conditionalFormatting sqref="R9:S25 U9:AF25 AH9:AH25">
    <cfRule type="expression" dxfId="1" priority="1" stopIfTrue="1">
      <formula>MOD(ROW(),2)</formula>
    </cfRule>
    <cfRule type="expression" dxfId="0" priority="2" stopIfTrue="1">
      <formula>MOD(ROW(),2)=0</formula>
    </cfRule>
  </conditionalFormatting>
  <pageMargins left="0.7" right="0.7" top="0.75" bottom="0.75" header="0.3" footer="0.3"/>
  <pageSetup orientation="portrait" r:id="rId1"/>
  <ignoredErrors>
    <ignoredError sqref="AE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zoomScaleNormal="100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53" t="s">
        <v>14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54" t="s">
        <v>10</v>
      </c>
      <c r="C5" s="154"/>
      <c r="D5" s="154"/>
      <c r="E5" s="154"/>
      <c r="F5" s="154"/>
      <c r="G5" s="154"/>
      <c r="H5" s="154"/>
      <c r="I5" s="154"/>
      <c r="J5" s="154"/>
      <c r="L5" s="155" t="s">
        <v>36</v>
      </c>
      <c r="M5" s="155"/>
      <c r="N5" s="155"/>
      <c r="O5" s="155"/>
      <c r="P5" s="155"/>
      <c r="R5" s="159" t="s">
        <v>11</v>
      </c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</row>
    <row r="6" spans="2:34" ht="3" customHeight="1" x14ac:dyDescent="0.2"/>
    <row r="7" spans="2:34" ht="10.15" customHeight="1" x14ac:dyDescent="0.2">
      <c r="B7" s="176" t="s">
        <v>1</v>
      </c>
      <c r="C7" s="168" t="s">
        <v>32</v>
      </c>
      <c r="D7" s="170" t="s">
        <v>35</v>
      </c>
      <c r="E7" s="160" t="s">
        <v>6</v>
      </c>
      <c r="F7" s="172" t="s">
        <v>37</v>
      </c>
      <c r="G7" s="162" t="s">
        <v>7</v>
      </c>
      <c r="H7" s="163"/>
      <c r="I7" s="174" t="s">
        <v>48</v>
      </c>
      <c r="J7" s="175"/>
      <c r="K7" s="4"/>
      <c r="L7" s="164" t="s">
        <v>2</v>
      </c>
      <c r="M7" s="165"/>
      <c r="N7" s="164" t="s">
        <v>0</v>
      </c>
      <c r="O7" s="165"/>
      <c r="P7" s="178" t="s">
        <v>42</v>
      </c>
      <c r="Q7" s="17"/>
      <c r="R7" s="166" t="s">
        <v>5</v>
      </c>
      <c r="S7" s="167"/>
      <c r="T7" s="13"/>
      <c r="U7" s="166" t="s">
        <v>38</v>
      </c>
      <c r="V7" s="167"/>
      <c r="W7" s="166" t="s">
        <v>41</v>
      </c>
      <c r="X7" s="167"/>
      <c r="Y7" s="166" t="s">
        <v>43</v>
      </c>
      <c r="Z7" s="167"/>
      <c r="AA7" s="166" t="s">
        <v>44</v>
      </c>
      <c r="AB7" s="167"/>
      <c r="AC7" s="166" t="s">
        <v>45</v>
      </c>
      <c r="AD7" s="167"/>
      <c r="AE7" s="166" t="s">
        <v>46</v>
      </c>
      <c r="AF7" s="167"/>
      <c r="AG7" s="13"/>
      <c r="AH7" s="180" t="s">
        <v>50</v>
      </c>
    </row>
    <row r="8" spans="2:34" ht="10.15" customHeight="1" thickBot="1" x14ac:dyDescent="0.25">
      <c r="B8" s="177"/>
      <c r="C8" s="169"/>
      <c r="D8" s="171"/>
      <c r="E8" s="161"/>
      <c r="F8" s="173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79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81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56" t="s">
        <v>12</v>
      </c>
      <c r="C29" s="157"/>
      <c r="D29" s="158"/>
      <c r="E29" s="156" t="s">
        <v>49</v>
      </c>
      <c r="F29" s="158"/>
      <c r="G29" s="156" t="s">
        <v>12</v>
      </c>
      <c r="H29" s="157"/>
      <c r="I29" s="157"/>
      <c r="J29" s="157"/>
      <c r="K29" s="157"/>
      <c r="L29" s="157"/>
      <c r="M29" s="157"/>
      <c r="N29" s="157"/>
      <c r="O29" s="157"/>
      <c r="P29" s="158"/>
      <c r="R29" s="156" t="s">
        <v>13</v>
      </c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8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82" t="s">
        <v>51</v>
      </c>
      <c r="C2" s="182"/>
      <c r="D2" s="182"/>
    </row>
    <row r="3" spans="2:4" ht="3" customHeight="1" thickBot="1" x14ac:dyDescent="0.25"/>
    <row r="4" spans="2:4" x14ac:dyDescent="0.2">
      <c r="C4" s="183" t="s">
        <v>59</v>
      </c>
      <c r="D4" s="88" t="s">
        <v>52</v>
      </c>
    </row>
    <row r="5" spans="2:4" x14ac:dyDescent="0.2">
      <c r="C5" s="184"/>
      <c r="D5" s="70" t="s">
        <v>53</v>
      </c>
    </row>
    <row r="6" spans="2:4" x14ac:dyDescent="0.2">
      <c r="C6" s="184"/>
      <c r="D6" s="71" t="s">
        <v>54</v>
      </c>
    </row>
    <row r="7" spans="2:4" x14ac:dyDescent="0.2">
      <c r="C7" s="184"/>
      <c r="D7" s="70" t="s">
        <v>55</v>
      </c>
    </row>
    <row r="8" spans="2:4" ht="12" thickBot="1" x14ac:dyDescent="0.25">
      <c r="C8" s="185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83" t="s">
        <v>57</v>
      </c>
      <c r="D12" s="88" t="s">
        <v>58</v>
      </c>
    </row>
    <row r="13" spans="2:4" x14ac:dyDescent="0.2">
      <c r="C13" s="184"/>
      <c r="D13" s="70" t="s">
        <v>66</v>
      </c>
    </row>
    <row r="14" spans="2:4" x14ac:dyDescent="0.2">
      <c r="C14" s="184"/>
      <c r="D14" s="68" t="s">
        <v>60</v>
      </c>
    </row>
    <row r="15" spans="2:4" x14ac:dyDescent="0.2">
      <c r="C15" s="184"/>
      <c r="D15" s="87" t="s">
        <v>63</v>
      </c>
    </row>
    <row r="16" spans="2:4" x14ac:dyDescent="0.2">
      <c r="C16" s="184"/>
      <c r="D16" s="68" t="s">
        <v>65</v>
      </c>
    </row>
    <row r="17" spans="3:4" x14ac:dyDescent="0.2">
      <c r="C17" s="184"/>
      <c r="D17" s="87" t="s">
        <v>62</v>
      </c>
    </row>
    <row r="18" spans="3:4" x14ac:dyDescent="0.2">
      <c r="C18" s="184"/>
      <c r="D18" s="68" t="s">
        <v>64</v>
      </c>
    </row>
    <row r="19" spans="3:4" ht="12" thickBot="1" x14ac:dyDescent="0.25">
      <c r="C19" s="185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brutes</vt:lpstr>
      <vt:lpstr>Résultats attendus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Del Balso Alek</cp:lastModifiedBy>
  <dcterms:created xsi:type="dcterms:W3CDTF">2011-03-30T03:31:33Z</dcterms:created>
  <dcterms:modified xsi:type="dcterms:W3CDTF">2022-11-08T17:41:52Z</dcterms:modified>
</cp:coreProperties>
</file>