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MUCTR\MUCTR-Chemestry\lab4\"/>
    </mc:Choice>
  </mc:AlternateContent>
  <xr:revisionPtr revIDLastSave="0" documentId="13_ncr:1_{C15E9351-E05C-41FD-B730-C6F21DCB81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ression_Example_1" sheetId="1" r:id="rId1"/>
    <sheet name="Regression_Example_2" sheetId="7" r:id="rId2"/>
    <sheet name="Dbk" sheetId="4" r:id="rId3"/>
  </sheets>
  <externalReferences>
    <externalReference r:id="rId4"/>
  </externalReferences>
  <definedNames>
    <definedName name="df" localSheetId="1">[1]English!#REF!</definedName>
    <definedName name="df">[1]English!#REF!</definedName>
    <definedName name="fj" localSheetId="1">[1]English!#REF!</definedName>
    <definedName name="fj">[1]English!#REF!</definedName>
    <definedName name="Fluid_Loc1" localSheetId="1">[1]English!#REF!</definedName>
    <definedName name="Fluid_Loc1">[1]English!#REF!</definedName>
    <definedName name="solver_adj" localSheetId="0" hidden="1">Regression_Example_1!$F$11</definedName>
    <definedName name="solver_adj" localSheetId="1" hidden="1">Regression_Example_2!$F$11:$H$11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Regression_Example_1!$F$12</definedName>
    <definedName name="solver_opt" localSheetId="1" hidden="1">Regression_Example_2!$F$12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_xlnm.Print_Area" localSheetId="0">Regression_Example_1!$A$1:$J$48</definedName>
    <definedName name="_xlnm.Print_Area" localSheetId="1">Regression_Example_2!$A$1:$J$50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K9" i="7" l="1"/>
  <c r="K8" i="7"/>
  <c r="K9" i="1"/>
  <c r="K8" i="1"/>
  <c r="J9" i="7"/>
  <c r="J8" i="7"/>
  <c r="I14" i="7" s="1"/>
  <c r="J9" i="1"/>
  <c r="J8" i="1"/>
  <c r="I14" i="1" l="1"/>
  <c r="H8" i="1"/>
  <c r="G8" i="1"/>
  <c r="F8" i="1"/>
  <c r="L25" i="7" l="1"/>
  <c r="L26" i="7"/>
  <c r="L27" i="7"/>
  <c r="L28" i="7"/>
  <c r="V27" i="7"/>
  <c r="AS27" i="7"/>
  <c r="V28" i="7"/>
  <c r="AS28" i="7"/>
  <c r="V29" i="7"/>
  <c r="AS29" i="7"/>
  <c r="V30" i="7"/>
  <c r="AS30" i="7"/>
  <c r="V31" i="7"/>
  <c r="AS31" i="7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K26" i="7"/>
  <c r="K27" i="7"/>
  <c r="K28" i="7"/>
  <c r="K29" i="7"/>
  <c r="L29" i="7" s="1"/>
  <c r="K30" i="7"/>
  <c r="L30" i="7" s="1"/>
  <c r="K31" i="7"/>
  <c r="L31" i="7" s="1"/>
  <c r="K17" i="7"/>
  <c r="L17" i="7" s="1"/>
  <c r="E25" i="7"/>
  <c r="E26" i="7"/>
  <c r="E27" i="7"/>
  <c r="E28" i="7"/>
  <c r="E29" i="7"/>
  <c r="E30" i="7"/>
  <c r="E31" i="7"/>
  <c r="E17" i="7"/>
  <c r="AS26" i="7" l="1"/>
  <c r="V26" i="7"/>
  <c r="AS25" i="7"/>
  <c r="V25" i="7"/>
  <c r="AS24" i="7"/>
  <c r="V24" i="7"/>
  <c r="E24" i="7"/>
  <c r="AS23" i="7"/>
  <c r="V23" i="7"/>
  <c r="E23" i="7"/>
  <c r="AS22" i="7"/>
  <c r="V22" i="7"/>
  <c r="E22" i="7"/>
  <c r="AS21" i="7"/>
  <c r="V21" i="7"/>
  <c r="E21" i="7"/>
  <c r="AS20" i="7"/>
  <c r="V20" i="7"/>
  <c r="E20" i="7"/>
  <c r="AS19" i="7"/>
  <c r="V19" i="7"/>
  <c r="E19" i="7"/>
  <c r="AS18" i="7"/>
  <c r="V18" i="7"/>
  <c r="E18" i="7"/>
  <c r="AS17" i="7"/>
  <c r="V17" i="7"/>
  <c r="Q15" i="7"/>
  <c r="M15" i="7"/>
  <c r="I9" i="7"/>
  <c r="H9" i="7"/>
  <c r="G9" i="7"/>
  <c r="F9" i="7"/>
  <c r="I8" i="7"/>
  <c r="H8" i="7"/>
  <c r="G8" i="7"/>
  <c r="F8" i="7"/>
  <c r="L18" i="1"/>
  <c r="L19" i="1"/>
  <c r="L20" i="1"/>
  <c r="L21" i="1"/>
  <c r="L22" i="1"/>
  <c r="L23" i="1"/>
  <c r="L24" i="1"/>
  <c r="L25" i="1"/>
  <c r="L26" i="1"/>
  <c r="L27" i="1"/>
  <c r="L17" i="1"/>
  <c r="J14" i="7" l="1"/>
  <c r="P17" i="7"/>
  <c r="BL17" i="7" s="1"/>
  <c r="P27" i="7"/>
  <c r="P30" i="7"/>
  <c r="P31" i="7"/>
  <c r="P29" i="7"/>
  <c r="P28" i="7"/>
  <c r="Q25" i="7"/>
  <c r="R25" i="7" s="1"/>
  <c r="S25" i="7" s="1"/>
  <c r="Q27" i="7"/>
  <c r="R27" i="7" s="1"/>
  <c r="S27" i="7" s="1"/>
  <c r="Q31" i="7"/>
  <c r="R31" i="7" s="1"/>
  <c r="S31" i="7" s="1"/>
  <c r="Q28" i="7"/>
  <c r="R28" i="7" s="1"/>
  <c r="S28" i="7" s="1"/>
  <c r="Q30" i="7"/>
  <c r="R30" i="7" s="1"/>
  <c r="S30" i="7" s="1"/>
  <c r="Q29" i="7"/>
  <c r="R29" i="7" s="1"/>
  <c r="S29" i="7" s="1"/>
  <c r="P18" i="7"/>
  <c r="AO18" i="7" s="1"/>
  <c r="Q22" i="7"/>
  <c r="R22" i="7" s="1"/>
  <c r="S22" i="7" s="1"/>
  <c r="M27" i="7"/>
  <c r="N27" i="7" s="1"/>
  <c r="O27" i="7" s="1"/>
  <c r="M28" i="7"/>
  <c r="N28" i="7" s="1"/>
  <c r="O28" i="7" s="1"/>
  <c r="M30" i="7"/>
  <c r="N30" i="7" s="1"/>
  <c r="O30" i="7" s="1"/>
  <c r="M31" i="7"/>
  <c r="N31" i="7" s="1"/>
  <c r="O31" i="7" s="1"/>
  <c r="M29" i="7"/>
  <c r="N29" i="7" s="1"/>
  <c r="O29" i="7" s="1"/>
  <c r="Q26" i="7"/>
  <c r="R26" i="7" s="1"/>
  <c r="S26" i="7" s="1"/>
  <c r="T17" i="7"/>
  <c r="AU17" i="7" s="1"/>
  <c r="AW17" i="7" s="1"/>
  <c r="T29" i="7"/>
  <c r="T28" i="7"/>
  <c r="T30" i="7"/>
  <c r="T27" i="7"/>
  <c r="T31" i="7"/>
  <c r="Q23" i="7"/>
  <c r="R23" i="7" s="1"/>
  <c r="S23" i="7" s="1"/>
  <c r="AO17" i="7"/>
  <c r="T26" i="7"/>
  <c r="T25" i="7"/>
  <c r="T24" i="7"/>
  <c r="T23" i="7"/>
  <c r="T22" i="7"/>
  <c r="T21" i="7"/>
  <c r="T20" i="7"/>
  <c r="T19" i="7"/>
  <c r="P26" i="7"/>
  <c r="P25" i="7"/>
  <c r="P24" i="7"/>
  <c r="P23" i="7"/>
  <c r="P22" i="7"/>
  <c r="P21" i="7"/>
  <c r="P20" i="7"/>
  <c r="P19" i="7"/>
  <c r="M21" i="7"/>
  <c r="N21" i="7" s="1"/>
  <c r="O21" i="7" s="1"/>
  <c r="M20" i="7"/>
  <c r="N20" i="7" s="1"/>
  <c r="O20" i="7" s="1"/>
  <c r="M19" i="7"/>
  <c r="N19" i="7" s="1"/>
  <c r="O19" i="7" s="1"/>
  <c r="M18" i="7"/>
  <c r="N18" i="7" s="1"/>
  <c r="O18" i="7" s="1"/>
  <c r="M17" i="7"/>
  <c r="N17" i="7" s="1"/>
  <c r="O17" i="7" s="1"/>
  <c r="M26" i="7"/>
  <c r="N26" i="7" s="1"/>
  <c r="O26" i="7" s="1"/>
  <c r="M25" i="7"/>
  <c r="N25" i="7" s="1"/>
  <c r="O25" i="7" s="1"/>
  <c r="M24" i="7"/>
  <c r="N24" i="7" s="1"/>
  <c r="O24" i="7" s="1"/>
  <c r="M23" i="7"/>
  <c r="N23" i="7" s="1"/>
  <c r="O23" i="7" s="1"/>
  <c r="Q21" i="7"/>
  <c r="R21" i="7" s="1"/>
  <c r="S21" i="7" s="1"/>
  <c r="Q20" i="7"/>
  <c r="R20" i="7" s="1"/>
  <c r="S20" i="7" s="1"/>
  <c r="Q19" i="7"/>
  <c r="R19" i="7" s="1"/>
  <c r="S19" i="7" s="1"/>
  <c r="Q18" i="7"/>
  <c r="R18" i="7" s="1"/>
  <c r="S18" i="7" s="1"/>
  <c r="Q17" i="7"/>
  <c r="R17" i="7" s="1"/>
  <c r="S17" i="7" s="1"/>
  <c r="T18" i="7"/>
  <c r="M22" i="7"/>
  <c r="N22" i="7" s="1"/>
  <c r="O22" i="7" s="1"/>
  <c r="Q24" i="7"/>
  <c r="R24" i="7" s="1"/>
  <c r="S24" i="7" s="1"/>
  <c r="K17" i="1"/>
  <c r="BL18" i="7" l="1"/>
  <c r="AO29" i="7"/>
  <c r="AU29" i="7"/>
  <c r="AW29" i="7" s="1"/>
  <c r="BL29" i="7"/>
  <c r="X29" i="7"/>
  <c r="Z29" i="7" s="1"/>
  <c r="X17" i="7"/>
  <c r="Z17" i="7" s="1"/>
  <c r="AA17" i="7" s="1"/>
  <c r="AR28" i="7"/>
  <c r="AT28" i="7" s="1"/>
  <c r="AV28" i="7" s="1"/>
  <c r="U28" i="7"/>
  <c r="AP28" i="7" s="1"/>
  <c r="U27" i="7"/>
  <c r="AP27" i="7" s="1"/>
  <c r="AR27" i="7"/>
  <c r="BM27" i="7" s="1"/>
  <c r="AO28" i="7"/>
  <c r="BL28" i="7"/>
  <c r="X28" i="7"/>
  <c r="Z28" i="7" s="1"/>
  <c r="AU28" i="7"/>
  <c r="AW28" i="7" s="1"/>
  <c r="BL31" i="7"/>
  <c r="AO31" i="7"/>
  <c r="AU31" i="7"/>
  <c r="AW31" i="7" s="1"/>
  <c r="AR31" i="7"/>
  <c r="BM31" i="7" s="1"/>
  <c r="U31" i="7"/>
  <c r="W31" i="7" s="1"/>
  <c r="Y31" i="7" s="1"/>
  <c r="AP31" i="7"/>
  <c r="AT31" i="7"/>
  <c r="AV31" i="7" s="1"/>
  <c r="AU27" i="7"/>
  <c r="AW27" i="7" s="1"/>
  <c r="BL27" i="7"/>
  <c r="AO27" i="7"/>
  <c r="X27" i="7"/>
  <c r="Z27" i="7" s="1"/>
  <c r="AR29" i="7"/>
  <c r="BM29" i="7" s="1"/>
  <c r="U29" i="7"/>
  <c r="W29" i="7" s="1"/>
  <c r="Y29" i="7" s="1"/>
  <c r="AP29" i="7"/>
  <c r="AT29" i="7"/>
  <c r="AV29" i="7" s="1"/>
  <c r="AY29" i="7" s="1"/>
  <c r="AO30" i="7"/>
  <c r="AU30" i="7"/>
  <c r="AW30" i="7" s="1"/>
  <c r="X30" i="7"/>
  <c r="Z30" i="7" s="1"/>
  <c r="BL30" i="7"/>
  <c r="X31" i="7"/>
  <c r="Z31" i="7" s="1"/>
  <c r="AU18" i="7"/>
  <c r="AW18" i="7" s="1"/>
  <c r="AX18" i="7" s="1"/>
  <c r="AR30" i="7"/>
  <c r="BM30" i="7" s="1"/>
  <c r="U30" i="7"/>
  <c r="AP30" i="7" s="1"/>
  <c r="AR24" i="7"/>
  <c r="AT24" i="7" s="1"/>
  <c r="AV24" i="7" s="1"/>
  <c r="U24" i="7"/>
  <c r="AP24" i="7" s="1"/>
  <c r="BL22" i="7"/>
  <c r="X22" i="7"/>
  <c r="Z22" i="7" s="1"/>
  <c r="AU22" i="7"/>
  <c r="AW22" i="7" s="1"/>
  <c r="AO22" i="7"/>
  <c r="AR23" i="7"/>
  <c r="AT23" i="7" s="1"/>
  <c r="AV23" i="7" s="1"/>
  <c r="U23" i="7"/>
  <c r="AP23" i="7" s="1"/>
  <c r="U20" i="7"/>
  <c r="W20" i="7" s="1"/>
  <c r="Y20" i="7" s="1"/>
  <c r="AR20" i="7"/>
  <c r="BM20" i="7" s="1"/>
  <c r="BL21" i="7"/>
  <c r="AO21" i="7"/>
  <c r="X21" i="7"/>
  <c r="Z21" i="7" s="1"/>
  <c r="AU21" i="7"/>
  <c r="AW21" i="7" s="1"/>
  <c r="BL25" i="7"/>
  <c r="X25" i="7"/>
  <c r="Z25" i="7" s="1"/>
  <c r="AU25" i="7"/>
  <c r="AW25" i="7" s="1"/>
  <c r="AO25" i="7"/>
  <c r="AX17" i="7"/>
  <c r="X18" i="7"/>
  <c r="Z18" i="7" s="1"/>
  <c r="BL26" i="7"/>
  <c r="X26" i="7"/>
  <c r="Z26" i="7" s="1"/>
  <c r="AU26" i="7"/>
  <c r="AW26" i="7" s="1"/>
  <c r="AO26" i="7"/>
  <c r="U17" i="7"/>
  <c r="AP17" i="7" s="1"/>
  <c r="AR17" i="7"/>
  <c r="AT17" i="7" s="1"/>
  <c r="AV17" i="7" s="1"/>
  <c r="AY17" i="7" s="1"/>
  <c r="AR22" i="7"/>
  <c r="AT22" i="7" s="1"/>
  <c r="AV22" i="7" s="1"/>
  <c r="U22" i="7"/>
  <c r="W22" i="7" s="1"/>
  <c r="Y22" i="7" s="1"/>
  <c r="AR25" i="7"/>
  <c r="AT25" i="7" s="1"/>
  <c r="AV25" i="7" s="1"/>
  <c r="U25" i="7"/>
  <c r="W25" i="7" s="1"/>
  <c r="Y25" i="7" s="1"/>
  <c r="U18" i="7"/>
  <c r="W18" i="7" s="1"/>
  <c r="Y18" i="7" s="1"/>
  <c r="AR18" i="7"/>
  <c r="BM18" i="7" s="1"/>
  <c r="AO19" i="7"/>
  <c r="BL19" i="7"/>
  <c r="X19" i="7"/>
  <c r="Z19" i="7" s="1"/>
  <c r="AU19" i="7"/>
  <c r="AW19" i="7" s="1"/>
  <c r="BL23" i="7"/>
  <c r="X23" i="7"/>
  <c r="Z23" i="7" s="1"/>
  <c r="AO23" i="7"/>
  <c r="AU23" i="7"/>
  <c r="AW23" i="7" s="1"/>
  <c r="U21" i="7"/>
  <c r="AP21" i="7" s="1"/>
  <c r="AR21" i="7"/>
  <c r="BM21" i="7" s="1"/>
  <c r="AR26" i="7"/>
  <c r="AT26" i="7" s="1"/>
  <c r="AV26" i="7" s="1"/>
  <c r="U26" i="7"/>
  <c r="W26" i="7" s="1"/>
  <c r="Y26" i="7" s="1"/>
  <c r="U19" i="7"/>
  <c r="AP19" i="7" s="1"/>
  <c r="AR19" i="7"/>
  <c r="AT19" i="7" s="1"/>
  <c r="AV19" i="7" s="1"/>
  <c r="AO20" i="7"/>
  <c r="BL20" i="7"/>
  <c r="X20" i="7"/>
  <c r="Z20" i="7" s="1"/>
  <c r="AU20" i="7"/>
  <c r="AW20" i="7" s="1"/>
  <c r="BL24" i="7"/>
  <c r="X24" i="7"/>
  <c r="Z24" i="7" s="1"/>
  <c r="AU24" i="7"/>
  <c r="AW24" i="7" s="1"/>
  <c r="AO24" i="7"/>
  <c r="AS18" i="1"/>
  <c r="AS19" i="1"/>
  <c r="AS20" i="1"/>
  <c r="AS21" i="1"/>
  <c r="AS22" i="1"/>
  <c r="AS23" i="1"/>
  <c r="AS24" i="1"/>
  <c r="AS25" i="1"/>
  <c r="AS26" i="1"/>
  <c r="AS27" i="1"/>
  <c r="AS17" i="1"/>
  <c r="AY31" i="7" l="1"/>
  <c r="AY19" i="7"/>
  <c r="AT27" i="7"/>
  <c r="AV27" i="7" s="1"/>
  <c r="BM28" i="7"/>
  <c r="AY28" i="7"/>
  <c r="AB26" i="7"/>
  <c r="AY27" i="7"/>
  <c r="W27" i="7"/>
  <c r="Y27" i="7" s="1"/>
  <c r="AC27" i="7" s="1"/>
  <c r="AA28" i="7"/>
  <c r="AB29" i="7"/>
  <c r="AB31" i="7"/>
  <c r="AA27" i="7"/>
  <c r="W30" i="7"/>
  <c r="Y30" i="7" s="1"/>
  <c r="AB30" i="7" s="1"/>
  <c r="AA30" i="7"/>
  <c r="AT30" i="7"/>
  <c r="AV30" i="7" s="1"/>
  <c r="AY30" i="7" s="1"/>
  <c r="AX30" i="7"/>
  <c r="AZ30" i="7"/>
  <c r="AX29" i="7"/>
  <c r="AZ29" i="7"/>
  <c r="AA31" i="7"/>
  <c r="AC31" i="7"/>
  <c r="AX31" i="7"/>
  <c r="BB31" i="7" s="1"/>
  <c r="AZ31" i="7"/>
  <c r="AA29" i="7"/>
  <c r="AC29" i="7"/>
  <c r="AX27" i="7"/>
  <c r="AZ27" i="7"/>
  <c r="AX28" i="7"/>
  <c r="AZ28" i="7"/>
  <c r="W28" i="7"/>
  <c r="Y28" i="7" s="1"/>
  <c r="AB28" i="7" s="1"/>
  <c r="W21" i="7"/>
  <c r="Y21" i="7" s="1"/>
  <c r="AB21" i="7" s="1"/>
  <c r="BM23" i="7"/>
  <c r="BM17" i="7"/>
  <c r="AT21" i="7"/>
  <c r="AV21" i="7" s="1"/>
  <c r="AZ21" i="7" s="1"/>
  <c r="AT20" i="7"/>
  <c r="AV20" i="7" s="1"/>
  <c r="AZ20" i="7" s="1"/>
  <c r="AP18" i="7"/>
  <c r="AB25" i="7"/>
  <c r="AY22" i="7"/>
  <c r="AY25" i="7"/>
  <c r="W19" i="7"/>
  <c r="Y19" i="7" s="1"/>
  <c r="AB19" i="7" s="1"/>
  <c r="AY26" i="7"/>
  <c r="AP25" i="7"/>
  <c r="W23" i="7"/>
  <c r="Y23" i="7" s="1"/>
  <c r="AC23" i="7" s="1"/>
  <c r="AB22" i="7"/>
  <c r="AY23" i="7"/>
  <c r="BM25" i="7"/>
  <c r="W17" i="7"/>
  <c r="AP20" i="7"/>
  <c r="BM19" i="7"/>
  <c r="AP26" i="7"/>
  <c r="AY24" i="7"/>
  <c r="AB20" i="7"/>
  <c r="AC18" i="7"/>
  <c r="AA18" i="7"/>
  <c r="AA21" i="7"/>
  <c r="BM26" i="7"/>
  <c r="AX23" i="7"/>
  <c r="AZ23" i="7"/>
  <c r="AZ19" i="7"/>
  <c r="AX19" i="7"/>
  <c r="BM22" i="7"/>
  <c r="AP22" i="7"/>
  <c r="AX26" i="7"/>
  <c r="AZ26" i="7"/>
  <c r="BB17" i="7"/>
  <c r="AC25" i="7"/>
  <c r="AA25" i="7"/>
  <c r="W24" i="7"/>
  <c r="Y24" i="7" s="1"/>
  <c r="AB24" i="7" s="1"/>
  <c r="AX20" i="7"/>
  <c r="AA19" i="7"/>
  <c r="AT18" i="7"/>
  <c r="AV18" i="7" s="1"/>
  <c r="AC26" i="7"/>
  <c r="AA26" i="7"/>
  <c r="AZ17" i="7"/>
  <c r="BA17" i="7" s="1"/>
  <c r="AX22" i="7"/>
  <c r="AZ22" i="7"/>
  <c r="BM24" i="7"/>
  <c r="AX24" i="7"/>
  <c r="AZ24" i="7"/>
  <c r="AC20" i="7"/>
  <c r="AA20" i="7"/>
  <c r="AA23" i="7"/>
  <c r="AB18" i="7"/>
  <c r="AX21" i="7"/>
  <c r="AC22" i="7"/>
  <c r="AA22" i="7"/>
  <c r="AA24" i="7"/>
  <c r="AX25" i="7"/>
  <c r="AZ25" i="7"/>
  <c r="BA31" i="7" l="1"/>
  <c r="BC31" i="7" s="1"/>
  <c r="BD31" i="7" s="1"/>
  <c r="BB28" i="7"/>
  <c r="AD31" i="7"/>
  <c r="AB27" i="7"/>
  <c r="AE27" i="7" s="1"/>
  <c r="BB27" i="7"/>
  <c r="BA27" i="7"/>
  <c r="BA29" i="7"/>
  <c r="BB29" i="7"/>
  <c r="AE29" i="7"/>
  <c r="AD29" i="7"/>
  <c r="BA30" i="7"/>
  <c r="BB30" i="7"/>
  <c r="Y17" i="7"/>
  <c r="AC17" i="7" s="1"/>
  <c r="AE28" i="7"/>
  <c r="AC30" i="7"/>
  <c r="AD30" i="7" s="1"/>
  <c r="AC28" i="7"/>
  <c r="AD28" i="7" s="1"/>
  <c r="AE31" i="7"/>
  <c r="BA28" i="7"/>
  <c r="AE30" i="7"/>
  <c r="AC21" i="7"/>
  <c r="AD21" i="7" s="1"/>
  <c r="AY21" i="7"/>
  <c r="BA21" i="7" s="1"/>
  <c r="AY20" i="7"/>
  <c r="BB20" i="7" s="1"/>
  <c r="AB23" i="7"/>
  <c r="AE23" i="7" s="1"/>
  <c r="AC19" i="7"/>
  <c r="AD19" i="7" s="1"/>
  <c r="BE17" i="7"/>
  <c r="BF17" i="7" s="1"/>
  <c r="BG17" i="7" s="1"/>
  <c r="BI17" i="7" s="1"/>
  <c r="BC17" i="7"/>
  <c r="AE24" i="7"/>
  <c r="AE22" i="7"/>
  <c r="AD22" i="7"/>
  <c r="AE18" i="7"/>
  <c r="AD18" i="7"/>
  <c r="BB22" i="7"/>
  <c r="BA22" i="7"/>
  <c r="BB23" i="7"/>
  <c r="BA23" i="7"/>
  <c r="BA19" i="7"/>
  <c r="BB19" i="7"/>
  <c r="AE21" i="7"/>
  <c r="BB24" i="7"/>
  <c r="BA24" i="7"/>
  <c r="AD26" i="7"/>
  <c r="AE26" i="7"/>
  <c r="AY18" i="7"/>
  <c r="AZ18" i="7"/>
  <c r="AD25" i="7"/>
  <c r="AE25" i="7"/>
  <c r="BB25" i="7"/>
  <c r="BA25" i="7"/>
  <c r="AC24" i="7"/>
  <c r="AD24" i="7" s="1"/>
  <c r="AE20" i="7"/>
  <c r="AD20" i="7"/>
  <c r="AE19" i="7"/>
  <c r="BB26" i="7"/>
  <c r="BA26" i="7"/>
  <c r="V18" i="1"/>
  <c r="V19" i="1"/>
  <c r="V20" i="1"/>
  <c r="V21" i="1"/>
  <c r="V22" i="1"/>
  <c r="V23" i="1"/>
  <c r="V24" i="1"/>
  <c r="V25" i="1"/>
  <c r="V26" i="1"/>
  <c r="V27" i="1"/>
  <c r="V17" i="1"/>
  <c r="Q15" i="1"/>
  <c r="K18" i="1"/>
  <c r="K19" i="1"/>
  <c r="K20" i="1"/>
  <c r="K21" i="1"/>
  <c r="K22" i="1"/>
  <c r="K23" i="1"/>
  <c r="K24" i="1"/>
  <c r="K25" i="1"/>
  <c r="K26" i="1"/>
  <c r="K27" i="1"/>
  <c r="BE31" i="7" l="1"/>
  <c r="BF31" i="7" s="1"/>
  <c r="BG31" i="7" s="1"/>
  <c r="BH31" i="7" s="1"/>
  <c r="AH31" i="7"/>
  <c r="AI31" i="7" s="1"/>
  <c r="AJ31" i="7" s="1"/>
  <c r="AM31" i="7" s="1"/>
  <c r="AB17" i="7"/>
  <c r="AE17" i="7" s="1"/>
  <c r="AD27" i="7"/>
  <c r="AH27" i="7" s="1"/>
  <c r="AI27" i="7" s="1"/>
  <c r="AJ27" i="7" s="1"/>
  <c r="AH30" i="7"/>
  <c r="AI30" i="7" s="1"/>
  <c r="AJ30" i="7" s="1"/>
  <c r="AM30" i="7" s="1"/>
  <c r="AF30" i="7"/>
  <c r="AG30" i="7"/>
  <c r="BE29" i="7"/>
  <c r="BF29" i="7" s="1"/>
  <c r="BG29" i="7" s="1"/>
  <c r="BJ29" i="7" s="1"/>
  <c r="BC29" i="7"/>
  <c r="BD29" i="7" s="1"/>
  <c r="BE27" i="7"/>
  <c r="BF27" i="7" s="1"/>
  <c r="BG27" i="7" s="1"/>
  <c r="BI27" i="7" s="1"/>
  <c r="BC27" i="7"/>
  <c r="BD27" i="7" s="1"/>
  <c r="AF27" i="7"/>
  <c r="AH28" i="7"/>
  <c r="AI28" i="7" s="1"/>
  <c r="AJ28" i="7" s="1"/>
  <c r="AK28" i="7" s="1"/>
  <c r="AF28" i="7"/>
  <c r="BI31" i="7"/>
  <c r="AH29" i="7"/>
  <c r="AI29" i="7" s="1"/>
  <c r="AJ29" i="7" s="1"/>
  <c r="AK29" i="7" s="1"/>
  <c r="AF29" i="7"/>
  <c r="BE28" i="7"/>
  <c r="BF28" i="7" s="1"/>
  <c r="BG28" i="7" s="1"/>
  <c r="BC28" i="7"/>
  <c r="BD28" i="7" s="1"/>
  <c r="BE30" i="7"/>
  <c r="BF30" i="7" s="1"/>
  <c r="BG30" i="7" s="1"/>
  <c r="BJ30" i="7" s="1"/>
  <c r="BC30" i="7"/>
  <c r="AD17" i="7"/>
  <c r="AH17" i="7" s="1"/>
  <c r="AI17" i="7" s="1"/>
  <c r="AJ17" i="7" s="1"/>
  <c r="AM17" i="7" s="1"/>
  <c r="AK31" i="7"/>
  <c r="AL31" i="7"/>
  <c r="AF31" i="7"/>
  <c r="BA20" i="7"/>
  <c r="BE20" i="7" s="1"/>
  <c r="BF20" i="7" s="1"/>
  <c r="BG20" i="7" s="1"/>
  <c r="BI20" i="7" s="1"/>
  <c r="BB21" i="7"/>
  <c r="BC21" i="7" s="1"/>
  <c r="BD21" i="7" s="1"/>
  <c r="AD23" i="7"/>
  <c r="AF23" i="7" s="1"/>
  <c r="AG23" i="7" s="1"/>
  <c r="BH17" i="7"/>
  <c r="BJ17" i="7"/>
  <c r="AL17" i="7"/>
  <c r="AH24" i="7"/>
  <c r="AI24" i="7" s="1"/>
  <c r="AJ24" i="7" s="1"/>
  <c r="AM24" i="7" s="1"/>
  <c r="AF24" i="7"/>
  <c r="AG24" i="7" s="1"/>
  <c r="AF20" i="7"/>
  <c r="AG20" i="7" s="1"/>
  <c r="AH20" i="7"/>
  <c r="AI20" i="7" s="1"/>
  <c r="AJ20" i="7" s="1"/>
  <c r="AK20" i="7" s="1"/>
  <c r="BC26" i="7"/>
  <c r="BE26" i="7"/>
  <c r="BF26" i="7" s="1"/>
  <c r="BG26" i="7" s="1"/>
  <c r="BH26" i="7" s="1"/>
  <c r="AF19" i="7"/>
  <c r="AG19" i="7" s="1"/>
  <c r="AH19" i="7"/>
  <c r="AI19" i="7" s="1"/>
  <c r="AJ19" i="7" s="1"/>
  <c r="AK19" i="7" s="1"/>
  <c r="BA18" i="7"/>
  <c r="BB18" i="7"/>
  <c r="AF21" i="7"/>
  <c r="AH21" i="7"/>
  <c r="AI21" i="7" s="1"/>
  <c r="AJ21" i="7" s="1"/>
  <c r="AM21" i="7" s="1"/>
  <c r="BE19" i="7"/>
  <c r="BF19" i="7" s="1"/>
  <c r="BG19" i="7" s="1"/>
  <c r="BI19" i="7" s="1"/>
  <c r="BC19" i="7"/>
  <c r="BD19" i="7" s="1"/>
  <c r="AH25" i="7"/>
  <c r="AI25" i="7" s="1"/>
  <c r="AJ25" i="7" s="1"/>
  <c r="AL25" i="7" s="1"/>
  <c r="AF25" i="7"/>
  <c r="AG25" i="7" s="1"/>
  <c r="AH26" i="7"/>
  <c r="AI26" i="7" s="1"/>
  <c r="AJ26" i="7" s="1"/>
  <c r="AM26" i="7" s="1"/>
  <c r="AF26" i="7"/>
  <c r="AG26" i="7" s="1"/>
  <c r="BE23" i="7"/>
  <c r="BF23" i="7" s="1"/>
  <c r="BG23" i="7" s="1"/>
  <c r="BJ23" i="7" s="1"/>
  <c r="BC23" i="7"/>
  <c r="BD23" i="7" s="1"/>
  <c r="BE25" i="7"/>
  <c r="BF25" i="7" s="1"/>
  <c r="BG25" i="7" s="1"/>
  <c r="BH25" i="7" s="1"/>
  <c r="BC25" i="7"/>
  <c r="BD25" i="7" s="1"/>
  <c r="BE24" i="7"/>
  <c r="BF24" i="7" s="1"/>
  <c r="BG24" i="7" s="1"/>
  <c r="BJ24" i="7" s="1"/>
  <c r="BC24" i="7"/>
  <c r="BD24" i="7" s="1"/>
  <c r="BC22" i="7"/>
  <c r="BD22" i="7" s="1"/>
  <c r="BE22" i="7"/>
  <c r="BF22" i="7" s="1"/>
  <c r="BG22" i="7" s="1"/>
  <c r="BJ22" i="7" s="1"/>
  <c r="AH18" i="7"/>
  <c r="AI18" i="7" s="1"/>
  <c r="AJ18" i="7" s="1"/>
  <c r="AK18" i="7" s="1"/>
  <c r="AF18" i="7"/>
  <c r="AG18" i="7" s="1"/>
  <c r="AF22" i="7"/>
  <c r="AG22" i="7" s="1"/>
  <c r="AH22" i="7"/>
  <c r="AI22" i="7" s="1"/>
  <c r="AJ22" i="7" s="1"/>
  <c r="AK22" i="7" s="1"/>
  <c r="BD17" i="7"/>
  <c r="M15" i="1"/>
  <c r="E24" i="1"/>
  <c r="E25" i="1"/>
  <c r="E26" i="1"/>
  <c r="E27" i="1"/>
  <c r="BJ31" i="7" l="1"/>
  <c r="BK31" i="7" s="1"/>
  <c r="BN31" i="7" s="1"/>
  <c r="AH23" i="7"/>
  <c r="AI23" i="7" s="1"/>
  <c r="AJ23" i="7" s="1"/>
  <c r="AM23" i="7" s="1"/>
  <c r="BE21" i="7"/>
  <c r="BF21" i="7" s="1"/>
  <c r="BG21" i="7" s="1"/>
  <c r="BH21" i="7" s="1"/>
  <c r="BJ27" i="7"/>
  <c r="AF17" i="7"/>
  <c r="AG17" i="7" s="1"/>
  <c r="BH27" i="7"/>
  <c r="BK27" i="7" s="1"/>
  <c r="BN27" i="7" s="1"/>
  <c r="BI30" i="7"/>
  <c r="AM29" i="7"/>
  <c r="AK30" i="7"/>
  <c r="AK17" i="7"/>
  <c r="AL29" i="7"/>
  <c r="AL27" i="7"/>
  <c r="AM27" i="7"/>
  <c r="AK27" i="7"/>
  <c r="AN27" i="7" s="1"/>
  <c r="AQ27" i="7" s="1"/>
  <c r="BI29" i="7"/>
  <c r="BH30" i="7"/>
  <c r="BI28" i="7"/>
  <c r="BH28" i="7"/>
  <c r="BJ28" i="7"/>
  <c r="AG28" i="7"/>
  <c r="AL30" i="7"/>
  <c r="AN30" i="7" s="1"/>
  <c r="AQ30" i="7" s="1"/>
  <c r="AG31" i="7"/>
  <c r="AN31" i="7"/>
  <c r="AQ31" i="7" s="1"/>
  <c r="AG27" i="7"/>
  <c r="AG29" i="7"/>
  <c r="AL28" i="7"/>
  <c r="AM28" i="7"/>
  <c r="BD30" i="7"/>
  <c r="BH29" i="7"/>
  <c r="BC20" i="7"/>
  <c r="BD20" i="7" s="1"/>
  <c r="BK17" i="7"/>
  <c r="BN17" i="7" s="1"/>
  <c r="BJ26" i="7"/>
  <c r="BI23" i="7"/>
  <c r="AL19" i="7"/>
  <c r="AL20" i="7"/>
  <c r="AM20" i="7"/>
  <c r="AK21" i="7"/>
  <c r="AM19" i="7"/>
  <c r="AK24" i="7"/>
  <c r="BJ19" i="7"/>
  <c r="AK23" i="7"/>
  <c r="AK26" i="7"/>
  <c r="BH19" i="7"/>
  <c r="AL26" i="7"/>
  <c r="BJ20" i="7"/>
  <c r="BH20" i="7"/>
  <c r="BI22" i="7"/>
  <c r="BI21" i="7"/>
  <c r="AL22" i="7"/>
  <c r="BH23" i="7"/>
  <c r="AL21" i="7"/>
  <c r="AL24" i="7"/>
  <c r="AG21" i="7"/>
  <c r="AM25" i="7"/>
  <c r="AL18" i="7"/>
  <c r="BH22" i="7"/>
  <c r="BJ25" i="7"/>
  <c r="BJ21" i="7"/>
  <c r="AK25" i="7"/>
  <c r="BI26" i="7"/>
  <c r="AM22" i="7"/>
  <c r="AM18" i="7"/>
  <c r="BI24" i="7"/>
  <c r="BE18" i="7"/>
  <c r="BF18" i="7" s="1"/>
  <c r="BG18" i="7" s="1"/>
  <c r="BI18" i="7" s="1"/>
  <c r="BC18" i="7"/>
  <c r="BD26" i="7"/>
  <c r="BH24" i="7"/>
  <c r="BI25" i="7"/>
  <c r="F9" i="1"/>
  <c r="G9" i="1"/>
  <c r="H9" i="1"/>
  <c r="J14" i="1" s="1"/>
  <c r="I9" i="1"/>
  <c r="I8" i="1"/>
  <c r="F31" i="7" l="1"/>
  <c r="H31" i="7" s="1"/>
  <c r="AL23" i="7"/>
  <c r="AN29" i="7"/>
  <c r="AQ29" i="7" s="1"/>
  <c r="BK29" i="7"/>
  <c r="BN29" i="7" s="1"/>
  <c r="BK30" i="7"/>
  <c r="BN30" i="7" s="1"/>
  <c r="F30" i="7" s="1"/>
  <c r="AN17" i="7"/>
  <c r="AQ17" i="7" s="1"/>
  <c r="AN28" i="7"/>
  <c r="AQ28" i="7" s="1"/>
  <c r="F29" i="7"/>
  <c r="G29" i="7" s="1"/>
  <c r="G31" i="7"/>
  <c r="BK28" i="7"/>
  <c r="BN28" i="7" s="1"/>
  <c r="AN20" i="7"/>
  <c r="AQ20" i="7" s="1"/>
  <c r="AN24" i="7"/>
  <c r="AQ24" i="7" s="1"/>
  <c r="F17" i="7"/>
  <c r="H17" i="7" s="1"/>
  <c r="BK25" i="7"/>
  <c r="BN25" i="7" s="1"/>
  <c r="BK26" i="7"/>
  <c r="BN26" i="7" s="1"/>
  <c r="BK19" i="7"/>
  <c r="BN19" i="7" s="1"/>
  <c r="AN26" i="7"/>
  <c r="AQ26" i="7" s="1"/>
  <c r="AN18" i="7"/>
  <c r="AQ18" i="7" s="1"/>
  <c r="BK23" i="7"/>
  <c r="BN23" i="7" s="1"/>
  <c r="BK20" i="7"/>
  <c r="BN20" i="7" s="1"/>
  <c r="AN21" i="7"/>
  <c r="AQ21" i="7" s="1"/>
  <c r="BK21" i="7"/>
  <c r="BN21" i="7" s="1"/>
  <c r="AN23" i="7"/>
  <c r="AQ23" i="7" s="1"/>
  <c r="AN19" i="7"/>
  <c r="AQ19" i="7" s="1"/>
  <c r="AN25" i="7"/>
  <c r="AQ25" i="7" s="1"/>
  <c r="BK24" i="7"/>
  <c r="BN24" i="7" s="1"/>
  <c r="BK22" i="7"/>
  <c r="BN22" i="7" s="1"/>
  <c r="AN22" i="7"/>
  <c r="AQ22" i="7" s="1"/>
  <c r="BH18" i="7"/>
  <c r="BJ18" i="7"/>
  <c r="BD18" i="7"/>
  <c r="Q19" i="1"/>
  <c r="R19" i="1" s="1"/>
  <c r="S19" i="1" s="1"/>
  <c r="Q23" i="1"/>
  <c r="R23" i="1" s="1"/>
  <c r="S23" i="1" s="1"/>
  <c r="Q27" i="1"/>
  <c r="R27" i="1" s="1"/>
  <c r="S27" i="1" s="1"/>
  <c r="Q18" i="1"/>
  <c r="R18" i="1" s="1"/>
  <c r="S18" i="1" s="1"/>
  <c r="Q24" i="1"/>
  <c r="R24" i="1" s="1"/>
  <c r="S24" i="1" s="1"/>
  <c r="Q20" i="1"/>
  <c r="R20" i="1" s="1"/>
  <c r="S20" i="1" s="1"/>
  <c r="Q25" i="1"/>
  <c r="R25" i="1" s="1"/>
  <c r="S25" i="1" s="1"/>
  <c r="Q21" i="1"/>
  <c r="R21" i="1" s="1"/>
  <c r="S21" i="1" s="1"/>
  <c r="Q26" i="1"/>
  <c r="R26" i="1" s="1"/>
  <c r="S26" i="1" s="1"/>
  <c r="Q22" i="1"/>
  <c r="R22" i="1" s="1"/>
  <c r="S22" i="1" s="1"/>
  <c r="Q17" i="1"/>
  <c r="R17" i="1" s="1"/>
  <c r="S17" i="1" s="1"/>
  <c r="T20" i="1"/>
  <c r="T24" i="1"/>
  <c r="T17" i="1"/>
  <c r="T21" i="1"/>
  <c r="T18" i="1"/>
  <c r="T25" i="1"/>
  <c r="T19" i="1"/>
  <c r="T26" i="1"/>
  <c r="T22" i="1"/>
  <c r="T27" i="1"/>
  <c r="T23" i="1"/>
  <c r="P19" i="1"/>
  <c r="P23" i="1"/>
  <c r="P27" i="1"/>
  <c r="P22" i="1"/>
  <c r="P17" i="1"/>
  <c r="P18" i="1"/>
  <c r="P24" i="1"/>
  <c r="P20" i="1"/>
  <c r="P25" i="1"/>
  <c r="P21" i="1"/>
  <c r="P26" i="1"/>
  <c r="M21" i="1"/>
  <c r="N21" i="1" s="1"/>
  <c r="O21" i="1" s="1"/>
  <c r="M25" i="1"/>
  <c r="N25" i="1" s="1"/>
  <c r="O25" i="1" s="1"/>
  <c r="M20" i="1"/>
  <c r="N20" i="1" s="1"/>
  <c r="O20" i="1" s="1"/>
  <c r="M26" i="1"/>
  <c r="N26" i="1" s="1"/>
  <c r="O26" i="1" s="1"/>
  <c r="M22" i="1"/>
  <c r="N22" i="1" s="1"/>
  <c r="O22" i="1" s="1"/>
  <c r="M27" i="1"/>
  <c r="N27" i="1" s="1"/>
  <c r="O27" i="1" s="1"/>
  <c r="M18" i="1"/>
  <c r="N18" i="1" s="1"/>
  <c r="O18" i="1" s="1"/>
  <c r="M23" i="1"/>
  <c r="N23" i="1" s="1"/>
  <c r="O23" i="1" s="1"/>
  <c r="M17" i="1"/>
  <c r="N17" i="1" s="1"/>
  <c r="O17" i="1" s="1"/>
  <c r="M19" i="1"/>
  <c r="N19" i="1" s="1"/>
  <c r="O19" i="1" s="1"/>
  <c r="M24" i="1"/>
  <c r="N24" i="1" s="1"/>
  <c r="O24" i="1" s="1"/>
  <c r="H29" i="7" l="1"/>
  <c r="F28" i="7"/>
  <c r="H28" i="7" s="1"/>
  <c r="AR22" i="1"/>
  <c r="AT22" i="1" s="1"/>
  <c r="AV22" i="1" s="1"/>
  <c r="AR24" i="1"/>
  <c r="AT24" i="1" s="1"/>
  <c r="AV24" i="1" s="1"/>
  <c r="X18" i="1"/>
  <c r="Z18" i="1" s="1"/>
  <c r="AA18" i="1" s="1"/>
  <c r="AU18" i="1"/>
  <c r="AW18" i="1" s="1"/>
  <c r="AO18" i="1"/>
  <c r="BL18" i="1"/>
  <c r="AR19" i="1"/>
  <c r="BM19" i="1" s="1"/>
  <c r="G30" i="7"/>
  <c r="H30" i="7"/>
  <c r="X25" i="1"/>
  <c r="Z25" i="1" s="1"/>
  <c r="AA25" i="1" s="1"/>
  <c r="AU25" i="1"/>
  <c r="AW25" i="1" s="1"/>
  <c r="AO25" i="1"/>
  <c r="BL25" i="1"/>
  <c r="AR26" i="1"/>
  <c r="AT26" i="1" s="1"/>
  <c r="AV26" i="1" s="1"/>
  <c r="X24" i="1"/>
  <c r="Z24" i="1" s="1"/>
  <c r="AA24" i="1" s="1"/>
  <c r="AU24" i="1"/>
  <c r="AW24" i="1" s="1"/>
  <c r="BL24" i="1"/>
  <c r="AO24" i="1"/>
  <c r="AR20" i="1"/>
  <c r="BM20" i="1" s="1"/>
  <c r="AR25" i="1"/>
  <c r="BM25" i="1" s="1"/>
  <c r="BL17" i="1"/>
  <c r="AO17" i="1"/>
  <c r="AU17" i="1"/>
  <c r="AW17" i="1" s="1"/>
  <c r="X17" i="1"/>
  <c r="Z17" i="1" s="1"/>
  <c r="AA17" i="1" s="1"/>
  <c r="U17" i="1"/>
  <c r="AP17" i="1" s="1"/>
  <c r="AR17" i="1"/>
  <c r="AT17" i="1" s="1"/>
  <c r="AV17" i="1" s="1"/>
  <c r="AR21" i="1"/>
  <c r="AT21" i="1" s="1"/>
  <c r="AV21" i="1" s="1"/>
  <c r="X22" i="1"/>
  <c r="Z22" i="1" s="1"/>
  <c r="AA22" i="1" s="1"/>
  <c r="AU22" i="1"/>
  <c r="AW22" i="1" s="1"/>
  <c r="AO22" i="1"/>
  <c r="BL22" i="1"/>
  <c r="X19" i="1"/>
  <c r="Z19" i="1" s="1"/>
  <c r="AA19" i="1" s="1"/>
  <c r="AU19" i="1"/>
  <c r="AW19" i="1" s="1"/>
  <c r="BL19" i="1"/>
  <c r="AO19" i="1"/>
  <c r="X20" i="1"/>
  <c r="Z20" i="1" s="1"/>
  <c r="AA20" i="1" s="1"/>
  <c r="AU20" i="1"/>
  <c r="AW20" i="1" s="1"/>
  <c r="AO20" i="1"/>
  <c r="BL20" i="1"/>
  <c r="X26" i="1"/>
  <c r="Z26" i="1" s="1"/>
  <c r="AA26" i="1" s="1"/>
  <c r="AU26" i="1"/>
  <c r="AW26" i="1" s="1"/>
  <c r="BL26" i="1"/>
  <c r="AO26" i="1"/>
  <c r="AR27" i="1"/>
  <c r="AT27" i="1" s="1"/>
  <c r="AV27" i="1" s="1"/>
  <c r="AR23" i="1"/>
  <c r="BM23" i="1" s="1"/>
  <c r="X27" i="1"/>
  <c r="Z27" i="1" s="1"/>
  <c r="AA27" i="1" s="1"/>
  <c r="AU27" i="1"/>
  <c r="AW27" i="1" s="1"/>
  <c r="BL27" i="1"/>
  <c r="AO27" i="1"/>
  <c r="AR18" i="1"/>
  <c r="BM18" i="1" s="1"/>
  <c r="X21" i="1"/>
  <c r="Z21" i="1" s="1"/>
  <c r="AA21" i="1" s="1"/>
  <c r="AU21" i="1"/>
  <c r="AW21" i="1" s="1"/>
  <c r="AO21" i="1"/>
  <c r="BL21" i="1"/>
  <c r="X23" i="1"/>
  <c r="Z23" i="1" s="1"/>
  <c r="AA23" i="1" s="1"/>
  <c r="AU23" i="1"/>
  <c r="AW23" i="1" s="1"/>
  <c r="BL23" i="1"/>
  <c r="AO23" i="1"/>
  <c r="F20" i="7"/>
  <c r="G20" i="7" s="1"/>
  <c r="F24" i="7"/>
  <c r="G24" i="7" s="1"/>
  <c r="F25" i="7"/>
  <c r="G25" i="7" s="1"/>
  <c r="G17" i="7"/>
  <c r="F27" i="7"/>
  <c r="F26" i="7"/>
  <c r="F19" i="7"/>
  <c r="H19" i="7" s="1"/>
  <c r="F23" i="7"/>
  <c r="G23" i="7" s="1"/>
  <c r="F21" i="7"/>
  <c r="H21" i="7" s="1"/>
  <c r="BK18" i="7"/>
  <c r="BN18" i="7" s="1"/>
  <c r="F18" i="7" s="1"/>
  <c r="H18" i="7" s="1"/>
  <c r="F22" i="7"/>
  <c r="U24" i="1"/>
  <c r="U18" i="1"/>
  <c r="U20" i="1"/>
  <c r="U27" i="1"/>
  <c r="AP27" i="1" s="1"/>
  <c r="U25" i="1"/>
  <c r="U19" i="1"/>
  <c r="U22" i="1"/>
  <c r="U21" i="1"/>
  <c r="AP21" i="1" s="1"/>
  <c r="U23" i="1"/>
  <c r="U26" i="1"/>
  <c r="H20" i="7" l="1"/>
  <c r="G28" i="7"/>
  <c r="AT19" i="1"/>
  <c r="AV19" i="1" s="1"/>
  <c r="AY19" i="1" s="1"/>
  <c r="BM26" i="1"/>
  <c r="BM22" i="1"/>
  <c r="AY26" i="1"/>
  <c r="AT20" i="1"/>
  <c r="AV20" i="1" s="1"/>
  <c r="AY20" i="1" s="1"/>
  <c r="AY24" i="1"/>
  <c r="AT23" i="1"/>
  <c r="AV23" i="1" s="1"/>
  <c r="AY23" i="1" s="1"/>
  <c r="AY21" i="1"/>
  <c r="BM24" i="1"/>
  <c r="BM21" i="1"/>
  <c r="AY17" i="1"/>
  <c r="AY27" i="1"/>
  <c r="AX21" i="1"/>
  <c r="AZ21" i="1"/>
  <c r="AX19" i="1"/>
  <c r="BM17" i="1"/>
  <c r="AX27" i="1"/>
  <c r="AZ27" i="1"/>
  <c r="AX26" i="1"/>
  <c r="AZ26" i="1"/>
  <c r="AX17" i="1"/>
  <c r="AZ17" i="1"/>
  <c r="AY22" i="1"/>
  <c r="AT18" i="1"/>
  <c r="AV18" i="1" s="1"/>
  <c r="AY18" i="1" s="1"/>
  <c r="H24" i="7"/>
  <c r="H25" i="7"/>
  <c r="AX25" i="1"/>
  <c r="BM27" i="1"/>
  <c r="W17" i="1"/>
  <c r="Y17" i="1" s="1"/>
  <c r="AB17" i="1" s="1"/>
  <c r="AE17" i="1" s="1"/>
  <c r="AT25" i="1"/>
  <c r="AV25" i="1" s="1"/>
  <c r="AY25" i="1" s="1"/>
  <c r="AX24" i="1"/>
  <c r="AZ24" i="1"/>
  <c r="AX18" i="1"/>
  <c r="AX23" i="1"/>
  <c r="AX20" i="1"/>
  <c r="AX22" i="1"/>
  <c r="AZ22" i="1"/>
  <c r="H23" i="7"/>
  <c r="H27" i="7"/>
  <c r="G27" i="7"/>
  <c r="H26" i="7"/>
  <c r="G26" i="7"/>
  <c r="G19" i="7"/>
  <c r="G21" i="7"/>
  <c r="G18" i="7"/>
  <c r="G22" i="7"/>
  <c r="H22" i="7"/>
  <c r="W21" i="1"/>
  <c r="Y21" i="1" s="1"/>
  <c r="AB21" i="1" s="1"/>
  <c r="AE21" i="1" s="1"/>
  <c r="W27" i="1"/>
  <c r="Y27" i="1" s="1"/>
  <c r="AB27" i="1" s="1"/>
  <c r="AE27" i="1" s="1"/>
  <c r="W22" i="1"/>
  <c r="Y22" i="1" s="1"/>
  <c r="AC22" i="1" s="1"/>
  <c r="AP22" i="1"/>
  <c r="W18" i="1"/>
  <c r="Y18" i="1" s="1"/>
  <c r="AC18" i="1" s="1"/>
  <c r="AP18" i="1"/>
  <c r="W19" i="1"/>
  <c r="Y19" i="1" s="1"/>
  <c r="AB19" i="1" s="1"/>
  <c r="AE19" i="1" s="1"/>
  <c r="AP19" i="1"/>
  <c r="W25" i="1"/>
  <c r="Y25" i="1" s="1"/>
  <c r="AC25" i="1" s="1"/>
  <c r="AP25" i="1"/>
  <c r="W24" i="1"/>
  <c r="Y24" i="1" s="1"/>
  <c r="AC24" i="1" s="1"/>
  <c r="AP24" i="1"/>
  <c r="W23" i="1"/>
  <c r="Y23" i="1" s="1"/>
  <c r="AB23" i="1" s="1"/>
  <c r="AP23" i="1"/>
  <c r="W20" i="1"/>
  <c r="Y20" i="1" s="1"/>
  <c r="AB20" i="1" s="1"/>
  <c r="AP20" i="1"/>
  <c r="W26" i="1"/>
  <c r="Y26" i="1" s="1"/>
  <c r="AB26" i="1" s="1"/>
  <c r="AP26" i="1"/>
  <c r="AZ20" i="1" l="1"/>
  <c r="BA20" i="1" s="1"/>
  <c r="AZ19" i="1"/>
  <c r="BA19" i="1" s="1"/>
  <c r="AZ23" i="1"/>
  <c r="BA23" i="1" s="1"/>
  <c r="AZ18" i="1"/>
  <c r="BA18" i="1" s="1"/>
  <c r="BB18" i="1"/>
  <c r="BA22" i="1"/>
  <c r="BB22" i="1"/>
  <c r="BA24" i="1"/>
  <c r="BB24" i="1"/>
  <c r="BB20" i="1"/>
  <c r="BB17" i="1"/>
  <c r="BA17" i="1"/>
  <c r="BA21" i="1"/>
  <c r="BB21" i="1"/>
  <c r="BA27" i="1"/>
  <c r="BB27" i="1"/>
  <c r="AC17" i="1"/>
  <c r="AD17" i="1" s="1"/>
  <c r="AH17" i="1" s="1"/>
  <c r="AI17" i="1" s="1"/>
  <c r="AJ17" i="1" s="1"/>
  <c r="AM17" i="1" s="1"/>
  <c r="BB23" i="1"/>
  <c r="AZ25" i="1"/>
  <c r="BA25" i="1" s="1"/>
  <c r="BB19" i="1"/>
  <c r="BB25" i="1"/>
  <c r="BA26" i="1"/>
  <c r="BB26" i="1"/>
  <c r="F12" i="7"/>
  <c r="AB24" i="1"/>
  <c r="AE24" i="1" s="1"/>
  <c r="AB22" i="1"/>
  <c r="AE22" i="1" s="1"/>
  <c r="AB25" i="1"/>
  <c r="AE25" i="1" s="1"/>
  <c r="AB18" i="1"/>
  <c r="AE18" i="1" s="1"/>
  <c r="AC21" i="1"/>
  <c r="AD21" i="1" s="1"/>
  <c r="AH21" i="1" s="1"/>
  <c r="AI21" i="1" s="1"/>
  <c r="AJ21" i="1" s="1"/>
  <c r="AK21" i="1" s="1"/>
  <c r="AC19" i="1"/>
  <c r="AD19" i="1" s="1"/>
  <c r="AF19" i="1" s="1"/>
  <c r="AG19" i="1" s="1"/>
  <c r="AC27" i="1"/>
  <c r="AD27" i="1" s="1"/>
  <c r="AH27" i="1" s="1"/>
  <c r="AI27" i="1" s="1"/>
  <c r="AJ27" i="1" s="1"/>
  <c r="AM27" i="1" s="1"/>
  <c r="AC20" i="1"/>
  <c r="AD20" i="1" s="1"/>
  <c r="AC26" i="1"/>
  <c r="AD26" i="1" s="1"/>
  <c r="AC23" i="1"/>
  <c r="AD23" i="1" s="1"/>
  <c r="AE23" i="1"/>
  <c r="AE20" i="1"/>
  <c r="AE26" i="1"/>
  <c r="BC25" i="1" l="1"/>
  <c r="BE25" i="1"/>
  <c r="BF25" i="1" s="1"/>
  <c r="BG25" i="1" s="1"/>
  <c r="BI25" i="1" s="1"/>
  <c r="BC24" i="1"/>
  <c r="BD24" i="1" s="1"/>
  <c r="BE24" i="1"/>
  <c r="BF24" i="1" s="1"/>
  <c r="BG24" i="1" s="1"/>
  <c r="BH24" i="1" s="1"/>
  <c r="BC19" i="1"/>
  <c r="BE19" i="1"/>
  <c r="BF19" i="1" s="1"/>
  <c r="BG19" i="1" s="1"/>
  <c r="BJ19" i="1" s="1"/>
  <c r="BE21" i="1"/>
  <c r="BF21" i="1" s="1"/>
  <c r="BG21" i="1" s="1"/>
  <c r="BI21" i="1" s="1"/>
  <c r="BC21" i="1"/>
  <c r="BE22" i="1"/>
  <c r="BF22" i="1" s="1"/>
  <c r="BG22" i="1" s="1"/>
  <c r="BI22" i="1" s="1"/>
  <c r="BC22" i="1"/>
  <c r="BC26" i="1"/>
  <c r="BE26" i="1"/>
  <c r="BF26" i="1" s="1"/>
  <c r="BG26" i="1" s="1"/>
  <c r="BI26" i="1" s="1"/>
  <c r="BC20" i="1"/>
  <c r="BE20" i="1"/>
  <c r="BF20" i="1" s="1"/>
  <c r="BG20" i="1" s="1"/>
  <c r="BI20" i="1" s="1"/>
  <c r="BE27" i="1"/>
  <c r="BF27" i="1" s="1"/>
  <c r="BG27" i="1" s="1"/>
  <c r="BJ27" i="1" s="1"/>
  <c r="BC27" i="1"/>
  <c r="AF27" i="1"/>
  <c r="AG27" i="1" s="1"/>
  <c r="BC17" i="1"/>
  <c r="BD17" i="1" s="1"/>
  <c r="BE17" i="1"/>
  <c r="BF17" i="1" s="1"/>
  <c r="BG17" i="1" s="1"/>
  <c r="BE23" i="1"/>
  <c r="BF23" i="1" s="1"/>
  <c r="BG23" i="1" s="1"/>
  <c r="BJ23" i="1" s="1"/>
  <c r="BC23" i="1"/>
  <c r="BE18" i="1"/>
  <c r="BF18" i="1" s="1"/>
  <c r="BG18" i="1" s="1"/>
  <c r="BI18" i="1" s="1"/>
  <c r="BC18" i="1"/>
  <c r="AD18" i="1"/>
  <c r="AH18" i="1" s="1"/>
  <c r="AI18" i="1" s="1"/>
  <c r="AJ18" i="1" s="1"/>
  <c r="AL18" i="1" s="1"/>
  <c r="AF21" i="1"/>
  <c r="AG21" i="1" s="1"/>
  <c r="AD24" i="1"/>
  <c r="AH24" i="1" s="1"/>
  <c r="AI24" i="1" s="1"/>
  <c r="AJ24" i="1" s="1"/>
  <c r="AK24" i="1" s="1"/>
  <c r="AD25" i="1"/>
  <c r="AH25" i="1" s="1"/>
  <c r="AI25" i="1" s="1"/>
  <c r="AJ25" i="1" s="1"/>
  <c r="AL25" i="1" s="1"/>
  <c r="AD22" i="1"/>
  <c r="AH19" i="1"/>
  <c r="AI19" i="1" s="1"/>
  <c r="AJ19" i="1" s="1"/>
  <c r="AM19" i="1" s="1"/>
  <c r="AF23" i="1"/>
  <c r="AG23" i="1" s="1"/>
  <c r="AF17" i="1"/>
  <c r="AG17" i="1" s="1"/>
  <c r="AM21" i="1"/>
  <c r="AL27" i="1"/>
  <c r="AF20" i="1"/>
  <c r="AG20" i="1" s="1"/>
  <c r="AH20" i="1"/>
  <c r="AI20" i="1" s="1"/>
  <c r="AJ20" i="1" s="1"/>
  <c r="AM20" i="1" s="1"/>
  <c r="AL17" i="1"/>
  <c r="AL21" i="1"/>
  <c r="AK27" i="1"/>
  <c r="AK17" i="1"/>
  <c r="AH23" i="1"/>
  <c r="AI23" i="1" s="1"/>
  <c r="AJ23" i="1" s="1"/>
  <c r="AK23" i="1" s="1"/>
  <c r="AF26" i="1"/>
  <c r="AG26" i="1" s="1"/>
  <c r="AH26" i="1"/>
  <c r="AI26" i="1" s="1"/>
  <c r="AJ26" i="1" s="1"/>
  <c r="AL26" i="1" s="1"/>
  <c r="BH21" i="1" l="1"/>
  <c r="BI24" i="1"/>
  <c r="BJ18" i="1"/>
  <c r="BJ25" i="1"/>
  <c r="BJ24" i="1"/>
  <c r="BH23" i="1"/>
  <c r="BH27" i="1"/>
  <c r="BH19" i="1"/>
  <c r="BH26" i="1"/>
  <c r="BJ22" i="1"/>
  <c r="BH18" i="1"/>
  <c r="BH25" i="1"/>
  <c r="BK25" i="1" s="1"/>
  <c r="BN25" i="1" s="1"/>
  <c r="BJ26" i="1"/>
  <c r="BH22" i="1"/>
  <c r="BI17" i="1"/>
  <c r="BH17" i="1"/>
  <c r="BD21" i="1"/>
  <c r="BD25" i="1"/>
  <c r="BD18" i="1"/>
  <c r="BD23" i="1"/>
  <c r="BI19" i="1"/>
  <c r="BD26" i="1"/>
  <c r="BJ21" i="1"/>
  <c r="BH20" i="1"/>
  <c r="BD22" i="1"/>
  <c r="BI27" i="1"/>
  <c r="BD20" i="1"/>
  <c r="BD27" i="1"/>
  <c r="BI23" i="1"/>
  <c r="BJ20" i="1"/>
  <c r="BD19" i="1"/>
  <c r="BJ17" i="1"/>
  <c r="AK18" i="1"/>
  <c r="AK19" i="1"/>
  <c r="AF24" i="1"/>
  <c r="AG24" i="1" s="1"/>
  <c r="AM18" i="1"/>
  <c r="AF18" i="1"/>
  <c r="AG18" i="1" s="1"/>
  <c r="AM24" i="1"/>
  <c r="AL24" i="1"/>
  <c r="AL19" i="1"/>
  <c r="AM25" i="1"/>
  <c r="AK25" i="1"/>
  <c r="AF25" i="1"/>
  <c r="AG25" i="1" s="1"/>
  <c r="AH22" i="1"/>
  <c r="AI22" i="1" s="1"/>
  <c r="AJ22" i="1" s="1"/>
  <c r="AF22" i="1"/>
  <c r="AG22" i="1" s="1"/>
  <c r="AN27" i="1"/>
  <c r="AQ27" i="1" s="1"/>
  <c r="AN17" i="1"/>
  <c r="AQ17" i="1" s="1"/>
  <c r="AK20" i="1"/>
  <c r="AL20" i="1"/>
  <c r="AN21" i="1"/>
  <c r="AQ21" i="1" s="1"/>
  <c r="AM26" i="1"/>
  <c r="AK26" i="1"/>
  <c r="AL23" i="1"/>
  <c r="AM23" i="1"/>
  <c r="BK18" i="1" l="1"/>
  <c r="BN18" i="1" s="1"/>
  <c r="BK21" i="1"/>
  <c r="BN21" i="1" s="1"/>
  <c r="F21" i="1" s="1"/>
  <c r="BK27" i="1"/>
  <c r="BN27" i="1" s="1"/>
  <c r="F27" i="1" s="1"/>
  <c r="G27" i="1" s="1"/>
  <c r="BK23" i="1"/>
  <c r="BN23" i="1" s="1"/>
  <c r="BK24" i="1"/>
  <c r="BN24" i="1" s="1"/>
  <c r="BK22" i="1"/>
  <c r="BN22" i="1" s="1"/>
  <c r="BK20" i="1"/>
  <c r="BN20" i="1" s="1"/>
  <c r="BK26" i="1"/>
  <c r="BN26" i="1" s="1"/>
  <c r="BK19" i="1"/>
  <c r="BN19" i="1" s="1"/>
  <c r="BK17" i="1"/>
  <c r="BN17" i="1" s="1"/>
  <c r="F17" i="1" s="1"/>
  <c r="AN24" i="1"/>
  <c r="AQ24" i="1" s="1"/>
  <c r="AN19" i="1"/>
  <c r="AQ19" i="1" s="1"/>
  <c r="AN18" i="1"/>
  <c r="AQ18" i="1" s="1"/>
  <c r="AN25" i="1"/>
  <c r="AQ25" i="1" s="1"/>
  <c r="F25" i="1" s="1"/>
  <c r="G25" i="1" s="1"/>
  <c r="AK22" i="1"/>
  <c r="AL22" i="1"/>
  <c r="AM22" i="1"/>
  <c r="AN26" i="1"/>
  <c r="AQ26" i="1" s="1"/>
  <c r="AN23" i="1"/>
  <c r="AQ23" i="1" s="1"/>
  <c r="AN20" i="1"/>
  <c r="AQ20" i="1" s="1"/>
  <c r="F18" i="1" l="1"/>
  <c r="H18" i="1" s="1"/>
  <c r="F20" i="1"/>
  <c r="H20" i="1" s="1"/>
  <c r="H17" i="1"/>
  <c r="G17" i="1"/>
  <c r="H21" i="1"/>
  <c r="G21" i="1"/>
  <c r="F19" i="1"/>
  <c r="F23" i="1"/>
  <c r="F24" i="1"/>
  <c r="G24" i="1" s="1"/>
  <c r="F26" i="1"/>
  <c r="G26" i="1" s="1"/>
  <c r="H27" i="1"/>
  <c r="H25" i="1"/>
  <c r="AN22" i="1"/>
  <c r="AQ22" i="1" s="1"/>
  <c r="F22" i="1" s="1"/>
  <c r="G18" i="1" l="1"/>
  <c r="G20" i="1"/>
  <c r="H22" i="1"/>
  <c r="G22" i="1"/>
  <c r="H23" i="1"/>
  <c r="G23" i="1"/>
  <c r="H19" i="1"/>
  <c r="G19" i="1"/>
  <c r="H24" i="1"/>
  <c r="H26" i="1"/>
  <c r="F12" i="1" l="1"/>
</calcChain>
</file>

<file path=xl/sharedStrings.xml><?xml version="1.0" encoding="utf-8"?>
<sst xmlns="http://schemas.openxmlformats.org/spreadsheetml/2006/main" count="788" uniqueCount="608">
  <si>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</si>
  <si>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</si>
  <si>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</si>
  <si>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</si>
  <si>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</si>
  <si>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</si>
  <si>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</si>
  <si>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</si>
  <si>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</si>
  <si>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</si>
  <si>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</si>
  <si>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</si>
  <si>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</si>
  <si>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</si>
  <si>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</si>
  <si>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</si>
  <si>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</si>
  <si>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</si>
  <si>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</si>
  <si>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</si>
  <si>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</si>
  <si>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</si>
  <si>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</si>
  <si>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</si>
  <si>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</si>
  <si>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</si>
  <si>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</si>
  <si>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</si>
  <si>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</si>
  <si>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</si>
  <si>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</si>
  <si>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</si>
  <si>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</si>
  <si>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</si>
  <si>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</si>
  <si>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</si>
  <si>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</si>
  <si>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</si>
  <si>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</si>
  <si>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</si>
  <si>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</si>
  <si>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</si>
  <si>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</si>
  <si>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</si>
  <si>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</si>
  <si>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</si>
  <si>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</si>
  <si>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</si>
  <si>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</si>
  <si>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</si>
  <si>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</si>
  <si>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</si>
  <si>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</si>
  <si>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</si>
  <si>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</si>
  <si>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</si>
  <si>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</si>
  <si>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</si>
  <si>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</si>
  <si>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</si>
  <si>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</si>
  <si>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B</t>
  </si>
  <si>
    <t>C</t>
  </si>
  <si>
    <t>DELHG</t>
  </si>
  <si>
    <t>DELGF</t>
  </si>
  <si>
    <t>A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</si>
  <si>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</si>
  <si>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</si>
  <si>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</si>
  <si>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</si>
  <si>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</si>
  <si>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</si>
  <si>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</si>
  <si>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</si>
  <si>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</si>
  <si>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</si>
  <si>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</si>
  <si>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</si>
  <si>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</si>
  <si>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</si>
  <si>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</si>
  <si>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</si>
  <si>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</si>
  <si>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</si>
  <si>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</si>
  <si>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</si>
  <si>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</si>
  <si>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</si>
  <si>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</si>
  <si>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</si>
  <si>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</si>
  <si>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</si>
  <si>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</si>
  <si>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</si>
  <si>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</si>
  <si>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</si>
  <si>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</si>
  <si>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</si>
  <si>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</si>
  <si>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</si>
  <si>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</si>
  <si>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</si>
  <si>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</si>
  <si>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</si>
  <si>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</si>
  <si>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</si>
  <si>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</si>
  <si>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</si>
  <si>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</si>
  <si>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</si>
  <si>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</si>
  <si>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</si>
  <si>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</si>
  <si>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</si>
  <si>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</si>
  <si>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</si>
  <si>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</si>
  <si>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</si>
  <si>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</si>
  <si>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</si>
  <si>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</si>
  <si>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</si>
  <si>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</si>
  <si>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</si>
  <si>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</si>
  <si>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</si>
  <si>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</si>
  <si>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</si>
  <si>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</si>
  <si>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</si>
  <si>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</si>
  <si>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</si>
  <si>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</si>
  <si>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</si>
  <si>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</si>
  <si>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</si>
  <si>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</si>
  <si>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</si>
  <si>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</si>
  <si>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</si>
  <si>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</si>
  <si>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</si>
  <si>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</si>
  <si>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</si>
  <si>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</si>
  <si>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</si>
  <si>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</si>
  <si>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</si>
  <si>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</si>
  <si>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</si>
  <si>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</si>
  <si>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</si>
  <si>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</si>
  <si>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</si>
  <si>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</si>
  <si>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</si>
  <si>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</si>
  <si>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</si>
  <si>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</si>
  <si>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</si>
  <si>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</si>
  <si>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</si>
  <si>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</si>
  <si>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</si>
  <si>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</si>
  <si>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</si>
  <si>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</si>
  <si>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</si>
  <si>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</si>
  <si>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</si>
  <si>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</si>
  <si>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</si>
  <si>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</si>
  <si>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</si>
  <si>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</si>
  <si>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</si>
  <si>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</si>
  <si>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</si>
  <si>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</si>
  <si>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</si>
  <si>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</si>
  <si>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</si>
  <si>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</si>
  <si>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</si>
  <si>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</si>
  <si>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</si>
  <si>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</si>
  <si>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</si>
  <si>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</si>
  <si>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</si>
  <si>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</si>
  <si>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</si>
  <si>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</si>
  <si>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</si>
  <si>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</si>
  <si>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</si>
  <si>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</si>
  <si>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</si>
  <si>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</si>
  <si>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</si>
  <si>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</si>
  <si>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</si>
  <si>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</si>
  <si>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</si>
  <si>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</si>
  <si>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</si>
  <si>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</si>
  <si>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</si>
  <si>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</si>
  <si>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</si>
  <si>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</si>
  <si>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</si>
  <si>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</si>
  <si>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</si>
  <si>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</si>
  <si>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</si>
  <si>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</si>
  <si>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</si>
  <si>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</si>
  <si>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</si>
  <si>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</si>
  <si>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</si>
  <si>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</si>
  <si>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</si>
  <si>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</si>
  <si>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</si>
  <si>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</si>
  <si>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</si>
  <si>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</si>
  <si>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</si>
  <si>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</si>
  <si>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</si>
  <si>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</si>
  <si>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</si>
  <si>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</si>
  <si>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</si>
  <si>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</si>
  <si>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</si>
  <si>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</si>
  <si>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</si>
  <si>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</si>
  <si>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</si>
  <si>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</si>
  <si>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</si>
  <si>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</si>
  <si>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</si>
  <si>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</si>
  <si>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</si>
  <si>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</si>
  <si>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</si>
  <si>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</si>
  <si>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</si>
  <si>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</si>
  <si>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</si>
  <si>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</si>
  <si>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</si>
  <si>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</si>
  <si>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</si>
  <si>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</si>
  <si>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</si>
  <si>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</si>
  <si>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</si>
  <si>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</si>
  <si>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</si>
  <si>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</si>
  <si>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</si>
  <si>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</si>
  <si>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</si>
  <si>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</si>
  <si>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</si>
  <si>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</si>
  <si>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</si>
  <si>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</si>
  <si>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</si>
  <si>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</si>
  <si>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</si>
  <si>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</si>
  <si>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</si>
  <si>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</si>
  <si>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</si>
  <si>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</si>
  <si>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</si>
  <si>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</si>
  <si>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</si>
  <si>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</si>
  <si>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</si>
  <si>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</si>
  <si>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</si>
  <si>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</si>
  <si>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</si>
  <si>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</si>
  <si>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</si>
  <si>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</si>
  <si>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</si>
  <si>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</si>
  <si>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</si>
  <si>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</si>
  <si>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</si>
  <si>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</si>
  <si>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</si>
  <si>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</si>
  <si>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</si>
  <si>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</si>
  <si>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</si>
  <si>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</si>
  <si>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</si>
  <si>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</si>
  <si>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</si>
  <si>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</si>
  <si>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</si>
  <si>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</si>
  <si>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</si>
  <si>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</si>
  <si>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</si>
  <si>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</si>
  <si>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</si>
  <si>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</si>
  <si>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</si>
  <si>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</si>
  <si>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</si>
  <si>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</si>
  <si>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</si>
  <si>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</si>
  <si>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</si>
  <si>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</si>
  <si>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</si>
  <si>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</si>
  <si>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</si>
  <si>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</si>
  <si>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</si>
  <si>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</si>
  <si>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</si>
  <si>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</si>
  <si>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</si>
  <si>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</si>
  <si>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</si>
  <si>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</si>
  <si>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</si>
  <si>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</si>
  <si>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</si>
  <si>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</si>
  <si>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</si>
  <si>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</si>
  <si>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</si>
  <si>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</si>
  <si>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</si>
  <si>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</si>
  <si>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</si>
  <si>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</si>
  <si>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</si>
  <si>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</si>
  <si>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</si>
  <si>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</si>
  <si>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</si>
  <si>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</si>
  <si>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</si>
  <si>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</si>
  <si>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</si>
  <si>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</si>
  <si>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</si>
  <si>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</si>
  <si>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</si>
  <si>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</si>
  <si>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</si>
  <si>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</si>
  <si>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</si>
  <si>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</si>
  <si>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METHANOL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</si>
  <si>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</si>
  <si>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</si>
  <si>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</si>
  <si>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</si>
  <si>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</si>
  <si>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</si>
  <si>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</si>
  <si>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</si>
  <si>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</si>
  <si>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</si>
  <si>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</si>
  <si>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</si>
  <si>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</si>
  <si>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</si>
  <si>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</si>
  <si>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</si>
  <si>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</si>
  <si>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</si>
  <si>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</si>
  <si>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</si>
  <si>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</si>
  <si>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</si>
  <si>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</si>
  <si>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</si>
  <si>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</si>
  <si>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</si>
  <si>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</si>
  <si>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</si>
  <si>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</si>
  <si>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</si>
  <si>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</si>
  <si>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</si>
  <si>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</si>
  <si>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</si>
  <si>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</si>
  <si>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</si>
  <si>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</si>
  <si>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</si>
  <si>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</si>
  <si>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</si>
  <si>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</si>
  <si>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</si>
  <si>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</si>
  <si>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</si>
  <si>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</si>
  <si>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</si>
  <si>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</si>
  <si>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</si>
  <si>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</si>
  <si>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</si>
  <si>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</si>
  <si>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</si>
  <si>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</si>
  <si>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</si>
  <si>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</si>
  <si>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</si>
  <si>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</si>
  <si>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</si>
  <si>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</si>
  <si>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</si>
  <si>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</si>
  <si>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</si>
  <si>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</si>
  <si>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</si>
  <si>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</si>
  <si>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</si>
  <si>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</si>
  <si>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</si>
  <si>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</si>
  <si>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</si>
  <si>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</si>
  <si>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</si>
  <si>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</si>
  <si>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</si>
  <si>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</si>
  <si>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</si>
  <si>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</si>
  <si>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</si>
  <si>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</si>
  <si>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</si>
  <si>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</si>
  <si>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</si>
  <si>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</si>
  <si>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</si>
  <si>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</si>
  <si>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</si>
  <si>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</si>
  <si>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</si>
  <si>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</si>
  <si>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</si>
  <si>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</si>
  <si>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</si>
  <si>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</si>
  <si>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</si>
  <si>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</si>
  <si>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</si>
  <si>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</si>
  <si>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</si>
  <si>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</si>
  <si>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</si>
  <si>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</si>
  <si>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</si>
  <si>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</si>
  <si>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</si>
  <si>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</si>
  <si>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</si>
  <si>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</si>
  <si>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</si>
  <si>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</si>
  <si>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</si>
  <si>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</si>
  <si>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</si>
  <si>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</si>
  <si>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</si>
  <si>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</si>
  <si>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</si>
  <si>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</si>
  <si>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</si>
  <si>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</si>
  <si>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</si>
  <si>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</si>
  <si>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</si>
  <si>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</si>
  <si>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</si>
  <si>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</si>
  <si>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</si>
  <si>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</si>
  <si>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</si>
  <si>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</si>
  <si>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</si>
  <si>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</si>
  <si>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</si>
  <si>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</si>
  <si>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</si>
  <si>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</si>
  <si>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</si>
  <si>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</si>
  <si>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</si>
  <si>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</si>
  <si>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</si>
  <si>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</si>
  <si>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</si>
  <si>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</si>
  <si>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</si>
  <si>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</si>
  <si>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</si>
  <si>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</si>
  <si>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</si>
  <si>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</si>
  <si>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</si>
  <si>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</si>
  <si>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</si>
  <si>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</si>
  <si>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</si>
  <si>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</si>
  <si>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</si>
  <si>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</si>
  <si>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</si>
  <si>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</si>
  <si>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</si>
  <si>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</si>
  <si>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</si>
  <si>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</si>
  <si>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</si>
  <si>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</si>
  <si>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</si>
  <si>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</si>
  <si>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</si>
  <si>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</si>
  <si>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</si>
  <si>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CheGuide.com</t>
  </si>
  <si>
    <t>Description</t>
  </si>
  <si>
    <t>Chemical Engineer's Guide</t>
  </si>
  <si>
    <t>Date</t>
  </si>
  <si>
    <t>By</t>
  </si>
  <si>
    <t>CheGuide</t>
  </si>
  <si>
    <t>Binary Interaction Parameter (BIPS) by Regression (PR EOS)</t>
  </si>
  <si>
    <t>T (Deg K)</t>
  </si>
  <si>
    <t>x1</t>
  </si>
  <si>
    <t>y (Exp)</t>
  </si>
  <si>
    <t>Select Component</t>
  </si>
  <si>
    <t>M.W.</t>
  </si>
  <si>
    <t>Pc, Bar</t>
  </si>
  <si>
    <t>Tc, Deg K</t>
  </si>
  <si>
    <t>ω</t>
  </si>
  <si>
    <t>Source : DDBST Online Databank</t>
  </si>
  <si>
    <t>Experimental data at</t>
  </si>
  <si>
    <t xml:space="preserve">kPa </t>
  </si>
  <si>
    <t>Binary Interaction Parameter, kij</t>
  </si>
  <si>
    <t>K1(Exp)</t>
  </si>
  <si>
    <t>κ</t>
  </si>
  <si>
    <t>α</t>
  </si>
  <si>
    <t>EOS parameters</t>
  </si>
  <si>
    <t>ai</t>
  </si>
  <si>
    <t>bi</t>
  </si>
  <si>
    <t>kij</t>
  </si>
  <si>
    <t>P (Bar)</t>
  </si>
  <si>
    <t>Gas Constant, R</t>
  </si>
  <si>
    <r>
      <t>kPa.m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/ ( Kg-mol.K)</t>
    </r>
  </si>
  <si>
    <t>aij</t>
  </si>
  <si>
    <t>Phi L Calculation</t>
  </si>
  <si>
    <t>x2</t>
  </si>
  <si>
    <t>a</t>
  </si>
  <si>
    <t>b</t>
  </si>
  <si>
    <t>Solving Cubic Equation</t>
  </si>
  <si>
    <t>C2</t>
  </si>
  <si>
    <t>C1</t>
  </si>
  <si>
    <t>C0</t>
  </si>
  <si>
    <t>Q1</t>
  </si>
  <si>
    <t>P1</t>
  </si>
  <si>
    <t>D &gt; 0</t>
  </si>
  <si>
    <t>D &lt; 0</t>
  </si>
  <si>
    <t>Z1</t>
  </si>
  <si>
    <t>Z2</t>
  </si>
  <si>
    <t>Z0</t>
  </si>
  <si>
    <t>t1</t>
  </si>
  <si>
    <t>t2</t>
  </si>
  <si>
    <t>θ</t>
  </si>
  <si>
    <t>ZL</t>
  </si>
  <si>
    <t>Bi</t>
  </si>
  <si>
    <t>Ai</t>
  </si>
  <si>
    <t>PhiL</t>
  </si>
  <si>
    <t>Phi V Calculation</t>
  </si>
  <si>
    <t>y2</t>
  </si>
  <si>
    <t>ZV</t>
  </si>
  <si>
    <t>PhiV</t>
  </si>
  <si>
    <t>K1(Calc)</t>
  </si>
  <si>
    <t>Diff</t>
  </si>
  <si>
    <t>X</t>
  </si>
  <si>
    <t>Y</t>
  </si>
  <si>
    <t>y (Calc)</t>
  </si>
  <si>
    <t xml:space="preserve">Difference </t>
  </si>
  <si>
    <t>16-Jan-16</t>
  </si>
  <si>
    <t>k1</t>
  </si>
  <si>
    <t>k2</t>
  </si>
  <si>
    <t>k3</t>
  </si>
  <si>
    <t>vc</t>
  </si>
  <si>
    <t>kij Chueh,Prausnitz</t>
  </si>
  <si>
    <t>Gao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</si>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</sst>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E+00"/>
    <numFmt numFmtId="168" formatCode="[$-14009]dd/mm/yy;@"/>
    <numFmt numFmtId="169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indexed="64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3" fillId="0" borderId="0" xfId="1" applyFont="1" applyAlignment="1"/>
    <xf numFmtId="0" fontId="2" fillId="0" borderId="0" xfId="1" applyAlignme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1" applyAlignment="1">
      <alignment horizontal="right"/>
    </xf>
    <xf numFmtId="0" fontId="3" fillId="0" borderId="0" xfId="1" applyFont="1" applyAlignment="1">
      <alignment horizontal="right"/>
    </xf>
    <xf numFmtId="164" fontId="2" fillId="0" borderId="0" xfId="1" applyNumberFormat="1"/>
    <xf numFmtId="165" fontId="2" fillId="0" borderId="0" xfId="1" applyNumberFormat="1"/>
    <xf numFmtId="166" fontId="2" fillId="0" borderId="0" xfId="1" applyNumberFormat="1"/>
    <xf numFmtId="167" fontId="2" fillId="0" borderId="0" xfId="1" applyNumberFormat="1"/>
    <xf numFmtId="2" fontId="2" fillId="0" borderId="0" xfId="1" applyNumberFormat="1"/>
    <xf numFmtId="164" fontId="2" fillId="0" borderId="0" xfId="1" applyNumberFormat="1" applyAlignment="1"/>
    <xf numFmtId="166" fontId="2" fillId="0" borderId="0" xfId="1" applyNumberFormat="1" applyAlignment="1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" fontId="0" fillId="0" borderId="0" xfId="0" applyNumberFormat="1" applyProtection="1"/>
    <xf numFmtId="164" fontId="5" fillId="0" borderId="0" xfId="2" applyNumberFormat="1" applyProtection="1"/>
    <xf numFmtId="164" fontId="0" fillId="0" borderId="0" xfId="0" applyNumberFormat="1" applyProtection="1"/>
    <xf numFmtId="164" fontId="6" fillId="0" borderId="0" xfId="0" applyNumberFormat="1" applyFont="1" applyBorder="1" applyProtection="1"/>
    <xf numFmtId="168" fontId="6" fillId="2" borderId="1" xfId="0" applyNumberFormat="1" applyFont="1" applyFill="1" applyBorder="1" applyAlignment="1" applyProtection="1">
      <protection locked="0"/>
    </xf>
    <xf numFmtId="168" fontId="6" fillId="2" borderId="2" xfId="0" applyNumberFormat="1" applyFont="1" applyFill="1" applyBorder="1" applyAlignment="1" applyProtection="1">
      <protection locked="0"/>
    </xf>
    <xf numFmtId="164" fontId="7" fillId="0" borderId="0" xfId="0" applyNumberFormat="1" applyFont="1" applyProtection="1"/>
    <xf numFmtId="168" fontId="6" fillId="2" borderId="1" xfId="0" quotePrefix="1" applyNumberFormat="1" applyFont="1" applyFill="1" applyBorder="1" applyAlignment="1" applyProtection="1">
      <alignment horizontal="left"/>
      <protection locked="0"/>
    </xf>
    <xf numFmtId="168" fontId="6" fillId="2" borderId="2" xfId="0" applyNumberFormat="1" applyFont="1" applyFill="1" applyBorder="1" applyAlignment="1" applyProtection="1">
      <alignment horizontal="left"/>
      <protection locked="0"/>
    </xf>
    <xf numFmtId="164" fontId="6" fillId="2" borderId="3" xfId="0" applyNumberFormat="1" applyFont="1" applyFill="1" applyBorder="1" applyAlignment="1" applyProtection="1">
      <protection locked="0"/>
    </xf>
    <xf numFmtId="164" fontId="6" fillId="2" borderId="4" xfId="0" applyNumberFormat="1" applyFont="1" applyFill="1" applyBorder="1" applyAlignment="1" applyProtection="1">
      <protection locked="0"/>
    </xf>
    <xf numFmtId="0" fontId="1" fillId="3" borderId="0" xfId="0" applyFont="1" applyFill="1"/>
    <xf numFmtId="0" fontId="0" fillId="3" borderId="0" xfId="0" applyFill="1"/>
    <xf numFmtId="0" fontId="9" fillId="0" borderId="0" xfId="2" applyFont="1"/>
    <xf numFmtId="0" fontId="0" fillId="0" borderId="0" xfId="0" applyFill="1" applyBorder="1" applyAlignment="1" applyProtection="1">
      <protection locked="0"/>
    </xf>
    <xf numFmtId="164" fontId="0" fillId="0" borderId="9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7" xfId="0" applyNumberFormat="1" applyBorder="1"/>
    <xf numFmtId="169" fontId="0" fillId="0" borderId="17" xfId="0" applyNumberFormat="1" applyBorder="1"/>
    <xf numFmtId="11" fontId="0" fillId="0" borderId="17" xfId="0" applyNumberFormat="1" applyBorder="1"/>
    <xf numFmtId="166" fontId="0" fillId="0" borderId="18" xfId="0" applyNumberFormat="1" applyBorder="1"/>
    <xf numFmtId="169" fontId="0" fillId="0" borderId="18" xfId="0" applyNumberFormat="1" applyBorder="1"/>
    <xf numFmtId="11" fontId="0" fillId="0" borderId="18" xfId="0" applyNumberFormat="1" applyBorder="1"/>
    <xf numFmtId="164" fontId="0" fillId="2" borderId="7" xfId="0" applyNumberFormat="1" applyFill="1" applyBorder="1" applyAlignment="1" applyProtection="1">
      <protection locked="0"/>
    </xf>
    <xf numFmtId="0" fontId="0" fillId="0" borderId="9" xfId="0" applyBorder="1"/>
    <xf numFmtId="0" fontId="0" fillId="0" borderId="11" xfId="0" applyBorder="1"/>
    <xf numFmtId="0" fontId="0" fillId="0" borderId="22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4" xfId="0" applyBorder="1"/>
    <xf numFmtId="0" fontId="0" fillId="0" borderId="16" xfId="0" applyBorder="1"/>
    <xf numFmtId="0" fontId="0" fillId="6" borderId="8" xfId="0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8" fillId="4" borderId="1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1" fillId="5" borderId="8" xfId="0" applyNumberFormat="1" applyFont="1" applyFill="1" applyBorder="1"/>
    <xf numFmtId="0" fontId="0" fillId="7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6" fontId="0" fillId="8" borderId="0" xfId="0" applyNumberFormat="1" applyFill="1"/>
    <xf numFmtId="0" fontId="0" fillId="0" borderId="9" xfId="0" applyFill="1" applyBorder="1"/>
    <xf numFmtId="0" fontId="0" fillId="0" borderId="0" xfId="0" applyFill="1" applyBorder="1"/>
    <xf numFmtId="0" fontId="0" fillId="0" borderId="17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4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0" xfId="0" applyAlignment="1">
      <alignment horizontal="right"/>
    </xf>
    <xf numFmtId="2" fontId="0" fillId="0" borderId="22" xfId="0" applyNumberFormat="1" applyBorder="1"/>
    <xf numFmtId="164" fontId="0" fillId="0" borderId="0" xfId="0" applyNumberFormat="1" applyFill="1" applyBorder="1" applyAlignment="1" applyProtection="1">
      <protection locked="0"/>
    </xf>
    <xf numFmtId="166" fontId="0" fillId="2" borderId="23" xfId="0" applyNumberFormat="1" applyFill="1" applyBorder="1" applyAlignment="1" applyProtection="1">
      <protection locked="0"/>
    </xf>
    <xf numFmtId="164" fontId="0" fillId="0" borderId="22" xfId="0" applyNumberFormat="1" applyBorder="1"/>
    <xf numFmtId="0" fontId="0" fillId="0" borderId="18" xfId="0" applyFill="1" applyBorder="1" applyAlignment="1">
      <alignment horizontal="center"/>
    </xf>
    <xf numFmtId="0" fontId="0" fillId="7" borderId="14" xfId="0" applyFill="1" applyBorder="1"/>
    <xf numFmtId="0" fontId="0" fillId="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2"/>
    <xf numFmtId="166" fontId="0" fillId="2" borderId="24" xfId="0" applyNumberFormat="1" applyFill="1" applyBorder="1" applyAlignment="1" applyProtection="1">
      <protection locked="0"/>
    </xf>
    <xf numFmtId="166" fontId="0" fillId="2" borderId="25" xfId="0" applyNumberFormat="1" applyFill="1" applyBorder="1" applyAlignment="1" applyProtection="1">
      <protection locked="0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8" xfId="0" applyBorder="1"/>
    <xf numFmtId="0" fontId="0" fillId="0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7" borderId="10" xfId="0" applyFont="1" applyFill="1" applyBorder="1" applyAlignment="1">
      <alignment horizontal="center"/>
    </xf>
    <xf numFmtId="164" fontId="4" fillId="0" borderId="0" xfId="0" applyNumberFormat="1" applyFont="1" applyAlignment="1" applyProtection="1">
      <alignment horizontal="center" vertical="center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Water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Regression_Example_1!$D$16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 formatCode="0.000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0.75</c:v>
                </c:pt>
              </c:numCache>
            </c:numRef>
          </c:xVal>
          <c:yVal>
            <c:numRef>
              <c:f>Regression_Example_1!$D$17:$D$27</c:f>
              <c:numCache>
                <c:formatCode>0.000</c:formatCode>
                <c:ptCount val="11"/>
                <c:pt idx="0">
                  <c:v>7.2266899999999995E-2</c:v>
                </c:pt>
                <c:pt idx="1">
                  <c:v>0.13881499999999999</c:v>
                </c:pt>
                <c:pt idx="2">
                  <c:v>0.20003000000000001</c:v>
                </c:pt>
                <c:pt idx="3">
                  <c:v>0.25628499999999999</c:v>
                </c:pt>
                <c:pt idx="4">
                  <c:v>0.35535</c:v>
                </c:pt>
                <c:pt idx="5">
                  <c:v>0.43873200000000001</c:v>
                </c:pt>
                <c:pt idx="6">
                  <c:v>0.50889799999999996</c:v>
                </c:pt>
                <c:pt idx="7">
                  <c:v>0.78723699999999996</c:v>
                </c:pt>
                <c:pt idx="8">
                  <c:v>0.88525200000000004</c:v>
                </c:pt>
                <c:pt idx="9">
                  <c:v>0.91931300000000005</c:v>
                </c:pt>
                <c:pt idx="10">
                  <c:v>0.96812500000000001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C-4776-B1BA-694992B09D0A}"/>
            </c:ext>
          </c:extLst>
        </c:ser>
        <c:ser>
          <c:idx val="1"/>
          <c:order val="1"/>
          <c:tx>
            <c:strRef>
              <c:f>Regression_Example_1!$H$16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 formatCode="0.000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0.75</c:v>
                </c:pt>
              </c:numCache>
            </c:numRef>
          </c:xVal>
          <c:yVal>
            <c:numRef>
              <c:f>Regression_Example_1!$H$17:$H$27</c:f>
              <c:numCache>
                <c:formatCode>0.000</c:formatCode>
                <c:ptCount val="11"/>
                <c:pt idx="0">
                  <c:v>7.1486977350626549E-2</c:v>
                </c:pt>
                <c:pt idx="1">
                  <c:v>0.13709854619041115</c:v>
                </c:pt>
                <c:pt idx="2">
                  <c:v>0.19724284416884777</c:v>
                </c:pt>
                <c:pt idx="3">
                  <c:v>0.25233510918793417</c:v>
                </c:pt>
                <c:pt idx="4">
                  <c:v>0.34893681921288838</c:v>
                </c:pt>
                <c:pt idx="5">
                  <c:v>0.42989599488870162</c:v>
                </c:pt>
                <c:pt idx="6">
                  <c:v>0.49787197798155269</c:v>
                </c:pt>
                <c:pt idx="7">
                  <c:v>0.77072426150577855</c:v>
                </c:pt>
                <c:pt idx="8">
                  <c:v>0.87361797174540579</c:v>
                </c:pt>
                <c:pt idx="9">
                  <c:v>0.91162816420734205</c:v>
                </c:pt>
                <c:pt idx="10">
                  <c:v>0.96693393583597742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C-4776-B1BA-694992B09D0A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870C-4776-B1BA-694992B09D0A}"/>
              </c:ext>
            </c:extLst>
          </c:dPt>
          <c:xVal>
            <c:numRef>
              <c:f>Regression_Example_1!$S$9:$S$10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C-4776-B1BA-694992B0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5568"/>
        <c:axId val="448935960"/>
      </c:scatterChart>
      <c:valAx>
        <c:axId val="44893556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5960"/>
        <c:crosses val="autoZero"/>
        <c:crossBetween val="midCat"/>
      </c:valAx>
      <c:valAx>
        <c:axId val="4489359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5568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n-Hexane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Regression_Example_2!$D$16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Regression_Example_2!$D$17:$D$31</c:f>
              <c:numCache>
                <c:formatCode>0.000</c:formatCode>
                <c:ptCount val="15"/>
                <c:pt idx="0">
                  <c:v>0.2828</c:v>
                </c:pt>
                <c:pt idx="1">
                  <c:v>0.44419999999999998</c:v>
                </c:pt>
                <c:pt idx="2">
                  <c:v>0.51629999999999998</c:v>
                </c:pt>
                <c:pt idx="3">
                  <c:v>0.55600000000000005</c:v>
                </c:pt>
                <c:pt idx="4">
                  <c:v>0.58660000000000001</c:v>
                </c:pt>
                <c:pt idx="5">
                  <c:v>0.60680000000000001</c:v>
                </c:pt>
                <c:pt idx="6">
                  <c:v>0.62580000000000002</c:v>
                </c:pt>
                <c:pt idx="7">
                  <c:v>0.63390000000000002</c:v>
                </c:pt>
                <c:pt idx="8">
                  <c:v>0.66620000000000001</c:v>
                </c:pt>
                <c:pt idx="9">
                  <c:v>0.70340000000000003</c:v>
                </c:pt>
                <c:pt idx="10">
                  <c:v>0.72919999999999996</c:v>
                </c:pt>
                <c:pt idx="11">
                  <c:v>0.75829999999999997</c:v>
                </c:pt>
                <c:pt idx="12">
                  <c:v>0.82550000000000001</c:v>
                </c:pt>
                <c:pt idx="13">
                  <c:v>0.90029999999999999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9-4DE1-BE22-0301B431982A}"/>
            </c:ext>
          </c:extLst>
        </c:ser>
        <c:ser>
          <c:idx val="1"/>
          <c:order val="1"/>
          <c:tx>
            <c:strRef>
              <c:f>Regression_Example_2!$H$16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Regression_Example_2!$H$17:$H$31</c:f>
              <c:numCache>
                <c:formatCode>0.000</c:formatCode>
                <c:ptCount val="15"/>
                <c:pt idx="0">
                  <c:v>0.27935909525874597</c:v>
                </c:pt>
                <c:pt idx="1">
                  <c:v>0.46643353547087252</c:v>
                </c:pt>
                <c:pt idx="2">
                  <c:v>0.57664678290243154</c:v>
                </c:pt>
                <c:pt idx="3">
                  <c:v>0.63355542684208976</c:v>
                </c:pt>
                <c:pt idx="4">
                  <c:v>0.66447148156614932</c:v>
                </c:pt>
                <c:pt idx="5">
                  <c:v>0.67728309367183115</c:v>
                </c:pt>
                <c:pt idx="6">
                  <c:v>0.69330525320634018</c:v>
                </c:pt>
                <c:pt idx="7">
                  <c:v>0.69275156493515744</c:v>
                </c:pt>
                <c:pt idx="8">
                  <c:v>0.70775571707653828</c:v>
                </c:pt>
                <c:pt idx="9">
                  <c:v>0.7210362510890721</c:v>
                </c:pt>
                <c:pt idx="10">
                  <c:v>0.72799826600734707</c:v>
                </c:pt>
                <c:pt idx="11">
                  <c:v>0.76818186536180966</c:v>
                </c:pt>
                <c:pt idx="12">
                  <c:v>0.81947549674901199</c:v>
                </c:pt>
                <c:pt idx="13">
                  <c:v>0.90202626501905481</c:v>
                </c:pt>
                <c:pt idx="14">
                  <c:v>0.99918903970537043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9-4DE1-BE22-0301B431982A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77D9-4DE1-BE22-0301B431982A}"/>
              </c:ext>
            </c:extLst>
          </c:dPt>
          <c:xVal>
            <c:numRef>
              <c:f>Regression_Example_2!$S$9:$S$10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Regression_Example_2!$T$9:$T$10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D9-4DE1-BE22-0301B431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6744"/>
        <c:axId val="448937136"/>
      </c:scatterChart>
      <c:valAx>
        <c:axId val="4489367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7136"/>
        <c:crosses val="autoZero"/>
        <c:crossBetween val="midCat"/>
      </c:valAx>
      <c:valAx>
        <c:axId val="448937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6744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11205</xdr:rowOff>
    </xdr:from>
    <xdr:to>
      <xdr:col>9</xdr:col>
      <xdr:colOff>7285</xdr:colOff>
      <xdr:row>46</xdr:row>
      <xdr:rowOff>106455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31</xdr:row>
      <xdr:rowOff>75638</xdr:rowOff>
    </xdr:from>
    <xdr:to>
      <xdr:col>9</xdr:col>
      <xdr:colOff>40903</xdr:colOff>
      <xdr:row>49</xdr:row>
      <xdr:rowOff>170888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urag\Work\CheCalc\CheCalc%20Spreadsheets\26.%20Multi_Flash\Released\00.%20Bubble_Dew_Point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ish"/>
      <sheetName val="Metric"/>
      <sheetName val="Dbk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dbst.com/en/EED/VLE/VLE%20Acetone%3BChloroform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dbst.com/en/EED/VLE/VLE%20Acetone%3BHexane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6" t="s">
        <v>544</v>
      </c>
      <c r="C2" s="106"/>
      <c r="D2" s="106"/>
      <c r="E2" s="106"/>
      <c r="F2" s="106"/>
      <c r="G2" s="106"/>
      <c r="H2" s="106"/>
      <c r="I2" s="106"/>
      <c r="J2" s="106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07" t="s">
        <v>217</v>
      </c>
      <c r="C8" s="108"/>
      <c r="D8" s="108"/>
      <c r="E8" s="108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07" t="s">
        <v>405</v>
      </c>
      <c r="C9" s="108"/>
      <c r="D9" s="108"/>
      <c r="E9" s="108"/>
      <c r="F9" s="84">
        <f>IF(ISNUMBER(VLOOKUP(B9,Dbk!$B$15:$AE$483,2)),VLOOKUP(B9,Dbk!$B$15:$AE$483,2),0)</f>
        <v>74.123000000000005</v>
      </c>
      <c r="G9" s="85">
        <f>IF(ISNUMBER(VLOOKUP(B9,Dbk!$B$15:$AE$483,6)),VLOOKUP(B9,Dbk!$B$15:$AE$483,6)*1.01325,0)</f>
        <v>44.177700000000002</v>
      </c>
      <c r="H9" s="86">
        <f>IF(ISNUMBER(VLOOKUP(B9,Dbk!$B$15:$AE$483,5)),VLOOKUP(B9,Dbk!$B$15:$AE$483,5),0)</f>
        <v>562.9</v>
      </c>
      <c r="I9" s="85">
        <f>IF(ISNUMBER(VLOOKUP(B9,Dbk!$B$15:$AE$483,9)),VLOOKUP(B9,Dbk!$B$15:$AE$483,9),0)</f>
        <v>0.59</v>
      </c>
      <c r="J9">
        <f>IF(ISNUMBER(VLOOKUP(B9,Dbk!$B$15:$AE$483,7)),VLOOKUP(B9,Dbk!$B$15:$AE$483,7),0)</f>
        <v>274</v>
      </c>
      <c r="K9">
        <f>IF(ISNUMBER(VLOOKUP(B9,Dbk!$B$15:$AE$483,8)),VLOOKUP(B9,Dbk!$B$15:$AE$483,8),0)</f>
        <v>0.25900000000000001</v>
      </c>
      <c r="S9">
        <v>0</v>
      </c>
      <c r="T9">
        <v>0</v>
      </c>
    </row>
    <row r="10" spans="1:66" x14ac:dyDescent="0.25"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0.03</v>
      </c>
      <c r="G11" s="89"/>
      <c r="H11" s="89"/>
      <c r="I11" s="31"/>
    </row>
    <row r="12" spans="1:66" x14ac:dyDescent="0.25">
      <c r="B12" t="s">
        <v>599</v>
      </c>
      <c r="F12" s="75">
        <f>SUM(G17:G27)</f>
        <v>0.79515783236845494</v>
      </c>
    </row>
    <row r="13" spans="1:66" x14ac:dyDescent="0.25">
      <c r="B13" s="30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100</v>
      </c>
      <c r="F14" t="s">
        <v>555</v>
      </c>
      <c r="I14">
        <f>1-(2*SQRT((J8^(1/3))*(J9^(1/3)))/((J8)^(1/3)+(J9)^(1/3)))^1</f>
        <v>1.0175989879512848E-3</v>
      </c>
      <c r="J14">
        <f>1-(2*SQRT(H8*H9)/(H8+H9))^((K8+K9)/2)</f>
        <v>3.2173842474281233E-4</v>
      </c>
      <c r="K14" s="57"/>
      <c r="L14" s="58"/>
      <c r="M14" s="115" t="s">
        <v>560</v>
      </c>
      <c r="N14" s="116"/>
      <c r="O14" s="116"/>
      <c r="P14" s="116"/>
      <c r="Q14" s="116"/>
      <c r="R14" s="116"/>
      <c r="S14" s="116"/>
      <c r="T14" s="117"/>
      <c r="U14" s="118" t="s">
        <v>568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 t="s">
        <v>590</v>
      </c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3"/>
    </row>
    <row r="15" spans="1:66" x14ac:dyDescent="0.25">
      <c r="K15" s="42"/>
      <c r="L15" s="54"/>
      <c r="M15" s="112" t="str">
        <f>"Component 1 : "&amp;B8</f>
        <v>Component 1 : ACETONE</v>
      </c>
      <c r="N15" s="113"/>
      <c r="O15" s="113"/>
      <c r="P15" s="114"/>
      <c r="Q15" s="112" t="str">
        <f>"Component 2 : "&amp;B9</f>
        <v>Component 2 : N-BUTANOL</v>
      </c>
      <c r="R15" s="113"/>
      <c r="S15" s="113"/>
      <c r="T15" s="114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2" t="s">
        <v>579</v>
      </c>
      <c r="AI15" s="113"/>
      <c r="AJ15" s="113"/>
      <c r="AK15" s="113"/>
      <c r="AL15" s="113"/>
      <c r="AM15" s="114"/>
      <c r="AN15" s="4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85" t="s">
        <v>578</v>
      </c>
      <c r="BE15" s="109" t="s">
        <v>579</v>
      </c>
      <c r="BF15" s="110"/>
      <c r="BG15" s="110"/>
      <c r="BH15" s="110"/>
      <c r="BI15" s="110"/>
      <c r="BJ15" s="111"/>
      <c r="BK15" s="63"/>
      <c r="BL15" s="61"/>
      <c r="BM15" s="62"/>
      <c r="BN15" s="63"/>
    </row>
    <row r="16" spans="1:66" x14ac:dyDescent="0.25">
      <c r="B16" s="76" t="s">
        <v>545</v>
      </c>
      <c r="C16" s="76" t="s">
        <v>546</v>
      </c>
      <c r="D16" s="76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53" t="s">
        <v>564</v>
      </c>
      <c r="L16" s="41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124">
        <v>389.096</v>
      </c>
      <c r="C17" s="124">
        <v>0.01</v>
      </c>
      <c r="D17" s="125">
        <v>7.2266899999999995E-2</v>
      </c>
      <c r="E17" s="125">
        <f>D17/C17</f>
        <v>7.2266899999999996</v>
      </c>
      <c r="F17" s="125">
        <f t="shared" ref="F17:F27" si="0">AQ17/BN17</f>
        <v>7.1486977350626546</v>
      </c>
      <c r="G17" s="126">
        <f>ABS(E17-F17)</f>
        <v>7.7992264937345013E-2</v>
      </c>
      <c r="H17" s="125">
        <f>C17*F17</f>
        <v>7.1486977350626549E-2</v>
      </c>
      <c r="K17" s="52">
        <f>$E$14*0.01</f>
        <v>1</v>
      </c>
      <c r="L17" s="88">
        <f>$F$11</f>
        <v>0.03</v>
      </c>
      <c r="M17" s="32">
        <f>0.37464 + 1.54226*$I$8 - 0.26992*$I$8^2</f>
        <v>0.82542610847999998</v>
      </c>
      <c r="N17" s="38">
        <f>(1+M17*(1-(B17/$H$8)^0.5))^2</f>
        <v>1.216834473632102</v>
      </c>
      <c r="O17" s="33">
        <f>0.45724*N17*$M$10^2*$H$8^2/($G$8*100000)</f>
        <v>2.112071708941305</v>
      </c>
      <c r="P17" s="40">
        <f>0.0778*$M$10*$H$8/($G$8*100000)</f>
        <v>6.990830455613977E-5</v>
      </c>
      <c r="Q17" s="38">
        <f>0.37464 + 1.54226*$I$9 - 0.26992*$I$9^2</f>
        <v>1.1906142479999997</v>
      </c>
      <c r="R17" s="33">
        <f>(1+Q17*(1-(B17/$H$9)^0.5))^2</f>
        <v>1.4417557033053974</v>
      </c>
      <c r="S17" s="38">
        <f>0.45724*R17*$M$10^2*$H$9^2/($G$9*100000)</f>
        <v>3.2686199799791975</v>
      </c>
      <c r="T17" s="34">
        <f>0.0778*$M$10*$H$9/($G$9*100000)</f>
        <v>8.242184171683904E-5</v>
      </c>
      <c r="U17" s="38">
        <f>(O17*S17)^0.5*(1-L17)</f>
        <v>2.5486387354003295</v>
      </c>
      <c r="V17" s="40">
        <f>1-C17</f>
        <v>0.99</v>
      </c>
      <c r="W17" s="38">
        <f>C17^2*O17+V17^2*S17+2*U17*C17*V17</f>
        <v>3.2542486965094319</v>
      </c>
      <c r="X17" s="40">
        <f>C17*P17+V17*T17</f>
        <v>8.2296706345232046E-5</v>
      </c>
      <c r="Y17" s="45">
        <f>K17*100000*W17/($M$10*B17)^2</f>
        <v>3.1093389408798407E-2</v>
      </c>
      <c r="Z17" s="38">
        <f>X17*K17*100000/($M$10*B17)</f>
        <v>2.543847764209824E-3</v>
      </c>
      <c r="AA17" s="38">
        <f>Z17-1</f>
        <v>-0.99745615223579021</v>
      </c>
      <c r="AB17" s="38">
        <f>Y17-3*Z17^2-2*Z17</f>
        <v>2.5986280396036333E-2</v>
      </c>
      <c r="AC17" s="40">
        <f>Z17^3+Z17^2-Y17*Z17</f>
        <v>-7.2609226032221933E-5</v>
      </c>
      <c r="AD17" s="38">
        <f>AA17*AB17/6-AC17/2-AA17^3/27</f>
        <v>3.2471381097597042E-2</v>
      </c>
      <c r="AE17" s="45">
        <f>AA17^2/9-AB17/3</f>
        <v>0.10188443716054654</v>
      </c>
      <c r="AF17" s="46">
        <f>AD17^2-AE17^3</f>
        <v>-3.2145472858590741E-6</v>
      </c>
      <c r="AG17" s="40" t="e">
        <f>(AD17+AF17^0.5)^(1/3)+(AD17-AF17^0.5)^(1/3)-AA17/3</f>
        <v>#NUM!</v>
      </c>
      <c r="AH17" s="45">
        <f>AD17^2/AE17^3</f>
        <v>0.99696054115911614</v>
      </c>
      <c r="AI17" s="45">
        <f>SQRT(1-AH17)/SQRT(AH17)*AD17/ABS(AD17)</f>
        <v>5.5215263433211988E-2</v>
      </c>
      <c r="AJ17" s="38">
        <f>IF(ATAN(AI17)&lt;0,ATAN(AI17)+PI(),ATAN(AI17))</f>
        <v>5.5159253795217598E-2</v>
      </c>
      <c r="AK17" s="38">
        <f>2*SQRT(AE17)*COS(AJ17/3)-AA17/3</f>
        <v>0.97076431354972892</v>
      </c>
      <c r="AL17" s="38">
        <f>2*SQRT(AE17)*COS((AJ17+2*PI())/3)-AA17/3</f>
        <v>3.1813914873556337E-3</v>
      </c>
      <c r="AM17" s="38">
        <f>2*SQRT(AE17)*COS((AJ17+4*PI())/3)-AA17/3</f>
        <v>2.3510447198705542E-2</v>
      </c>
      <c r="AN17" s="47">
        <f>IF(AF17&gt;=0,AG17,MIN(AK17:AM17))</f>
        <v>3.1813914873556337E-3</v>
      </c>
      <c r="AO17" s="45">
        <f>P17*K17*100000/($M$10*B17)</f>
        <v>2.1609137490730054E-3</v>
      </c>
      <c r="AP17" s="45">
        <f>(O17*C17+U17*V17)*K17*100000/($M$10*B17)^2</f>
        <v>2.4309781013798236E-2</v>
      </c>
      <c r="AQ17" s="47">
        <f>EXP((AO17/Z17)*(AN17-1)-LN(AN17-Z17)-Y17*(2*AP17/Y17-AO17/Z17)*LN((AN17+2.41421536*Z17)/(AN17-0.41421536*Z17))/(Z17*2.82842713)      )</f>
        <v>7.037353459796706</v>
      </c>
      <c r="AR17" s="38">
        <f t="shared" ref="AR17:AR27" si="1">(O17*S17)^0.5*(1-L17)</f>
        <v>2.5486387354003295</v>
      </c>
      <c r="AS17" s="38">
        <f t="shared" ref="AS17:AS27" si="2">1-D17</f>
        <v>0.92773309999999998</v>
      </c>
      <c r="AT17" s="38">
        <f t="shared" ref="AT17:AT27" si="3">D17^2*O17+AS17^2*S17+2*AR17*D17*AS17</f>
        <v>3.1660384868960958</v>
      </c>
      <c r="AU17" s="40">
        <f t="shared" ref="AU17:AU27" si="4">D17*P17+AS17*T17</f>
        <v>8.1517527178200493E-5</v>
      </c>
      <c r="AV17" s="45">
        <f t="shared" ref="AV17:AV27" si="5">K17*100000*AT17/($M$10*B17)^2</f>
        <v>3.0250566793464446E-2</v>
      </c>
      <c r="AW17" s="38">
        <f t="shared" ref="AW17:AW27" si="6">AU17*K17*100000/($M$10*B17)</f>
        <v>2.5197628005460631E-3</v>
      </c>
      <c r="AX17" s="38">
        <f>AW17-1</f>
        <v>-0.99748023719945389</v>
      </c>
      <c r="AY17" s="38">
        <f>AV17-3*AW17^2-2*AW17</f>
        <v>2.5191993578659273E-2</v>
      </c>
      <c r="AZ17" s="40">
        <f>AW17^3+AW17^2-AV17*AW17</f>
        <v>-6.9859049841098869E-5</v>
      </c>
      <c r="BA17" s="38">
        <f>AX17*AY17/6-AZ17/2-AX17^3/27</f>
        <v>3.2604611837029014E-2</v>
      </c>
      <c r="BB17" s="45">
        <f>AX17^2/9-AY17/3</f>
        <v>0.102154538096389</v>
      </c>
      <c r="BC17" s="46">
        <f>BA17^2-BB17^3</f>
        <v>-2.97804161095345E-6</v>
      </c>
      <c r="BD17" s="40" t="e">
        <f>(BA17+BC17^0.5)^(1/3)+(BA17-BC17^0.5)^(1/3)-AX17/3</f>
        <v>#NUM!</v>
      </c>
      <c r="BE17" s="45">
        <f>BA17^2/BB17^3</f>
        <v>0.99720644151260784</v>
      </c>
      <c r="BF17" s="45">
        <f>SQRT(1-BE17)/SQRT(BE17)*BA17/ABS(BA17)</f>
        <v>5.2928105183645838E-2</v>
      </c>
      <c r="BG17" s="38">
        <f>IF(ATAN(BF17)&lt;0,ATAN(BF17)+PI(),ATAN(BF17))</f>
        <v>5.2878764103175754E-2</v>
      </c>
      <c r="BH17" s="38">
        <f>2*SQRT(BB17)*COS(BG17/3)-AX17/3</f>
        <v>0.97162658636356558</v>
      </c>
      <c r="BI17" s="38">
        <f>2*SQRT(BB17)*COS((BG17+2*PI())/3)-AX17/3</f>
        <v>3.1695848532967141E-3</v>
      </c>
      <c r="BJ17" s="38">
        <f>2*SQRT(BB17)*COS((BG17+4*PI())/3)-AX17/3</f>
        <v>2.2684065982591206E-2</v>
      </c>
      <c r="BK17" s="47">
        <f>IF(BC17&gt;=0,BD17,MAX(BH17:BJ17))</f>
        <v>0.97162658636356558</v>
      </c>
      <c r="BL17" s="45">
        <f t="shared" ref="BL17:BL27" si="7">P17*K17*100000/($M$10*B17)</f>
        <v>2.1609137490730054E-3</v>
      </c>
      <c r="BM17" s="45">
        <f t="shared" ref="BM17:BM27" si="8">(O17*D17+AR17*AS17)*K17*100000/($M$10*B17)^2</f>
        <v>2.4050048988690946E-2</v>
      </c>
      <c r="BN17" s="47">
        <f>EXP((BL17/AW17)*(BK17-1)-LN(BK17-AW17)-AV17*(2*BM17/AV17-BL17/AW17)*LN((BK17+2.41421536*AW17)/(BK17-0.41421536*AW17))/(AW17*2.82842713)      )</f>
        <v>0.98442453725245205</v>
      </c>
    </row>
    <row r="18" spans="2:66" x14ac:dyDescent="0.25">
      <c r="B18" s="124">
        <v>387.279</v>
      </c>
      <c r="C18" s="124">
        <v>0.02</v>
      </c>
      <c r="D18" s="125">
        <v>0.13881499999999999</v>
      </c>
      <c r="E18" s="125">
        <f t="shared" ref="E18:E27" si="9">D18/C18</f>
        <v>6.9407499999999995</v>
      </c>
      <c r="F18" s="125">
        <f t="shared" si="0"/>
        <v>6.8549273095205567</v>
      </c>
      <c r="G18" s="125">
        <f t="shared" ref="G18:G27" si="10">ABS(E18-F18)</f>
        <v>8.5822690479442798E-2</v>
      </c>
      <c r="H18" s="125">
        <f t="shared" ref="H18:H27" si="11">C18*F18</f>
        <v>0.13709854619041115</v>
      </c>
      <c r="K18" s="52">
        <f t="shared" ref="K18:K27" si="12">$E$14*0.01</f>
        <v>1</v>
      </c>
      <c r="L18" s="55">
        <f t="shared" ref="L18:L27" si="13">$F$11</f>
        <v>0.03</v>
      </c>
      <c r="M18" s="32">
        <f t="shared" ref="M18:M27" si="14">0.37464 + 1.54226*$I$8 - 0.26992*$I$8^2</f>
        <v>0.82542610847999998</v>
      </c>
      <c r="N18" s="38">
        <f t="shared" ref="N18:N27" si="15">(1+M18*(1-(B18/$H$8)^0.5))^2</f>
        <v>1.2205625609003155</v>
      </c>
      <c r="O18" s="33">
        <f t="shared" ref="O18:O27" si="16">0.45724*N18*$M$10^2*$H$8^2/($G$8*100000)</f>
        <v>2.1185425871242303</v>
      </c>
      <c r="P18" s="40">
        <f t="shared" ref="P18:P27" si="17">0.0778*$M$10*$H$8/($G$8*100000)</f>
        <v>6.990830455613977E-5</v>
      </c>
      <c r="Q18" s="38">
        <f t="shared" ref="Q18:Q27" si="18">0.37464 + 1.54226*$I$9 - 0.26992*$I$9^2</f>
        <v>1.1906142479999997</v>
      </c>
      <c r="R18" s="33">
        <f t="shared" ref="R18:R27" si="19">(1+Q18*(1-(B18/$H$9)^0.5))^2</f>
        <v>1.44731799824995</v>
      </c>
      <c r="S18" s="38">
        <f t="shared" ref="S18:S27" si="20">0.45724*R18*$M$10^2*$H$9^2/($G$9*100000)</f>
        <v>3.2812303191293188</v>
      </c>
      <c r="T18" s="34">
        <f t="shared" ref="T18:T27" si="21">0.0778*$M$10*$H$9/($G$9*100000)</f>
        <v>8.242184171683904E-5</v>
      </c>
      <c r="U18" s="38">
        <f t="shared" ref="U18:U27" si="22">(O18*S18)^0.5*(1-L18)</f>
        <v>2.5574590676366031</v>
      </c>
      <c r="V18" s="40">
        <f t="shared" ref="V18:V27" si="23">1-C18</f>
        <v>0.98</v>
      </c>
      <c r="W18" s="38">
        <f t="shared" ref="W18:W27" si="24">C18^2*O18+V18^2*S18+2*U18*C18*V18</f>
        <v>3.2523934109780019</v>
      </c>
      <c r="X18" s="40">
        <f t="shared" ref="X18:X27" si="25">C18*P18+V18*T18</f>
        <v>8.2171570973625053E-5</v>
      </c>
      <c r="Y18" s="45">
        <f t="shared" ref="Y18:Y27" si="26">K18*100000*W18/($M$10*B18)^2</f>
        <v>3.1367942615833554E-2</v>
      </c>
      <c r="Z18" s="38">
        <f t="shared" ref="Z18:Z27" si="27">X18*K18*100000/($M$10*B18)</f>
        <v>2.5518965872535532E-3</v>
      </c>
      <c r="AA18" s="38">
        <f t="shared" ref="AA18:AA27" si="28">Z18-1</f>
        <v>-0.99744810341274648</v>
      </c>
      <c r="AB18" s="38">
        <f t="shared" ref="AB18:AB27" si="29">Y18-3*Z18^2-2*Z18</f>
        <v>2.6244612912750341E-2</v>
      </c>
      <c r="AC18" s="40">
        <f t="shared" ref="AC18:AC27" si="30">Z18^3+Z18^2-Y18*Z18</f>
        <v>-7.3518951118274549E-5</v>
      </c>
      <c r="AD18" s="38">
        <f t="shared" ref="AD18:AD27" si="31">AA18*AB18/6-AC18/2-AA18^3/27</f>
        <v>3.2428035511211178E-2</v>
      </c>
      <c r="AE18" s="45">
        <f t="shared" ref="AE18:AE27" si="32">AA18^2/9-AB18/3</f>
        <v>0.10179654225149268</v>
      </c>
      <c r="AF18" s="46">
        <f t="shared" ref="AF18:AF27" si="33">AD18^2-AE18^3</f>
        <v>-3.2928481020324044E-6</v>
      </c>
      <c r="AG18" s="40" t="e">
        <f t="shared" ref="AG18:AG27" si="34">(AD18+AF18^0.5)^(1/3)+(AD18-AF18^0.5)^(1/3)-AA18/3</f>
        <v>#NUM!</v>
      </c>
      <c r="AH18" s="45">
        <f t="shared" ref="AH18:AH27" si="35">AD18^2/AE18^3</f>
        <v>0.9968784333087245</v>
      </c>
      <c r="AI18" s="45">
        <f t="shared" ref="AI18:AI27" si="36">SQRT(1-AH18)/SQRT(AH18)*AD18/ABS(AD18)</f>
        <v>5.5958389739459921E-2</v>
      </c>
      <c r="AJ18" s="38">
        <f t="shared" ref="AJ18:AJ27" si="37">IF(ATAN(AI18)&lt;0,ATAN(AI18)+PI(),ATAN(AI18))</f>
        <v>5.5900090958530949E-2</v>
      </c>
      <c r="AK18" s="38">
        <f t="shared" ref="AK18:AK27" si="38">2*SQRT(AE18)*COS(AJ18/3)-AA18/3</f>
        <v>0.97048333547648158</v>
      </c>
      <c r="AL18" s="38">
        <f t="shared" ref="AL18:AL27" si="39">2*SQRT(AE18)*COS((AJ18+2*PI())/3)-AA18/3</f>
        <v>3.1857975508035596E-3</v>
      </c>
      <c r="AM18" s="38">
        <f t="shared" ref="AM18:AM27" si="40">2*SQRT(AE18)*COS((AJ18+4*PI())/3)-AA18/3</f>
        <v>2.3778970385461506E-2</v>
      </c>
      <c r="AN18" s="47">
        <f t="shared" ref="AN18:AN27" si="41">IF(AF18&gt;=0,AG18,MIN(AK18:AM18))</f>
        <v>3.1857975508035596E-3</v>
      </c>
      <c r="AO18" s="45">
        <f t="shared" ref="AO18:AO27" si="42">P18*K18*100000/($M$10*B18)</f>
        <v>2.1710521254943082E-3</v>
      </c>
      <c r="AP18" s="45">
        <f t="shared" ref="AP18:AP27" si="43">(O18*C18+U18*V18)*K18*100000/($M$10*B18)^2</f>
        <v>2.4580935032841193E-2</v>
      </c>
      <c r="AQ18" s="47">
        <f t="shared" ref="AQ18:AQ27" si="44">EXP((AO18/Z18)*(AN18-1)-LN(AN18-Z18)-Y18*(2*AP18/Y18-AO18/Z18)*LN((AN18+2.41421536*Z18)/(AN18-0.41421536*Z18))/(Z18*2.82842713)      )</f>
        <v>6.7444167281169785</v>
      </c>
      <c r="AR18" s="38">
        <f t="shared" si="1"/>
        <v>2.5574590676366031</v>
      </c>
      <c r="AS18" s="38">
        <f t="shared" si="2"/>
        <v>0.86118499999999998</v>
      </c>
      <c r="AT18" s="38">
        <f t="shared" si="3"/>
        <v>3.0857787452757908</v>
      </c>
      <c r="AU18" s="40">
        <f t="shared" si="4"/>
        <v>8.0684775055876563E-5</v>
      </c>
      <c r="AV18" s="45">
        <f t="shared" si="5"/>
        <v>2.9761015466411099E-2</v>
      </c>
      <c r="AW18" s="38">
        <f t="shared" si="6"/>
        <v>2.5057230824332218E-3</v>
      </c>
      <c r="AX18" s="38">
        <f t="shared" ref="AX18:AX27" si="45">AW18-1</f>
        <v>-0.99749427691756676</v>
      </c>
      <c r="AY18" s="38">
        <f t="shared" ref="AY18:AY27" si="46">AV18-3*AW18^2-2*AW18</f>
        <v>2.473073335704714E-2</v>
      </c>
      <c r="AZ18" s="40">
        <f t="shared" ref="AZ18:AZ27" si="47">AW18^3+AW18^2-AV18*AW18</f>
        <v>-6.8278482691364146E-5</v>
      </c>
      <c r="BA18" s="38">
        <f t="shared" ref="BA18:BA27" si="48">AX18*AY18/6-AZ18/2-AX18^3/27</f>
        <v>3.2681998816172134E-2</v>
      </c>
      <c r="BB18" s="45">
        <f t="shared" ref="BB18:BB27" si="49">AX18^2/9-AY18/3</f>
        <v>0.10231140360135088</v>
      </c>
      <c r="BC18" s="46">
        <f t="shared" ref="BC18:BC27" si="50">BA18^2-BB18^3</f>
        <v>-2.8441862766782205E-6</v>
      </c>
      <c r="BD18" s="40" t="e">
        <f t="shared" ref="BD18:BD27" si="51">(BA18+BC18^0.5)^(1/3)+(BA18-BC18^0.5)^(1/3)-AX18/3</f>
        <v>#NUM!</v>
      </c>
      <c r="BE18" s="45">
        <f t="shared" ref="BE18:BE27" si="52">BA18^2/BB18^3</f>
        <v>0.99734425783839686</v>
      </c>
      <c r="BF18" s="45">
        <f t="shared" ref="BF18:BF27" si="53">SQRT(1-BE18)/SQRT(BE18)*BA18/ABS(BA18)</f>
        <v>5.1602460297636564E-2</v>
      </c>
      <c r="BG18" s="38">
        <f t="shared" ref="BG18:BG27" si="54">IF(ATAN(BF18)&lt;0,ATAN(BF18)+PI(),ATAN(BF18))</f>
        <v>5.1556730753989068E-2</v>
      </c>
      <c r="BH18" s="38">
        <f t="shared" ref="BH18:BH27" si="55">2*SQRT(BB18)*COS(BG18/3)-AX18/3</f>
        <v>0.9721267017702333</v>
      </c>
      <c r="BI18" s="38">
        <f t="shared" ref="BI18:BI27" si="56">2*SQRT(BB18)*COS((BG18+2*PI())/3)-AX18/3</f>
        <v>3.1631641669492283E-3</v>
      </c>
      <c r="BJ18" s="38">
        <f t="shared" ref="BJ18:BJ27" si="57">2*SQRT(BB18)*COS((BG18+4*PI())/3)-AX18/3</f>
        <v>2.2204410980384115E-2</v>
      </c>
      <c r="BK18" s="47">
        <f t="shared" ref="BK18:BK27" si="58">IF(BC18&gt;=0,BD18,MAX(BH18:BJ18))</f>
        <v>0.9721267017702333</v>
      </c>
      <c r="BL18" s="45">
        <f t="shared" si="7"/>
        <v>2.1710521254943082E-3</v>
      </c>
      <c r="BM18" s="45">
        <f t="shared" si="8"/>
        <v>2.4077971934472732E-2</v>
      </c>
      <c r="BN18" s="47">
        <f t="shared" ref="BN18:BN27" si="59">EXP((BL18/AW18)*(BK18-1)-LN(BK18-AW18)-AV18*(2*BM18/AV18-BL18/AW18)*LN((BK18+2.41421536*AW18)/(BK18-0.41421536*AW18))/(AW18*2.82842713)      )</f>
        <v>0.98387866473068297</v>
      </c>
    </row>
    <row r="19" spans="2:66" x14ac:dyDescent="0.25">
      <c r="B19" s="124">
        <v>385.50299999999999</v>
      </c>
      <c r="C19" s="124">
        <v>0.03</v>
      </c>
      <c r="D19" s="125">
        <v>0.20003000000000001</v>
      </c>
      <c r="E19" s="125">
        <f t="shared" si="9"/>
        <v>6.6676666666666673</v>
      </c>
      <c r="F19" s="125">
        <f t="shared" si="0"/>
        <v>6.5747614722949255</v>
      </c>
      <c r="G19" s="125">
        <f t="shared" si="10"/>
        <v>9.2905194371741828E-2</v>
      </c>
      <c r="H19" s="125">
        <f t="shared" si="11"/>
        <v>0.19724284416884777</v>
      </c>
      <c r="K19" s="52">
        <f t="shared" si="12"/>
        <v>1</v>
      </c>
      <c r="L19" s="55">
        <f t="shared" si="13"/>
        <v>0.03</v>
      </c>
      <c r="M19" s="32">
        <f t="shared" si="14"/>
        <v>0.82542610847999998</v>
      </c>
      <c r="N19" s="38">
        <f t="shared" si="15"/>
        <v>1.2242205162270361</v>
      </c>
      <c r="O19" s="33">
        <f t="shared" si="16"/>
        <v>2.1248917365981739</v>
      </c>
      <c r="P19" s="40">
        <f t="shared" si="17"/>
        <v>6.990830455613977E-5</v>
      </c>
      <c r="Q19" s="38">
        <f t="shared" si="18"/>
        <v>1.1906142479999997</v>
      </c>
      <c r="R19" s="33">
        <f t="shared" si="19"/>
        <v>1.4527777912750197</v>
      </c>
      <c r="S19" s="38">
        <f t="shared" si="20"/>
        <v>3.2936082750669153</v>
      </c>
      <c r="T19" s="34">
        <f t="shared" si="21"/>
        <v>8.242184171683904E-5</v>
      </c>
      <c r="U19" s="38">
        <f t="shared" si="22"/>
        <v>2.5661149724341548</v>
      </c>
      <c r="V19" s="40">
        <f t="shared" si="23"/>
        <v>0.97</v>
      </c>
      <c r="W19" s="38">
        <f t="shared" si="24"/>
        <v>3.2502163199690668</v>
      </c>
      <c r="X19" s="40">
        <f t="shared" si="25"/>
        <v>8.2046435602018059E-5</v>
      </c>
      <c r="Y19" s="45">
        <f t="shared" si="26"/>
        <v>3.1636439569265193E-2</v>
      </c>
      <c r="Z19" s="38">
        <f t="shared" si="27"/>
        <v>2.5597490218414688E-3</v>
      </c>
      <c r="AA19" s="38">
        <f t="shared" si="28"/>
        <v>-0.99744025097815858</v>
      </c>
      <c r="AB19" s="38">
        <f t="shared" si="29"/>
        <v>2.64972845804178E-2</v>
      </c>
      <c r="AC19" s="40">
        <f t="shared" si="30"/>
        <v>-7.4412257905102593E-5</v>
      </c>
      <c r="AD19" s="38">
        <f t="shared" si="31"/>
        <v>3.2385644324795737E-2</v>
      </c>
      <c r="AE19" s="45">
        <f t="shared" si="32"/>
        <v>0.10171057783667985</v>
      </c>
      <c r="AF19" s="46">
        <f t="shared" si="33"/>
        <v>-3.3702050104928924E-6</v>
      </c>
      <c r="AG19" s="40" t="e">
        <f t="shared" si="34"/>
        <v>#NUM!</v>
      </c>
      <c r="AH19" s="45">
        <f t="shared" si="35"/>
        <v>0.99679699250398679</v>
      </c>
      <c r="AI19" s="45">
        <f t="shared" si="36"/>
        <v>5.6685974624243927E-2</v>
      </c>
      <c r="AJ19" s="38">
        <f t="shared" si="37"/>
        <v>5.6625375074006855E-2</v>
      </c>
      <c r="AK19" s="38">
        <f t="shared" si="38"/>
        <v>0.97020838216016914</v>
      </c>
      <c r="AL19" s="38">
        <f t="shared" si="39"/>
        <v>3.1901740764437303E-3</v>
      </c>
      <c r="AM19" s="38">
        <f t="shared" si="40"/>
        <v>2.4041694741545605E-2</v>
      </c>
      <c r="AN19" s="47">
        <f t="shared" si="41"/>
        <v>3.1901740764437303E-3</v>
      </c>
      <c r="AO19" s="45">
        <f t="shared" si="42"/>
        <v>2.1810540932478092E-3</v>
      </c>
      <c r="AP19" s="45">
        <f t="shared" si="43"/>
        <v>2.4848801228976661E-2</v>
      </c>
      <c r="AQ19" s="47">
        <f t="shared" si="44"/>
        <v>6.4654581268896116</v>
      </c>
      <c r="AR19" s="38">
        <f t="shared" si="1"/>
        <v>2.5661149724341548</v>
      </c>
      <c r="AS19" s="38">
        <f t="shared" si="2"/>
        <v>0.79996999999999996</v>
      </c>
      <c r="AT19" s="38">
        <f t="shared" si="3"/>
        <v>3.0140215425859687</v>
      </c>
      <c r="AU19" s="40">
        <f t="shared" si="4"/>
        <v>7.9918758878584365E-5</v>
      </c>
      <c r="AV19" s="45">
        <f t="shared" si="5"/>
        <v>2.9337404346487305E-2</v>
      </c>
      <c r="AW19" s="38">
        <f t="shared" si="6"/>
        <v>2.4933680953375722E-3</v>
      </c>
      <c r="AX19" s="38">
        <f t="shared" si="45"/>
        <v>-0.99750663190466238</v>
      </c>
      <c r="AY19" s="38">
        <f t="shared" si="46"/>
        <v>2.4332017502435618E-2</v>
      </c>
      <c r="AZ19" s="40">
        <f t="shared" si="47"/>
        <v>-6.6916562557339858E-5</v>
      </c>
      <c r="BA19" s="38">
        <f t="shared" si="48"/>
        <v>3.2748919805279893E-2</v>
      </c>
      <c r="BB19" s="45">
        <f t="shared" si="49"/>
        <v>0.10244704757627519</v>
      </c>
      <c r="BC19" s="46">
        <f t="shared" si="50"/>
        <v>-2.7307444510412272E-6</v>
      </c>
      <c r="BD19" s="40" t="e">
        <f t="shared" si="51"/>
        <v>#NUM!</v>
      </c>
      <c r="BE19" s="45">
        <f t="shared" si="52"/>
        <v>0.99746029824602322</v>
      </c>
      <c r="BF19" s="45">
        <f t="shared" si="53"/>
        <v>5.0459570568700242E-2</v>
      </c>
      <c r="BG19" s="38">
        <f t="shared" si="54"/>
        <v>5.0416809689852932E-2</v>
      </c>
      <c r="BH19" s="38">
        <f t="shared" si="55"/>
        <v>0.97255882173929664</v>
      </c>
      <c r="BI19" s="38">
        <f t="shared" si="56"/>
        <v>3.1575933135416512E-3</v>
      </c>
      <c r="BJ19" s="38">
        <f t="shared" si="57"/>
        <v>2.1790216851823863E-2</v>
      </c>
      <c r="BK19" s="47">
        <f t="shared" si="58"/>
        <v>0.97255882173929664</v>
      </c>
      <c r="BL19" s="45">
        <f t="shared" si="7"/>
        <v>2.1810540932478092E-3</v>
      </c>
      <c r="BM19" s="45">
        <f t="shared" si="8"/>
        <v>2.4118571912334307E-2</v>
      </c>
      <c r="BN19" s="47">
        <f t="shared" si="59"/>
        <v>0.98337531393862698</v>
      </c>
    </row>
    <row r="20" spans="2:66" x14ac:dyDescent="0.25">
      <c r="B20" s="124">
        <v>383.77300000000002</v>
      </c>
      <c r="C20" s="125">
        <v>0.04</v>
      </c>
      <c r="D20" s="125">
        <v>0.25628499999999999</v>
      </c>
      <c r="E20" s="125">
        <f t="shared" si="9"/>
        <v>6.4071249999999997</v>
      </c>
      <c r="F20" s="125">
        <f t="shared" si="0"/>
        <v>6.3083777296983543</v>
      </c>
      <c r="G20" s="125">
        <f t="shared" si="10"/>
        <v>9.8747270301645429E-2</v>
      </c>
      <c r="H20" s="125">
        <f t="shared" si="11"/>
        <v>0.25233510918793417</v>
      </c>
      <c r="K20" s="52">
        <f t="shared" si="12"/>
        <v>1</v>
      </c>
      <c r="L20" s="55">
        <f t="shared" si="13"/>
        <v>0.03</v>
      </c>
      <c r="M20" s="32">
        <f t="shared" si="14"/>
        <v>0.82542610847999998</v>
      </c>
      <c r="N20" s="38">
        <f t="shared" si="15"/>
        <v>1.2277971178492868</v>
      </c>
      <c r="O20" s="33">
        <f t="shared" si="16"/>
        <v>2.1310996796374284</v>
      </c>
      <c r="P20" s="40">
        <f t="shared" si="17"/>
        <v>6.990830455613977E-5</v>
      </c>
      <c r="Q20" s="38">
        <f t="shared" si="18"/>
        <v>1.1906142479999997</v>
      </c>
      <c r="R20" s="33">
        <f t="shared" si="19"/>
        <v>1.4581181926343552</v>
      </c>
      <c r="S20" s="38">
        <f t="shared" si="20"/>
        <v>3.3057155568652208</v>
      </c>
      <c r="T20" s="34">
        <f t="shared" si="21"/>
        <v>8.242184171683904E-5</v>
      </c>
      <c r="U20" s="38">
        <f t="shared" si="22"/>
        <v>2.5745797969344912</v>
      </c>
      <c r="V20" s="40">
        <f t="shared" si="23"/>
        <v>0.96</v>
      </c>
      <c r="W20" s="38">
        <f t="shared" si="24"/>
        <v>3.2476849450989764</v>
      </c>
      <c r="X20" s="40">
        <f t="shared" si="25"/>
        <v>8.1921300230411066E-5</v>
      </c>
      <c r="Y20" s="45">
        <f t="shared" si="26"/>
        <v>3.1897446424500667E-2</v>
      </c>
      <c r="Z20" s="38">
        <f t="shared" si="27"/>
        <v>2.5673663752242468E-3</v>
      </c>
      <c r="AA20" s="38">
        <f t="shared" si="28"/>
        <v>-0.99743263362477574</v>
      </c>
      <c r="AB20" s="38">
        <f t="shared" si="29"/>
        <v>2.6742939563738275E-2</v>
      </c>
      <c r="AC20" s="40">
        <f t="shared" si="30"/>
        <v>-7.5284138839174511E-5</v>
      </c>
      <c r="AD20" s="38">
        <f t="shared" si="31"/>
        <v>3.2344434483586419E-2</v>
      </c>
      <c r="AE20" s="45">
        <f t="shared" si="32"/>
        <v>0.10162700443649347</v>
      </c>
      <c r="AF20" s="46">
        <f t="shared" si="33"/>
        <v>-3.4461409768159895E-6</v>
      </c>
      <c r="AG20" s="40" t="e">
        <f t="shared" si="34"/>
        <v>#NUM!</v>
      </c>
      <c r="AH20" s="45">
        <f t="shared" si="35"/>
        <v>0.99671673704607533</v>
      </c>
      <c r="AI20" s="45">
        <f t="shared" si="36"/>
        <v>5.7394061357476579E-2</v>
      </c>
      <c r="AJ20" s="38">
        <f t="shared" si="37"/>
        <v>5.7331165444237754E-2</v>
      </c>
      <c r="AK20" s="38">
        <f t="shared" si="38"/>
        <v>0.96994093663987679</v>
      </c>
      <c r="AL20" s="38">
        <f t="shared" si="39"/>
        <v>3.1944926368438487E-3</v>
      </c>
      <c r="AM20" s="38">
        <f t="shared" si="40"/>
        <v>2.4297204348054879E-2</v>
      </c>
      <c r="AN20" s="47">
        <f t="shared" si="41"/>
        <v>3.1944926368438487E-3</v>
      </c>
      <c r="AO20" s="45">
        <f t="shared" si="42"/>
        <v>2.1908860084198477E-3</v>
      </c>
      <c r="AP20" s="45">
        <f t="shared" si="43"/>
        <v>2.5112252938858156E-2</v>
      </c>
      <c r="AQ20" s="47">
        <f t="shared" si="44"/>
        <v>6.2005668197383956</v>
      </c>
      <c r="AR20" s="38">
        <f t="shared" si="1"/>
        <v>2.5745797969344912</v>
      </c>
      <c r="AS20" s="38">
        <f t="shared" si="2"/>
        <v>0.74371500000000001</v>
      </c>
      <c r="AT20" s="38">
        <f t="shared" si="3"/>
        <v>2.9498510986693693</v>
      </c>
      <c r="AU20" s="40">
        <f t="shared" si="4"/>
        <v>7.9214809845609224E-5</v>
      </c>
      <c r="AV20" s="45">
        <f t="shared" si="5"/>
        <v>2.8972242988672372E-2</v>
      </c>
      <c r="AW20" s="38">
        <f t="shared" si="6"/>
        <v>2.4825465250843618E-3</v>
      </c>
      <c r="AX20" s="38">
        <f t="shared" si="45"/>
        <v>-0.99751745347491561</v>
      </c>
      <c r="AY20" s="38">
        <f t="shared" si="46"/>
        <v>2.3988660826756023E-2</v>
      </c>
      <c r="AZ20" s="40">
        <f t="shared" si="47"/>
        <v>-6.5746603879512927E-5</v>
      </c>
      <c r="BA20" s="38">
        <f t="shared" si="48"/>
        <v>3.2806571408075372E-2</v>
      </c>
      <c r="BB20" s="45">
        <f t="shared" si="49"/>
        <v>0.10256389861186803</v>
      </c>
      <c r="BC20" s="46">
        <f t="shared" si="50"/>
        <v>-2.6347576130910256E-6</v>
      </c>
      <c r="BD20" s="40" t="e">
        <f t="shared" si="51"/>
        <v>#NUM!</v>
      </c>
      <c r="BE20" s="45">
        <f t="shared" si="52"/>
        <v>0.99755793563709683</v>
      </c>
      <c r="BF20" s="45">
        <f t="shared" si="53"/>
        <v>4.9477698416505157E-2</v>
      </c>
      <c r="BG20" s="38">
        <f t="shared" si="54"/>
        <v>4.9437383110950125E-2</v>
      </c>
      <c r="BH20" s="38">
        <f t="shared" si="55"/>
        <v>0.97293082892765748</v>
      </c>
      <c r="BI20" s="38">
        <f t="shared" si="56"/>
        <v>3.1527597083997327E-3</v>
      </c>
      <c r="BJ20" s="38">
        <f t="shared" si="57"/>
        <v>2.1433864838858452E-2</v>
      </c>
      <c r="BK20" s="47">
        <f t="shared" si="58"/>
        <v>0.97293082892765748</v>
      </c>
      <c r="BL20" s="45">
        <f t="shared" si="7"/>
        <v>2.1908860084198477E-3</v>
      </c>
      <c r="BM20" s="45">
        <f t="shared" si="8"/>
        <v>2.4170184229199511E-2</v>
      </c>
      <c r="BN20" s="47">
        <f t="shared" si="59"/>
        <v>0.98290988355811182</v>
      </c>
    </row>
    <row r="21" spans="2:66" x14ac:dyDescent="0.25">
      <c r="B21" s="124">
        <v>380.45699999999999</v>
      </c>
      <c r="C21" s="124">
        <v>0.06</v>
      </c>
      <c r="D21" s="125">
        <v>0.35535</v>
      </c>
      <c r="E21" s="125">
        <f t="shared" si="9"/>
        <v>5.9225000000000003</v>
      </c>
      <c r="F21" s="125">
        <f t="shared" si="0"/>
        <v>5.81561365354814</v>
      </c>
      <c r="G21" s="125">
        <f t="shared" si="10"/>
        <v>0.10688634645186035</v>
      </c>
      <c r="H21" s="125">
        <f t="shared" si="11"/>
        <v>0.34893681921288838</v>
      </c>
      <c r="K21" s="52">
        <f t="shared" si="12"/>
        <v>1</v>
      </c>
      <c r="L21" s="55">
        <f t="shared" si="13"/>
        <v>0.03</v>
      </c>
      <c r="M21" s="32">
        <f t="shared" si="14"/>
        <v>0.82542610847999998</v>
      </c>
      <c r="N21" s="38">
        <f t="shared" si="15"/>
        <v>1.2346898857581536</v>
      </c>
      <c r="O21" s="33">
        <f t="shared" si="16"/>
        <v>2.1430635255113564</v>
      </c>
      <c r="P21" s="40">
        <f t="shared" si="17"/>
        <v>6.990830455613977E-5</v>
      </c>
      <c r="Q21" s="38">
        <f t="shared" si="18"/>
        <v>1.1906142479999997</v>
      </c>
      <c r="R21" s="33">
        <f t="shared" si="19"/>
        <v>1.4684157700628775</v>
      </c>
      <c r="S21" s="38">
        <f t="shared" si="20"/>
        <v>3.3290613062533341</v>
      </c>
      <c r="T21" s="34">
        <f t="shared" si="21"/>
        <v>8.242184171683904E-5</v>
      </c>
      <c r="U21" s="38">
        <f t="shared" si="22"/>
        <v>2.5908970297792631</v>
      </c>
      <c r="V21" s="40">
        <f t="shared" si="23"/>
        <v>0.94</v>
      </c>
      <c r="W21" s="38">
        <f t="shared" si="24"/>
        <v>3.2415267838563877</v>
      </c>
      <c r="X21" s="40">
        <f t="shared" si="25"/>
        <v>8.1671029487197079E-5</v>
      </c>
      <c r="Y21" s="45">
        <f t="shared" si="26"/>
        <v>3.2394353345297749E-2</v>
      </c>
      <c r="Z21" s="38">
        <f t="shared" si="27"/>
        <v>2.5818314117571784E-3</v>
      </c>
      <c r="AA21" s="38">
        <f t="shared" si="28"/>
        <v>-0.99741816858824284</v>
      </c>
      <c r="AB21" s="38">
        <f t="shared" si="29"/>
        <v>2.7210692961467182E-2</v>
      </c>
      <c r="AC21" s="40">
        <f t="shared" si="30"/>
        <v>-7.6953695481920609E-5</v>
      </c>
      <c r="AD21" s="38">
        <f t="shared" si="31"/>
        <v>3.2265977150946104E-2</v>
      </c>
      <c r="AE21" s="45">
        <f t="shared" si="32"/>
        <v>0.10146788046061365</v>
      </c>
      <c r="AF21" s="46">
        <f t="shared" si="33"/>
        <v>-3.5926970294933303E-6</v>
      </c>
      <c r="AG21" s="40" t="e">
        <f t="shared" si="34"/>
        <v>#NUM!</v>
      </c>
      <c r="AH21" s="45">
        <f t="shared" si="35"/>
        <v>0.9965609789895602</v>
      </c>
      <c r="AI21" s="45">
        <f t="shared" si="36"/>
        <v>5.8744265159643171E-2</v>
      </c>
      <c r="AJ21" s="38">
        <f t="shared" si="37"/>
        <v>5.8676831421737734E-2</v>
      </c>
      <c r="AK21" s="38">
        <f t="shared" si="38"/>
        <v>0.96943133577529506</v>
      </c>
      <c r="AL21" s="38">
        <f t="shared" si="39"/>
        <v>3.2028900414770578E-3</v>
      </c>
      <c r="AM21" s="38">
        <f t="shared" si="40"/>
        <v>2.4783942771470335E-2</v>
      </c>
      <c r="AN21" s="47">
        <f t="shared" si="41"/>
        <v>3.2028900414770578E-3</v>
      </c>
      <c r="AO21" s="45">
        <f t="shared" si="42"/>
        <v>2.2099814068588831E-3</v>
      </c>
      <c r="AP21" s="45">
        <f t="shared" si="43"/>
        <v>2.5623726964399719E-2</v>
      </c>
      <c r="AQ21" s="47">
        <f t="shared" si="44"/>
        <v>5.7113750213218424</v>
      </c>
      <c r="AR21" s="38">
        <f t="shared" si="1"/>
        <v>2.5908970297792631</v>
      </c>
      <c r="AS21" s="38">
        <f t="shared" si="2"/>
        <v>0.64464999999999995</v>
      </c>
      <c r="AT21" s="38">
        <f t="shared" si="3"/>
        <v>2.8411090732929059</v>
      </c>
      <c r="AU21" s="40">
        <f t="shared" si="4"/>
        <v>7.7975156286784551E-5</v>
      </c>
      <c r="AV21" s="45">
        <f t="shared" si="5"/>
        <v>2.8392759754799355E-2</v>
      </c>
      <c r="AW21" s="38">
        <f t="shared" si="6"/>
        <v>2.464995349047911E-3</v>
      </c>
      <c r="AX21" s="38">
        <f t="shared" si="45"/>
        <v>-0.99753500465095213</v>
      </c>
      <c r="AY21" s="38">
        <f t="shared" si="46"/>
        <v>2.3444540450491047E-2</v>
      </c>
      <c r="AZ21" s="40">
        <f t="shared" si="47"/>
        <v>-6.3896840861542815E-5</v>
      </c>
      <c r="BA21" s="38">
        <f t="shared" si="48"/>
        <v>3.2897980036294433E-2</v>
      </c>
      <c r="BB21" s="45">
        <f t="shared" si="49"/>
        <v>0.10274916268361133</v>
      </c>
      <c r="BC21" s="46">
        <f t="shared" si="50"/>
        <v>-2.4859365623690951E-6</v>
      </c>
      <c r="BD21" s="40" t="e">
        <f t="shared" si="51"/>
        <v>#NUM!</v>
      </c>
      <c r="BE21" s="45">
        <f t="shared" si="52"/>
        <v>0.99770831370500013</v>
      </c>
      <c r="BF21" s="45">
        <f t="shared" si="53"/>
        <v>4.7926508158402624E-2</v>
      </c>
      <c r="BG21" s="38">
        <f t="shared" si="54"/>
        <v>4.7889863713524446E-2</v>
      </c>
      <c r="BH21" s="38">
        <f t="shared" si="55"/>
        <v>0.97352019137982504</v>
      </c>
      <c r="BI21" s="38">
        <f t="shared" si="56"/>
        <v>3.144959158758065E-3</v>
      </c>
      <c r="BJ21" s="38">
        <f t="shared" si="57"/>
        <v>2.0869854112368857E-2</v>
      </c>
      <c r="BK21" s="47">
        <f t="shared" si="58"/>
        <v>0.97352019137982504</v>
      </c>
      <c r="BL21" s="45">
        <f t="shared" si="7"/>
        <v>2.2099814068588831E-3</v>
      </c>
      <c r="BM21" s="45">
        <f t="shared" si="8"/>
        <v>2.430190410689299E-2</v>
      </c>
      <c r="BN21" s="47">
        <f t="shared" si="59"/>
        <v>0.9820760734058217</v>
      </c>
    </row>
    <row r="22" spans="2:66" x14ac:dyDescent="0.25">
      <c r="B22" s="124">
        <v>377.34199999999998</v>
      </c>
      <c r="C22" s="124">
        <v>0.08</v>
      </c>
      <c r="D22" s="125">
        <v>0.43873200000000001</v>
      </c>
      <c r="E22" s="125">
        <f t="shared" si="9"/>
        <v>5.4841499999999996</v>
      </c>
      <c r="F22" s="125">
        <f t="shared" si="0"/>
        <v>5.3736999361087703</v>
      </c>
      <c r="G22" s="125">
        <f t="shared" si="10"/>
        <v>0.11045006389122936</v>
      </c>
      <c r="H22" s="125">
        <f t="shared" si="11"/>
        <v>0.42989599488870162</v>
      </c>
      <c r="K22" s="52">
        <f t="shared" si="12"/>
        <v>1</v>
      </c>
      <c r="L22" s="55">
        <f t="shared" si="13"/>
        <v>0.03</v>
      </c>
      <c r="M22" s="32">
        <f t="shared" si="14"/>
        <v>0.82542610847999998</v>
      </c>
      <c r="N22" s="38">
        <f t="shared" si="15"/>
        <v>1.2412099476358995</v>
      </c>
      <c r="O22" s="33">
        <f t="shared" si="16"/>
        <v>2.1543804618169409</v>
      </c>
      <c r="P22" s="40">
        <f t="shared" si="17"/>
        <v>6.990830455613977E-5</v>
      </c>
      <c r="Q22" s="38">
        <f t="shared" si="18"/>
        <v>1.1906142479999997</v>
      </c>
      <c r="R22" s="33">
        <f t="shared" si="19"/>
        <v>1.4781633288555387</v>
      </c>
      <c r="S22" s="38">
        <f t="shared" si="20"/>
        <v>3.3511601024312636</v>
      </c>
      <c r="T22" s="34">
        <f t="shared" si="21"/>
        <v>8.242184171683904E-5</v>
      </c>
      <c r="U22" s="38">
        <f t="shared" si="22"/>
        <v>2.6063367251022376</v>
      </c>
      <c r="V22" s="40">
        <f t="shared" si="23"/>
        <v>0.92</v>
      </c>
      <c r="W22" s="38">
        <f t="shared" si="24"/>
        <v>3.2338627115884995</v>
      </c>
      <c r="X22" s="40">
        <f t="shared" si="25"/>
        <v>8.1420758743983105E-5</v>
      </c>
      <c r="Y22" s="45">
        <f t="shared" si="26"/>
        <v>3.2853537835472589E-2</v>
      </c>
      <c r="Z22" s="38">
        <f t="shared" si="27"/>
        <v>2.5951677017847664E-3</v>
      </c>
      <c r="AA22" s="38">
        <f t="shared" si="28"/>
        <v>-0.99740483229821519</v>
      </c>
      <c r="AB22" s="38">
        <f t="shared" si="29"/>
        <v>2.7642997745701895E-2</v>
      </c>
      <c r="AC22" s="40">
        <f t="shared" si="30"/>
        <v>-7.8508066696577461E-5</v>
      </c>
      <c r="AD22" s="38">
        <f t="shared" si="31"/>
        <v>3.2193476856096095E-2</v>
      </c>
      <c r="AE22" s="45">
        <f t="shared" si="32"/>
        <v>0.10132082291719167</v>
      </c>
      <c r="AF22" s="46">
        <f t="shared" si="33"/>
        <v>-3.7304116575639056E-6</v>
      </c>
      <c r="AG22" s="40" t="e">
        <f t="shared" si="34"/>
        <v>#NUM!</v>
      </c>
      <c r="AH22" s="45">
        <f t="shared" si="35"/>
        <v>0.99641358423973903</v>
      </c>
      <c r="AI22" s="45">
        <f t="shared" si="36"/>
        <v>5.9994370020343239E-2</v>
      </c>
      <c r="AJ22" s="38">
        <f t="shared" si="37"/>
        <v>5.9922545334886959E-2</v>
      </c>
      <c r="AK22" s="38">
        <f t="shared" si="38"/>
        <v>0.96895992555725896</v>
      </c>
      <c r="AL22" s="38">
        <f t="shared" si="39"/>
        <v>3.2108616429565306E-3</v>
      </c>
      <c r="AM22" s="38">
        <f t="shared" si="40"/>
        <v>2.5234045097999536E-2</v>
      </c>
      <c r="AN22" s="47">
        <f t="shared" si="41"/>
        <v>3.2108616429565306E-3</v>
      </c>
      <c r="AO22" s="45">
        <f t="shared" si="42"/>
        <v>2.2282250481242753E-3</v>
      </c>
      <c r="AP22" s="45">
        <f t="shared" si="43"/>
        <v>2.6111038335633281E-2</v>
      </c>
      <c r="AQ22" s="47">
        <f t="shared" si="44"/>
        <v>5.2734770858390521</v>
      </c>
      <c r="AR22" s="38">
        <f t="shared" si="1"/>
        <v>2.6063367251022376</v>
      </c>
      <c r="AS22" s="38">
        <f t="shared" si="2"/>
        <v>0.56126799999999999</v>
      </c>
      <c r="AT22" s="38">
        <f t="shared" si="3"/>
        <v>2.7539771537837332</v>
      </c>
      <c r="AU22" s="40">
        <f t="shared" si="4"/>
        <v>7.6931752531251126E-5</v>
      </c>
      <c r="AV22" s="45">
        <f t="shared" si="5"/>
        <v>2.7978272638363652E-2</v>
      </c>
      <c r="AW22" s="38">
        <f t="shared" si="6"/>
        <v>2.4520871887054891E-3</v>
      </c>
      <c r="AX22" s="38">
        <f t="shared" si="45"/>
        <v>-0.99754791281129451</v>
      </c>
      <c r="AY22" s="38">
        <f t="shared" si="46"/>
        <v>2.3056060066209635E-2</v>
      </c>
      <c r="AZ22" s="40">
        <f t="shared" si="47"/>
        <v>-6.2577688575548313E-5</v>
      </c>
      <c r="BA22" s="38">
        <f t="shared" si="48"/>
        <v>3.2963285185018801E-2</v>
      </c>
      <c r="BB22" s="45">
        <f t="shared" si="49"/>
        <v>0.10288151757283789</v>
      </c>
      <c r="BC22" s="46">
        <f t="shared" si="50"/>
        <v>-2.3822257069990894E-6</v>
      </c>
      <c r="BD22" s="40" t="e">
        <f t="shared" si="51"/>
        <v>#NUM!</v>
      </c>
      <c r="BE22" s="45">
        <f t="shared" si="52"/>
        <v>0.99781238535765182</v>
      </c>
      <c r="BF22" s="45">
        <f t="shared" si="53"/>
        <v>4.6823186481693611E-2</v>
      </c>
      <c r="BG22" s="38">
        <f t="shared" si="54"/>
        <v>4.6789012870874398E-2</v>
      </c>
      <c r="BH22" s="38">
        <f t="shared" si="55"/>
        <v>0.97394092869993609</v>
      </c>
      <c r="BI22" s="38">
        <f t="shared" si="56"/>
        <v>3.1391751339666651E-3</v>
      </c>
      <c r="BJ22" s="38">
        <f t="shared" si="57"/>
        <v>2.0467808977391866E-2</v>
      </c>
      <c r="BK22" s="47">
        <f t="shared" si="58"/>
        <v>0.97394092869993609</v>
      </c>
      <c r="BL22" s="45">
        <f t="shared" si="7"/>
        <v>2.2282250481242753E-3</v>
      </c>
      <c r="BM22" s="45">
        <f t="shared" si="8"/>
        <v>2.4463911310684452E-2</v>
      </c>
      <c r="BN22" s="47">
        <f t="shared" si="59"/>
        <v>0.98134937725192517</v>
      </c>
    </row>
    <row r="23" spans="2:66" x14ac:dyDescent="0.25">
      <c r="B23" s="124">
        <v>374.43099999999998</v>
      </c>
      <c r="C23" s="124">
        <v>0.1</v>
      </c>
      <c r="D23" s="125">
        <v>0.50889799999999996</v>
      </c>
      <c r="E23" s="125">
        <f t="shared" si="9"/>
        <v>5.0889799999999994</v>
      </c>
      <c r="F23" s="125">
        <f t="shared" si="0"/>
        <v>4.9787197798155267</v>
      </c>
      <c r="G23" s="125">
        <f t="shared" si="10"/>
        <v>0.11026022018447268</v>
      </c>
      <c r="H23" s="125">
        <f t="shared" si="11"/>
        <v>0.49787197798155269</v>
      </c>
      <c r="K23" s="52">
        <f t="shared" si="12"/>
        <v>1</v>
      </c>
      <c r="L23" s="55">
        <f t="shared" si="13"/>
        <v>0.03</v>
      </c>
      <c r="M23" s="32">
        <f t="shared" si="14"/>
        <v>0.82542610847999998</v>
      </c>
      <c r="N23" s="38">
        <f t="shared" si="15"/>
        <v>1.2473429957848936</v>
      </c>
      <c r="O23" s="33">
        <f t="shared" si="16"/>
        <v>2.165025654540977</v>
      </c>
      <c r="P23" s="40">
        <f t="shared" si="17"/>
        <v>6.990830455613977E-5</v>
      </c>
      <c r="Q23" s="38">
        <f t="shared" si="18"/>
        <v>1.1906142479999997</v>
      </c>
      <c r="R23" s="33">
        <f t="shared" si="19"/>
        <v>1.4873382781066258</v>
      </c>
      <c r="S23" s="38">
        <f t="shared" si="20"/>
        <v>3.3719607293118403</v>
      </c>
      <c r="T23" s="34">
        <f t="shared" si="21"/>
        <v>8.242184171683904E-5</v>
      </c>
      <c r="U23" s="38">
        <f t="shared" si="22"/>
        <v>2.6208641588791863</v>
      </c>
      <c r="V23" s="40">
        <f t="shared" si="23"/>
        <v>0.9</v>
      </c>
      <c r="W23" s="38">
        <f t="shared" si="24"/>
        <v>3.2246939958862542</v>
      </c>
      <c r="X23" s="40">
        <f t="shared" si="25"/>
        <v>8.1170488000769118E-5</v>
      </c>
      <c r="Y23" s="45">
        <f t="shared" si="26"/>
        <v>3.3271759805280757E-2</v>
      </c>
      <c r="Z23" s="38">
        <f t="shared" si="27"/>
        <v>2.6073047061563642E-3</v>
      </c>
      <c r="AA23" s="38">
        <f t="shared" si="28"/>
        <v>-0.99739269529384367</v>
      </c>
      <c r="AB23" s="38">
        <f t="shared" si="29"/>
        <v>2.8036756279475793E-2</v>
      </c>
      <c r="AC23" s="40">
        <f t="shared" si="30"/>
        <v>-7.9933853535638823E-5</v>
      </c>
      <c r="AD23" s="38">
        <f t="shared" si="31"/>
        <v>3.2127448803156482E-2</v>
      </c>
      <c r="AE23" s="45">
        <f t="shared" si="32"/>
        <v>0.10118687997634342</v>
      </c>
      <c r="AF23" s="46">
        <f t="shared" si="33"/>
        <v>-3.8577098532604961E-6</v>
      </c>
      <c r="AG23" s="40" t="e">
        <f t="shared" si="34"/>
        <v>#NUM!</v>
      </c>
      <c r="AH23" s="45">
        <f t="shared" si="35"/>
        <v>0.99627645209650639</v>
      </c>
      <c r="AI23" s="45">
        <f t="shared" si="36"/>
        <v>6.1134806221293088E-2</v>
      </c>
      <c r="AJ23" s="38">
        <f t="shared" si="37"/>
        <v>6.1058813504058285E-2</v>
      </c>
      <c r="AK23" s="38">
        <f t="shared" si="38"/>
        <v>0.96853017142910125</v>
      </c>
      <c r="AL23" s="38">
        <f t="shared" si="39"/>
        <v>3.2183128073480782E-3</v>
      </c>
      <c r="AM23" s="38">
        <f t="shared" si="40"/>
        <v>2.5644211057394173E-2</v>
      </c>
      <c r="AN23" s="47">
        <f t="shared" si="41"/>
        <v>3.2183128073480782E-3</v>
      </c>
      <c r="AO23" s="45">
        <f t="shared" si="42"/>
        <v>2.2455483015810934E-3</v>
      </c>
      <c r="AP23" s="45">
        <f t="shared" si="43"/>
        <v>2.6571236825314544E-2</v>
      </c>
      <c r="AQ23" s="47">
        <f t="shared" si="44"/>
        <v>4.8826731293038632</v>
      </c>
      <c r="AR23" s="38">
        <f t="shared" si="1"/>
        <v>2.6208641588791863</v>
      </c>
      <c r="AS23" s="38">
        <f t="shared" si="2"/>
        <v>0.49110200000000004</v>
      </c>
      <c r="AT23" s="38">
        <f t="shared" si="3"/>
        <v>2.6839627439888956</v>
      </c>
      <c r="AU23" s="40">
        <f t="shared" si="4"/>
        <v>7.6053727682833504E-5</v>
      </c>
      <c r="AV23" s="45">
        <f t="shared" si="5"/>
        <v>2.7692600866389524E-2</v>
      </c>
      <c r="AW23" s="38">
        <f t="shared" si="6"/>
        <v>2.4429475169141209E-3</v>
      </c>
      <c r="AX23" s="38">
        <f t="shared" si="45"/>
        <v>-0.9975570524830859</v>
      </c>
      <c r="AY23" s="38">
        <f t="shared" si="46"/>
        <v>2.2788801854850091E-2</v>
      </c>
      <c r="AZ23" s="40">
        <f t="shared" si="47"/>
        <v>-6.1668998460412432E-5</v>
      </c>
      <c r="BA23" s="38">
        <f t="shared" si="48"/>
        <v>3.3008240492256952E-2</v>
      </c>
      <c r="BB23" s="45">
        <f t="shared" si="49"/>
        <v>0.10297262971046577</v>
      </c>
      <c r="BC23" s="46">
        <f t="shared" si="50"/>
        <v>-2.3121768618378658E-6</v>
      </c>
      <c r="BD23" s="40" t="e">
        <f t="shared" si="51"/>
        <v>#NUM!</v>
      </c>
      <c r="BE23" s="45">
        <f t="shared" si="52"/>
        <v>0.99788234289729705</v>
      </c>
      <c r="BF23" s="45">
        <f t="shared" si="53"/>
        <v>4.6066811166325473E-2</v>
      </c>
      <c r="BG23" s="38">
        <f t="shared" si="54"/>
        <v>4.6034265684950816E-2</v>
      </c>
      <c r="BH23" s="38">
        <f t="shared" si="55"/>
        <v>0.97423043401185594</v>
      </c>
      <c r="BI23" s="38">
        <f t="shared" si="56"/>
        <v>3.1349703158253805E-3</v>
      </c>
      <c r="BJ23" s="38">
        <f t="shared" si="57"/>
        <v>2.0191648155404363E-2</v>
      </c>
      <c r="BK23" s="47">
        <f t="shared" si="58"/>
        <v>0.97423043401185594</v>
      </c>
      <c r="BL23" s="45">
        <f t="shared" si="7"/>
        <v>2.2455483015810934E-3</v>
      </c>
      <c r="BM23" s="45">
        <f t="shared" si="8"/>
        <v>2.4648086395083625E-2</v>
      </c>
      <c r="BN23" s="47">
        <f t="shared" si="59"/>
        <v>0.98070856469949341</v>
      </c>
    </row>
    <row r="24" spans="2:66" x14ac:dyDescent="0.25">
      <c r="B24" s="124">
        <v>358.24200000000002</v>
      </c>
      <c r="C24" s="124">
        <v>0.25</v>
      </c>
      <c r="D24" s="125">
        <v>0.78723699999999996</v>
      </c>
      <c r="E24" s="125">
        <f t="shared" si="9"/>
        <v>3.1489479999999999</v>
      </c>
      <c r="F24" s="125">
        <f t="shared" si="0"/>
        <v>3.0828970460231142</v>
      </c>
      <c r="G24" s="125">
        <f t="shared" si="10"/>
        <v>6.6050953976885651E-2</v>
      </c>
      <c r="H24" s="125">
        <f t="shared" si="11"/>
        <v>0.77072426150577855</v>
      </c>
      <c r="K24" s="52">
        <f t="shared" si="12"/>
        <v>1</v>
      </c>
      <c r="L24" s="55">
        <f t="shared" si="13"/>
        <v>0.03</v>
      </c>
      <c r="M24" s="32">
        <f t="shared" si="14"/>
        <v>0.82542610847999998</v>
      </c>
      <c r="N24" s="38">
        <f t="shared" si="15"/>
        <v>1.2821770327217752</v>
      </c>
      <c r="O24" s="33">
        <f t="shared" si="16"/>
        <v>2.225487439210013</v>
      </c>
      <c r="P24" s="40">
        <f t="shared" si="17"/>
        <v>6.990830455613977E-5</v>
      </c>
      <c r="Q24" s="38">
        <f t="shared" si="18"/>
        <v>1.1906142479999997</v>
      </c>
      <c r="R24" s="33">
        <f t="shared" si="19"/>
        <v>1.5395573869984251</v>
      </c>
      <c r="S24" s="38">
        <f t="shared" si="20"/>
        <v>3.4903472370046007</v>
      </c>
      <c r="T24" s="34">
        <f t="shared" si="21"/>
        <v>8.242184171683904E-5</v>
      </c>
      <c r="U24" s="38">
        <f t="shared" si="22"/>
        <v>2.7034517657820341</v>
      </c>
      <c r="V24" s="40">
        <f t="shared" si="23"/>
        <v>0.75</v>
      </c>
      <c r="W24" s="38">
        <f t="shared" si="24"/>
        <v>3.1162076979339766</v>
      </c>
      <c r="X24" s="40">
        <f t="shared" si="25"/>
        <v>7.9293457426664229E-5</v>
      </c>
      <c r="Y24" s="45">
        <f t="shared" si="26"/>
        <v>3.5124023020608172E-2</v>
      </c>
      <c r="Z24" s="38">
        <f t="shared" si="27"/>
        <v>2.6621117560492059E-3</v>
      </c>
      <c r="AA24" s="38">
        <f t="shared" si="28"/>
        <v>-0.99733788824395075</v>
      </c>
      <c r="AB24" s="38">
        <f t="shared" si="29"/>
        <v>2.9778538991504674E-2</v>
      </c>
      <c r="AC24" s="40">
        <f t="shared" si="30"/>
        <v>-8.6398369643788921E-5</v>
      </c>
      <c r="AD24" s="38">
        <f t="shared" si="31"/>
        <v>3.1835355222429362E-2</v>
      </c>
      <c r="AE24" s="45">
        <f t="shared" si="32"/>
        <v>0.1005941384835988</v>
      </c>
      <c r="AF24" s="46">
        <f t="shared" si="33"/>
        <v>-4.4404222622157312E-6</v>
      </c>
      <c r="AG24" s="40" t="e">
        <f t="shared" si="34"/>
        <v>#NUM!</v>
      </c>
      <c r="AH24" s="45">
        <f t="shared" si="35"/>
        <v>0.99563779325803725</v>
      </c>
      <c r="AI24" s="45">
        <f t="shared" si="36"/>
        <v>6.6191532397078048E-2</v>
      </c>
      <c r="AJ24" s="38">
        <f t="shared" si="37"/>
        <v>6.6095116987795646E-2</v>
      </c>
      <c r="AK24" s="38">
        <f t="shared" si="38"/>
        <v>0.96662359838480527</v>
      </c>
      <c r="AL24" s="38">
        <f t="shared" si="39"/>
        <v>3.255066828500186E-3</v>
      </c>
      <c r="AM24" s="38">
        <f t="shared" si="40"/>
        <v>2.7459223030645241E-2</v>
      </c>
      <c r="AN24" s="47">
        <f t="shared" si="41"/>
        <v>3.255066828500186E-3</v>
      </c>
      <c r="AO24" s="45">
        <f t="shared" si="42"/>
        <v>2.3470249052576476E-3</v>
      </c>
      <c r="AP24" s="45">
        <f t="shared" si="43"/>
        <v>2.9124854102060765E-2</v>
      </c>
      <c r="AQ24" s="47">
        <f t="shared" si="44"/>
        <v>3.013475994514383</v>
      </c>
      <c r="AR24" s="38">
        <f t="shared" si="1"/>
        <v>2.7034517657820341</v>
      </c>
      <c r="AS24" s="38">
        <f t="shared" si="2"/>
        <v>0.21276300000000004</v>
      </c>
      <c r="AT24" s="38">
        <f t="shared" si="3"/>
        <v>2.4428584113866769</v>
      </c>
      <c r="AU24" s="40">
        <f t="shared" si="4"/>
        <v>7.2570722263061633E-5</v>
      </c>
      <c r="AV24" s="45">
        <f t="shared" si="5"/>
        <v>2.7534433964244022E-2</v>
      </c>
      <c r="AW24" s="38">
        <f t="shared" si="6"/>
        <v>2.4364100034376E-3</v>
      </c>
      <c r="AX24" s="38">
        <f t="shared" si="45"/>
        <v>-0.99756358999656236</v>
      </c>
      <c r="AY24" s="38">
        <f t="shared" si="46"/>
        <v>2.2643805676254271E-2</v>
      </c>
      <c r="AZ24" s="40">
        <f t="shared" si="47"/>
        <v>-6.1134613886541496E-5</v>
      </c>
      <c r="BA24" s="38">
        <f t="shared" si="48"/>
        <v>3.3032778471420832E-2</v>
      </c>
      <c r="BB24" s="45">
        <f t="shared" si="49"/>
        <v>0.10302241100645186</v>
      </c>
      <c r="BC24" s="46">
        <f t="shared" si="50"/>
        <v>-2.2759767678778853E-6</v>
      </c>
      <c r="BD24" s="40" t="e">
        <f t="shared" si="51"/>
        <v>#NUM!</v>
      </c>
      <c r="BE24" s="45">
        <f t="shared" si="52"/>
        <v>0.99791851782247254</v>
      </c>
      <c r="BF24" s="45">
        <f t="shared" si="53"/>
        <v>4.5670819814804232E-2</v>
      </c>
      <c r="BG24" s="38">
        <f t="shared" si="54"/>
        <v>4.5639105734629759E-2</v>
      </c>
      <c r="BH24" s="38">
        <f t="shared" si="55"/>
        <v>0.97438900145277363</v>
      </c>
      <c r="BI24" s="38">
        <f t="shared" si="56"/>
        <v>3.1301137399252776E-3</v>
      </c>
      <c r="BJ24" s="38">
        <f t="shared" si="57"/>
        <v>2.0044474803863177E-2</v>
      </c>
      <c r="BK24" s="47">
        <f t="shared" si="58"/>
        <v>0.97438900145277363</v>
      </c>
      <c r="BL24" s="45">
        <f t="shared" si="7"/>
        <v>2.3470249052576476E-3</v>
      </c>
      <c r="BM24" s="45">
        <f t="shared" si="8"/>
        <v>2.6230582682277785E-2</v>
      </c>
      <c r="BN24" s="47">
        <f t="shared" si="59"/>
        <v>0.97748187809311271</v>
      </c>
    </row>
    <row r="25" spans="2:66" x14ac:dyDescent="0.25">
      <c r="B25" s="124">
        <v>348.62</v>
      </c>
      <c r="C25" s="124">
        <v>0.4</v>
      </c>
      <c r="D25" s="125">
        <v>0.88525200000000004</v>
      </c>
      <c r="E25" s="125">
        <f t="shared" si="9"/>
        <v>2.21313</v>
      </c>
      <c r="F25" s="125">
        <f t="shared" si="0"/>
        <v>2.1840449293635142</v>
      </c>
      <c r="G25" s="125">
        <f t="shared" si="10"/>
        <v>2.9085070636485799E-2</v>
      </c>
      <c r="H25" s="125">
        <f t="shared" si="11"/>
        <v>0.87361797174540579</v>
      </c>
      <c r="K25" s="52">
        <f t="shared" si="12"/>
        <v>1</v>
      </c>
      <c r="L25" s="55">
        <f t="shared" si="13"/>
        <v>0.03</v>
      </c>
      <c r="M25" s="32">
        <f t="shared" si="14"/>
        <v>0.82542610847999998</v>
      </c>
      <c r="N25" s="38">
        <f t="shared" si="15"/>
        <v>1.3034875555648608</v>
      </c>
      <c r="O25" s="33">
        <f t="shared" si="16"/>
        <v>2.262476325845745</v>
      </c>
      <c r="P25" s="40">
        <f t="shared" si="17"/>
        <v>6.990830455613977E-5</v>
      </c>
      <c r="Q25" s="38">
        <f t="shared" si="18"/>
        <v>1.1906142479999997</v>
      </c>
      <c r="R25" s="33">
        <f t="shared" si="19"/>
        <v>1.5715919066278783</v>
      </c>
      <c r="S25" s="38">
        <f t="shared" si="20"/>
        <v>3.5629730436303753</v>
      </c>
      <c r="T25" s="34">
        <f t="shared" si="21"/>
        <v>8.242184171683904E-5</v>
      </c>
      <c r="U25" s="38">
        <f t="shared" si="22"/>
        <v>2.7540386088678241</v>
      </c>
      <c r="V25" s="40">
        <f t="shared" si="23"/>
        <v>0.6</v>
      </c>
      <c r="W25" s="38">
        <f t="shared" si="24"/>
        <v>2.96660504009881</v>
      </c>
      <c r="X25" s="40">
        <f t="shared" si="25"/>
        <v>7.741642685255934E-5</v>
      </c>
      <c r="Y25" s="45">
        <f t="shared" si="26"/>
        <v>3.5309046661325214E-2</v>
      </c>
      <c r="Z25" s="38">
        <f t="shared" si="27"/>
        <v>2.670830047014875E-3</v>
      </c>
      <c r="AA25" s="38">
        <f t="shared" si="28"/>
        <v>-0.99732916995298515</v>
      </c>
      <c r="AB25" s="38">
        <f t="shared" si="29"/>
        <v>2.9945986567875348E-2</v>
      </c>
      <c r="AC25" s="40">
        <f t="shared" si="30"/>
        <v>-8.7152077693994367E-5</v>
      </c>
      <c r="AD25" s="38">
        <f t="shared" si="31"/>
        <v>3.1806978414188648E-2</v>
      </c>
      <c r="AE25" s="45">
        <f t="shared" si="32"/>
        <v>0.10053639039283159</v>
      </c>
      <c r="AF25" s="46">
        <f t="shared" si="33"/>
        <v>-4.4943046677177727E-6</v>
      </c>
      <c r="AG25" s="40" t="e">
        <f t="shared" si="34"/>
        <v>#NUM!</v>
      </c>
      <c r="AH25" s="45">
        <f t="shared" si="35"/>
        <v>0.99557724742183562</v>
      </c>
      <c r="AI25" s="45">
        <f t="shared" si="36"/>
        <v>6.665133318373502E-2</v>
      </c>
      <c r="AJ25" s="38">
        <f t="shared" si="37"/>
        <v>6.6552898124626961E-2</v>
      </c>
      <c r="AK25" s="38">
        <f t="shared" si="38"/>
        <v>0.96643649577910828</v>
      </c>
      <c r="AL25" s="38">
        <f t="shared" si="39"/>
        <v>3.2639508110343662E-3</v>
      </c>
      <c r="AM25" s="38">
        <f t="shared" si="40"/>
        <v>2.7628723362842611E-2</v>
      </c>
      <c r="AN25" s="47">
        <f t="shared" si="41"/>
        <v>3.2639508110343662E-3</v>
      </c>
      <c r="AO25" s="45">
        <f t="shared" si="42"/>
        <v>2.4118033850878038E-3</v>
      </c>
      <c r="AP25" s="45">
        <f t="shared" si="43"/>
        <v>3.0438780455024059E-2</v>
      </c>
      <c r="AQ25" s="47">
        <f t="shared" si="44"/>
        <v>2.1307502885275027</v>
      </c>
      <c r="AR25" s="38">
        <f t="shared" si="1"/>
        <v>2.7540386088678241</v>
      </c>
      <c r="AS25" s="38">
        <f t="shared" si="2"/>
        <v>0.11474799999999996</v>
      </c>
      <c r="AT25" s="38">
        <f t="shared" si="3"/>
        <v>2.379466775521434</v>
      </c>
      <c r="AU25" s="40">
        <f t="shared" si="4"/>
        <v>7.1344207918255692E-5</v>
      </c>
      <c r="AV25" s="45">
        <f t="shared" si="5"/>
        <v>2.8320825411650003E-2</v>
      </c>
      <c r="AW25" s="38">
        <f t="shared" si="6"/>
        <v>2.4613413707591501E-3</v>
      </c>
      <c r="AX25" s="38">
        <f t="shared" si="45"/>
        <v>-0.99753865862924085</v>
      </c>
      <c r="AY25" s="38">
        <f t="shared" si="46"/>
        <v>2.3379968066101472E-2</v>
      </c>
      <c r="AZ25" s="40">
        <f t="shared" si="47"/>
        <v>-6.3634106594731733E-5</v>
      </c>
      <c r="BA25" s="38">
        <f t="shared" si="48"/>
        <v>3.2908973966442219E-2</v>
      </c>
      <c r="BB25" s="45">
        <f t="shared" si="49"/>
        <v>0.10277149680683563</v>
      </c>
      <c r="BC25" s="46">
        <f t="shared" si="50"/>
        <v>-2.469983452355962E-6</v>
      </c>
      <c r="BD25" s="40" t="e">
        <f t="shared" si="51"/>
        <v>#NUM!</v>
      </c>
      <c r="BE25" s="45">
        <f t="shared" si="52"/>
        <v>0.99772450440950766</v>
      </c>
      <c r="BF25" s="45">
        <f t="shared" si="53"/>
        <v>4.7756520809097897E-2</v>
      </c>
      <c r="BG25" s="38">
        <f t="shared" si="54"/>
        <v>4.7720264544983501E-2</v>
      </c>
      <c r="BH25" s="38">
        <f t="shared" si="55"/>
        <v>0.97359164972454493</v>
      </c>
      <c r="BI25" s="38">
        <f t="shared" si="56"/>
        <v>3.1414804340263447E-3</v>
      </c>
      <c r="BJ25" s="38">
        <f t="shared" si="57"/>
        <v>2.0805528470669465E-2</v>
      </c>
      <c r="BK25" s="47">
        <f t="shared" si="58"/>
        <v>0.97359164972454493</v>
      </c>
      <c r="BL25" s="45">
        <f t="shared" si="7"/>
        <v>2.4118033850878038E-3</v>
      </c>
      <c r="BM25" s="45">
        <f t="shared" si="8"/>
        <v>2.7599736292248635E-2</v>
      </c>
      <c r="BN25" s="47">
        <f t="shared" si="59"/>
        <v>0.97559819392014846</v>
      </c>
    </row>
    <row r="26" spans="2:66" x14ac:dyDescent="0.25">
      <c r="B26" s="124">
        <v>344.11799999999999</v>
      </c>
      <c r="C26" s="124">
        <v>0.5</v>
      </c>
      <c r="D26" s="125">
        <v>0.91931300000000005</v>
      </c>
      <c r="E26" s="125">
        <f t="shared" si="9"/>
        <v>1.8386260000000001</v>
      </c>
      <c r="F26" s="125">
        <f t="shared" si="0"/>
        <v>1.8232563284146841</v>
      </c>
      <c r="G26" s="125">
        <f t="shared" si="10"/>
        <v>1.5369671585315992E-2</v>
      </c>
      <c r="H26" s="125">
        <f t="shared" si="11"/>
        <v>0.91162816420734205</v>
      </c>
      <c r="K26" s="52">
        <f t="shared" si="12"/>
        <v>1</v>
      </c>
      <c r="L26" s="55">
        <f t="shared" si="13"/>
        <v>0.03</v>
      </c>
      <c r="M26" s="32">
        <f t="shared" si="14"/>
        <v>0.82542610847999998</v>
      </c>
      <c r="N26" s="38">
        <f t="shared" si="15"/>
        <v>1.3136205288497322</v>
      </c>
      <c r="O26" s="33">
        <f t="shared" si="16"/>
        <v>2.2800642284456392</v>
      </c>
      <c r="P26" s="40">
        <f t="shared" si="17"/>
        <v>6.990830455613977E-5</v>
      </c>
      <c r="Q26" s="38">
        <f t="shared" si="18"/>
        <v>1.1906142479999997</v>
      </c>
      <c r="R26" s="33">
        <f t="shared" si="19"/>
        <v>1.5868469588970975</v>
      </c>
      <c r="S26" s="38">
        <f t="shared" si="20"/>
        <v>3.5975579379564255</v>
      </c>
      <c r="T26" s="34">
        <f t="shared" si="21"/>
        <v>8.242184171683904E-5</v>
      </c>
      <c r="U26" s="38">
        <f t="shared" si="22"/>
        <v>2.7781083080213196</v>
      </c>
      <c r="V26" s="40">
        <f t="shared" si="23"/>
        <v>0.5</v>
      </c>
      <c r="W26" s="38">
        <f t="shared" si="24"/>
        <v>2.8584596956111756</v>
      </c>
      <c r="X26" s="40">
        <f t="shared" si="25"/>
        <v>7.6165073136489405E-5</v>
      </c>
      <c r="Y26" s="45">
        <f t="shared" si="26"/>
        <v>3.4917902780861647E-2</v>
      </c>
      <c r="Z26" s="38">
        <f t="shared" si="27"/>
        <v>2.6620358670867445E-3</v>
      </c>
      <c r="AA26" s="38">
        <f t="shared" si="28"/>
        <v>-0.9973379641329132</v>
      </c>
      <c r="AB26" s="38">
        <f t="shared" si="29"/>
        <v>2.9572571741815188E-2</v>
      </c>
      <c r="AC26" s="40">
        <f t="shared" si="30"/>
        <v>-8.5847410304418337E-5</v>
      </c>
      <c r="AD26" s="38">
        <f t="shared" si="31"/>
        <v>3.1869324246302747E-2</v>
      </c>
      <c r="AE26" s="45">
        <f t="shared" si="32"/>
        <v>0.1006628110528154</v>
      </c>
      <c r="AF26" s="46">
        <f t="shared" si="33"/>
        <v>-4.3625904011539065E-6</v>
      </c>
      <c r="AG26" s="40" t="e">
        <f t="shared" si="34"/>
        <v>#NUM!</v>
      </c>
      <c r="AH26" s="45">
        <f t="shared" si="35"/>
        <v>0.99572301943104846</v>
      </c>
      <c r="AI26" s="45">
        <f t="shared" si="36"/>
        <v>6.5538932740238295E-2</v>
      </c>
      <c r="AJ26" s="38">
        <f t="shared" si="37"/>
        <v>6.5445336251163694E-2</v>
      </c>
      <c r="AK26" s="38">
        <f t="shared" si="38"/>
        <v>0.96684306656527985</v>
      </c>
      <c r="AL26" s="38">
        <f t="shared" si="39"/>
        <v>3.260237620050066E-3</v>
      </c>
      <c r="AM26" s="38">
        <f t="shared" si="40"/>
        <v>2.7234659947583728E-2</v>
      </c>
      <c r="AN26" s="47">
        <f t="shared" si="41"/>
        <v>3.260237620050066E-3</v>
      </c>
      <c r="AO26" s="45">
        <f t="shared" si="42"/>
        <v>2.4433563373880769E-3</v>
      </c>
      <c r="AP26" s="45">
        <f t="shared" si="43"/>
        <v>3.0894396927890533E-2</v>
      </c>
      <c r="AQ26" s="47">
        <f t="shared" si="44"/>
        <v>1.7770984552604079</v>
      </c>
      <c r="AR26" s="38">
        <f t="shared" si="1"/>
        <v>2.7781083080213196</v>
      </c>
      <c r="AS26" s="38">
        <f t="shared" si="2"/>
        <v>8.0686999999999953E-2</v>
      </c>
      <c r="AT26" s="38">
        <f t="shared" si="3"/>
        <v>2.3625280698569369</v>
      </c>
      <c r="AU26" s="40">
        <f t="shared" si="4"/>
        <v>7.0917984329025107E-5</v>
      </c>
      <c r="AV26" s="45">
        <f t="shared" si="5"/>
        <v>2.8859782625930235E-2</v>
      </c>
      <c r="AW26" s="38">
        <f t="shared" si="6"/>
        <v>2.4786455278136697E-3</v>
      </c>
      <c r="AX26" s="38">
        <f t="shared" si="45"/>
        <v>-0.99752135447218637</v>
      </c>
      <c r="AY26" s="38">
        <f t="shared" si="46"/>
        <v>2.3884060519345246E-2</v>
      </c>
      <c r="AZ26" s="40">
        <f t="shared" si="47"/>
        <v>-6.5374259472876224E-5</v>
      </c>
      <c r="BA26" s="38">
        <f t="shared" si="48"/>
        <v>3.2824191109051791E-2</v>
      </c>
      <c r="BB26" s="45">
        <f t="shared" si="49"/>
        <v>0.10259963011888773</v>
      </c>
      <c r="BC26" s="46">
        <f t="shared" si="50"/>
        <v>-2.6063731294640076E-6</v>
      </c>
      <c r="BD26" s="40" t="e">
        <f t="shared" si="51"/>
        <v>#NUM!</v>
      </c>
      <c r="BE26" s="45">
        <f t="shared" si="52"/>
        <v>0.99758676728452167</v>
      </c>
      <c r="BF26" s="45">
        <f t="shared" si="53"/>
        <v>4.9184047165104404E-2</v>
      </c>
      <c r="BG26" s="38">
        <f t="shared" si="54"/>
        <v>4.9144444737421807E-2</v>
      </c>
      <c r="BH26" s="38">
        <f t="shared" si="55"/>
        <v>0.97304470384426467</v>
      </c>
      <c r="BI26" s="38">
        <f t="shared" si="56"/>
        <v>3.1503470739567829E-3</v>
      </c>
      <c r="BJ26" s="38">
        <f t="shared" si="57"/>
        <v>2.132630355396492E-2</v>
      </c>
      <c r="BK26" s="47">
        <f t="shared" si="58"/>
        <v>0.97304470384426467</v>
      </c>
      <c r="BL26" s="45">
        <f t="shared" si="7"/>
        <v>2.4433563373880769E-3</v>
      </c>
      <c r="BM26" s="45">
        <f t="shared" si="8"/>
        <v>2.8343328033377455E-2</v>
      </c>
      <c r="BN26" s="47">
        <f t="shared" si="59"/>
        <v>0.97468382671436526</v>
      </c>
    </row>
    <row r="27" spans="2:66" x14ac:dyDescent="0.25">
      <c r="B27" s="127">
        <v>335.923</v>
      </c>
      <c r="C27" s="127">
        <v>0.75</v>
      </c>
      <c r="D27" s="128">
        <v>0.96812500000000001</v>
      </c>
      <c r="E27" s="128">
        <f t="shared" si="9"/>
        <v>1.2908333333333333</v>
      </c>
      <c r="F27" s="128">
        <f t="shared" si="0"/>
        <v>1.2892452477813032</v>
      </c>
      <c r="G27" s="128">
        <f t="shared" si="10"/>
        <v>1.5880855520300496E-3</v>
      </c>
      <c r="H27" s="128">
        <f t="shared" si="11"/>
        <v>0.96693393583597742</v>
      </c>
      <c r="K27" s="53">
        <f t="shared" si="12"/>
        <v>1</v>
      </c>
      <c r="L27" s="56">
        <f t="shared" si="13"/>
        <v>0.03</v>
      </c>
      <c r="M27" s="35">
        <f t="shared" si="14"/>
        <v>0.82542610847999998</v>
      </c>
      <c r="N27" s="39">
        <f t="shared" si="15"/>
        <v>1.3323394932955868</v>
      </c>
      <c r="O27" s="36">
        <f t="shared" si="16"/>
        <v>2.3125549213734606</v>
      </c>
      <c r="P27" s="41">
        <f t="shared" si="17"/>
        <v>6.990830455613977E-5</v>
      </c>
      <c r="Q27" s="39">
        <f t="shared" si="18"/>
        <v>1.1906142479999997</v>
      </c>
      <c r="R27" s="36">
        <f t="shared" si="19"/>
        <v>1.615066198166615</v>
      </c>
      <c r="S27" s="39">
        <f t="shared" si="20"/>
        <v>3.6615340811301214</v>
      </c>
      <c r="T27" s="37">
        <f t="shared" si="21"/>
        <v>8.242184171683904E-5</v>
      </c>
      <c r="U27" s="39">
        <f t="shared" si="22"/>
        <v>2.8225997747363425</v>
      </c>
      <c r="V27" s="41">
        <f t="shared" si="23"/>
        <v>0.25</v>
      </c>
      <c r="W27" s="39">
        <f t="shared" si="24"/>
        <v>2.5881329388693324</v>
      </c>
      <c r="X27" s="41">
        <f t="shared" si="25"/>
        <v>7.3036688846314581E-5</v>
      </c>
      <c r="Y27" s="48">
        <f t="shared" si="26"/>
        <v>3.3177064598590995E-2</v>
      </c>
      <c r="Z27" s="39">
        <f t="shared" si="27"/>
        <v>2.6149703274552E-3</v>
      </c>
      <c r="AA27" s="39">
        <f t="shared" si="28"/>
        <v>-0.99738502967254483</v>
      </c>
      <c r="AB27" s="39">
        <f t="shared" si="29"/>
        <v>2.7926609734240181E-2</v>
      </c>
      <c r="AC27" s="41">
        <f t="shared" si="30"/>
        <v>-7.9901088314249366E-5</v>
      </c>
      <c r="AD27" s="39">
        <f t="shared" si="31"/>
        <v>3.2144930699444199E-2</v>
      </c>
      <c r="AE27" s="48">
        <f t="shared" si="32"/>
        <v>0.10122189646802029</v>
      </c>
      <c r="AF27" s="49">
        <f t="shared" si="33"/>
        <v>-3.8100579913861402E-6</v>
      </c>
      <c r="AG27" s="41" t="e">
        <f t="shared" si="34"/>
        <v>#NUM!</v>
      </c>
      <c r="AH27" s="48">
        <f t="shared" si="35"/>
        <v>0.99632626203539942</v>
      </c>
      <c r="AI27" s="48">
        <f t="shared" si="36"/>
        <v>6.0723011125206484E-2</v>
      </c>
      <c r="AJ27" s="39">
        <f t="shared" si="37"/>
        <v>6.0648541479612572E-2</v>
      </c>
      <c r="AK27" s="39">
        <f t="shared" si="38"/>
        <v>0.96863942947367687</v>
      </c>
      <c r="AL27" s="39">
        <f t="shared" si="39"/>
        <v>3.2332567978406446E-3</v>
      </c>
      <c r="AM27" s="39">
        <f t="shared" si="40"/>
        <v>2.5512343401026982E-2</v>
      </c>
      <c r="AN27" s="50">
        <f t="shared" si="41"/>
        <v>3.2332567978406446E-3</v>
      </c>
      <c r="AO27" s="48">
        <f t="shared" si="42"/>
        <v>2.50296316747978E-3</v>
      </c>
      <c r="AP27" s="48">
        <f t="shared" si="43"/>
        <v>3.1279008338579696E-2</v>
      </c>
      <c r="AQ27" s="50">
        <f t="shared" si="44"/>
        <v>1.2543519098551776</v>
      </c>
      <c r="AR27" s="39">
        <f t="shared" si="1"/>
        <v>2.8225997747363425</v>
      </c>
      <c r="AS27" s="39">
        <f t="shared" si="2"/>
        <v>3.1874999999999987E-2</v>
      </c>
      <c r="AT27" s="39">
        <f t="shared" si="3"/>
        <v>2.3454044375985217</v>
      </c>
      <c r="AU27" s="41">
        <f t="shared" si="4"/>
        <v>7.0307173553137061E-5</v>
      </c>
      <c r="AV27" s="48">
        <f t="shared" si="5"/>
        <v>3.0065547780564267E-2</v>
      </c>
      <c r="AW27" s="39">
        <f t="shared" si="6"/>
        <v>2.5172440803766464E-3</v>
      </c>
      <c r="AX27" s="39">
        <f t="shared" si="45"/>
        <v>-0.99748275591962332</v>
      </c>
      <c r="AY27" s="39">
        <f t="shared" si="46"/>
        <v>2.50120500665304E-2</v>
      </c>
      <c r="AZ27" s="41">
        <f t="shared" si="47"/>
        <v>-6.932985385189331E-5</v>
      </c>
      <c r="BA27" s="39">
        <f t="shared" si="48"/>
        <v>3.26345302054281E-2</v>
      </c>
      <c r="BB27" s="48">
        <f t="shared" si="49"/>
        <v>0.10221507757304618</v>
      </c>
      <c r="BC27" s="49">
        <f t="shared" si="50"/>
        <v>-2.9226044889576249E-6</v>
      </c>
      <c r="BD27" s="41" t="e">
        <f t="shared" si="51"/>
        <v>#NUM!</v>
      </c>
      <c r="BE27" s="48">
        <f t="shared" si="52"/>
        <v>0.99726331281017</v>
      </c>
      <c r="BF27" s="48">
        <f t="shared" si="53"/>
        <v>5.2385085655664299E-2</v>
      </c>
      <c r="BG27" s="39">
        <f t="shared" si="54"/>
        <v>5.2337246064647042E-2</v>
      </c>
      <c r="BH27" s="39">
        <f t="shared" si="55"/>
        <v>0.97181880537704224</v>
      </c>
      <c r="BI27" s="39">
        <f t="shared" si="56"/>
        <v>3.1717847773514718E-3</v>
      </c>
      <c r="BJ27" s="39">
        <f t="shared" si="57"/>
        <v>2.2492165765229333E-2</v>
      </c>
      <c r="BK27" s="50">
        <f t="shared" si="58"/>
        <v>0.97181880537704224</v>
      </c>
      <c r="BL27" s="48">
        <f t="shared" si="7"/>
        <v>2.50296316747978E-3</v>
      </c>
      <c r="BM27" s="48">
        <f t="shared" si="8"/>
        <v>2.9852858384319256E-2</v>
      </c>
      <c r="BN27" s="50">
        <f t="shared" si="59"/>
        <v>0.97293506570128951</v>
      </c>
    </row>
    <row r="28" spans="2:66" x14ac:dyDescent="0.25">
      <c r="G28" s="15"/>
    </row>
  </sheetData>
  <mergeCells count="10">
    <mergeCell ref="B2:J2"/>
    <mergeCell ref="B8:E8"/>
    <mergeCell ref="B9:E9"/>
    <mergeCell ref="BE15:BJ15"/>
    <mergeCell ref="AH15:AM15"/>
    <mergeCell ref="M15:P15"/>
    <mergeCell ref="Q15:T15"/>
    <mergeCell ref="M14:T14"/>
    <mergeCell ref="U14:AQ14"/>
    <mergeCell ref="AR14:BN14"/>
  </mergeCells>
  <hyperlinks>
    <hyperlink ref="B3" r:id="rId1" xr:uid="{00000000-0004-0000-0000-000000000000}"/>
    <hyperlink ref="B13" r:id="rId2" xr:uid="{00000000-0004-0000-0000-000001000000}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Dbk!$B$15:$B$483</xm:f>
          </x14:formula1>
          <xm:sqref>B8:E9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1"/>
  <sheetViews>
    <sheetView zoomScale="85" zoomScaleNormal="85" workbookViewId="0">
      <selection activeCell="J14" sqref="J14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6" t="s">
        <v>544</v>
      </c>
      <c r="C2" s="106"/>
      <c r="D2" s="106"/>
      <c r="E2" s="106"/>
      <c r="F2" s="106"/>
      <c r="G2" s="106"/>
      <c r="H2" s="106"/>
      <c r="I2" s="106"/>
      <c r="J2" s="106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07" t="s">
        <v>217</v>
      </c>
      <c r="C8" s="108"/>
      <c r="D8" s="108"/>
      <c r="E8" s="108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07" t="s">
        <v>401</v>
      </c>
      <c r="C9" s="108"/>
      <c r="D9" s="108"/>
      <c r="E9" s="108"/>
      <c r="F9" s="84">
        <f>IF(ISNUMBER(VLOOKUP(B9,Dbk!$B$15:$AE$483,2)),VLOOKUP(B9,Dbk!$B$15:$AE$483,2),0)</f>
        <v>106.16800000000001</v>
      </c>
      <c r="G9" s="85">
        <f>IF(ISNUMBER(VLOOKUP(B9,Dbk!$B$15:$AE$483,6)),VLOOKUP(B9,Dbk!$B$15:$AE$483,6)*1.01325,0)</f>
        <v>35.463749999999997</v>
      </c>
      <c r="H9" s="86">
        <f>IF(ISNUMBER(VLOOKUP(B9,Dbk!$B$15:$AE$483,5)),VLOOKUP(B9,Dbk!$B$15:$AE$483,5),0)</f>
        <v>617</v>
      </c>
      <c r="I9" s="85">
        <f>IF(ISNUMBER(VLOOKUP(B9,Dbk!$B$15:$AE$483,9)),VLOOKUP(B9,Dbk!$B$15:$AE$483,9),0)</f>
        <v>0.33100000000000002</v>
      </c>
      <c r="J9">
        <f>IF(ISNUMBER(VLOOKUP(B9,Dbk!$B$15:$AE$483,7)),VLOOKUP(B9,Dbk!$B$15:$AE$483,7),0)</f>
        <v>376</v>
      </c>
      <c r="K9">
        <f>IF(ISNUMBER(VLOOKUP(B9,Dbk!$B$15:$AE$483,8)),VLOOKUP(B9,Dbk!$B$15:$AE$483,8),0)</f>
        <v>0.26</v>
      </c>
      <c r="S9">
        <v>0</v>
      </c>
      <c r="T9">
        <v>0</v>
      </c>
    </row>
    <row r="10" spans="1:66" x14ac:dyDescent="0.25">
      <c r="F10" s="104" t="s">
        <v>601</v>
      </c>
      <c r="G10" s="104" t="s">
        <v>602</v>
      </c>
      <c r="H10" s="104" t="s">
        <v>603</v>
      </c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-2.1801426665700278E-2</v>
      </c>
      <c r="G11" s="97">
        <v>3.1416015397844725E-4</v>
      </c>
      <c r="H11" s="98">
        <v>10.155459924192119</v>
      </c>
      <c r="I11" s="31"/>
    </row>
    <row r="12" spans="1:66" x14ac:dyDescent="0.25">
      <c r="B12" t="s">
        <v>599</v>
      </c>
      <c r="F12" s="75">
        <f>SUM(G17:G27)</f>
        <v>1.2542580091080715</v>
      </c>
    </row>
    <row r="13" spans="1:66" x14ac:dyDescent="0.25">
      <c r="B13" s="96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318.14999999999998</v>
      </c>
      <c r="F14" t="s">
        <v>36</v>
      </c>
      <c r="I14">
        <f>1-(2*SQRT((J8^(1/3))*(J9^(1/3)))/((J8)^(1/3)+(J9)^(1/3)))^1</f>
        <v>4.770793010857366E-3</v>
      </c>
      <c r="J14">
        <f>1-(2*SQRT(H8*H9)/(H8+H9))^((K8+K9)/2)</f>
        <v>1.1570965170528691E-3</v>
      </c>
      <c r="K14" s="57"/>
      <c r="L14" s="58"/>
      <c r="M14" s="115" t="s">
        <v>560</v>
      </c>
      <c r="N14" s="116"/>
      <c r="O14" s="116"/>
      <c r="P14" s="116"/>
      <c r="Q14" s="116"/>
      <c r="R14" s="116"/>
      <c r="S14" s="116"/>
      <c r="T14" s="117"/>
      <c r="U14" s="118" t="s">
        <v>568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 t="s">
        <v>590</v>
      </c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3"/>
    </row>
    <row r="15" spans="1:66" x14ac:dyDescent="0.25">
      <c r="K15" s="42"/>
      <c r="L15" s="54"/>
      <c r="M15" s="112" t="str">
        <f>"Component 1 : "&amp;B8</f>
        <v>Component 1 : ACETONE</v>
      </c>
      <c r="N15" s="113"/>
      <c r="O15" s="113"/>
      <c r="P15" s="114"/>
      <c r="Q15" s="112" t="str">
        <f>"Component 2 : "&amp;B9</f>
        <v>Component 2 : M-XYLENE</v>
      </c>
      <c r="R15" s="113"/>
      <c r="S15" s="113"/>
      <c r="T15" s="114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2" t="s">
        <v>579</v>
      </c>
      <c r="AI15" s="113"/>
      <c r="AJ15" s="113"/>
      <c r="AK15" s="113"/>
      <c r="AL15" s="113"/>
      <c r="AM15" s="113"/>
      <c r="AN15" s="11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103" t="s">
        <v>578</v>
      </c>
      <c r="BE15" s="109" t="s">
        <v>579</v>
      </c>
      <c r="BF15" s="110"/>
      <c r="BG15" s="110"/>
      <c r="BH15" s="110"/>
      <c r="BI15" s="110"/>
      <c r="BJ15" s="110"/>
      <c r="BK15" s="111"/>
      <c r="BL15" s="61"/>
      <c r="BM15" s="62"/>
      <c r="BN15" s="63"/>
    </row>
    <row r="16" spans="1:66" x14ac:dyDescent="0.25">
      <c r="B16" s="93" t="s">
        <v>564</v>
      </c>
      <c r="C16" s="76" t="s">
        <v>546</v>
      </c>
      <c r="D16" s="94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92" t="s">
        <v>545</v>
      </c>
      <c r="L16" s="95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32">
        <v>0.59275</v>
      </c>
      <c r="C17" s="38">
        <v>6.5100000000000005E-2</v>
      </c>
      <c r="D17" s="33">
        <v>0.2828</v>
      </c>
      <c r="E17" s="38">
        <f>D17/C17</f>
        <v>4.344086021505376</v>
      </c>
      <c r="F17" s="38">
        <f t="shared" ref="F17:F24" si="0">AQ17/BN17</f>
        <v>4.2912303419162203</v>
      </c>
      <c r="G17" s="91">
        <f>ABS(E17-F17)</f>
        <v>5.2855679589155713E-2</v>
      </c>
      <c r="H17" s="38">
        <f>C17*F17</f>
        <v>0.27935909525874597</v>
      </c>
      <c r="K17" s="32">
        <f>$E$14</f>
        <v>318.14999999999998</v>
      </c>
      <c r="L17" s="88">
        <f>$F$11+$G$11*K17+$H$11/K17</f>
        <v>0.11006897811946906</v>
      </c>
      <c r="M17" s="33">
        <f>0.37464 + 1.54226*$I$8 - 0.26992*$I$8^2</f>
        <v>0.82542610847999998</v>
      </c>
      <c r="N17" s="38">
        <f t="shared" ref="N17:N26" si="1">(1+M17*(1-(K17/$H$8)^0.5))^2</f>
        <v>1.3742078728420988</v>
      </c>
      <c r="O17" s="33">
        <f>0.45724*N17*$M$10^2*$H$8^2/($G$8*100000)</f>
        <v>2.3852262845338541</v>
      </c>
      <c r="P17" s="40">
        <f>0.0778*$M$10*$H$8/($G$8*100000)</f>
        <v>6.990830455613977E-5</v>
      </c>
      <c r="Q17" s="38">
        <f>0.37464 + 1.54226*$I$9 - 0.26992*$I$9^2</f>
        <v>0.85555535488000001</v>
      </c>
      <c r="R17" s="33">
        <f t="shared" ref="R17:R26" si="2">(1+Q17*(1-(K17/$H$9)^0.5))^2</f>
        <v>1.5405709519754931</v>
      </c>
      <c r="S17" s="38">
        <f>0.45724*R17*$M$10^2*$H$9^2/($G$9*100000)</f>
        <v>5.2273398172221004</v>
      </c>
      <c r="T17" s="34">
        <f>0.0778*$M$10*$H$9/($G$9*100000)</f>
        <v>1.1254201194797506E-4</v>
      </c>
      <c r="U17" s="38">
        <f>(O17*S17)^0.5*(1-L17)</f>
        <v>3.1424002886096942</v>
      </c>
      <c r="V17" s="40">
        <f>1-C17</f>
        <v>0.93489999999999995</v>
      </c>
      <c r="W17" s="38">
        <f>C17^2*O17+V17^2*S17+2*U17*C17*V17</f>
        <v>4.9615077741674058</v>
      </c>
      <c r="X17" s="40">
        <f>C17*P17+V17*T17</f>
        <v>1.0976655759676659E-4</v>
      </c>
      <c r="Y17" s="45">
        <f t="shared" ref="Y17:Y26" si="3">B17*100000*W17/($M$10*K17)^2</f>
        <v>4.2029308277669548E-2</v>
      </c>
      <c r="Z17" s="38">
        <f t="shared" ref="Z17:Z26" si="4">X17*B17*100000/($M$10*K17)</f>
        <v>2.4596601720264415E-3</v>
      </c>
      <c r="AA17" s="38">
        <f>Z17-1</f>
        <v>-0.99754033982797352</v>
      </c>
      <c r="AB17" s="38">
        <f>Y17-3*Z17^2-2*Z17</f>
        <v>3.7091838149131105E-2</v>
      </c>
      <c r="AC17" s="40">
        <f>Z17^3+Z17^2-Y17*Z17</f>
        <v>-9.7313006699208552E-5</v>
      </c>
      <c r="AD17" s="38">
        <f>AA17*AB17/6-AC17/2-AA17^3/27</f>
        <v>3.0646302156796302E-2</v>
      </c>
      <c r="AE17" s="45">
        <f>AA17^2/9-AB17/3</f>
        <v>9.8201246126301739E-2</v>
      </c>
      <c r="AF17" s="46">
        <f>AD17^2-AE17^3</f>
        <v>-7.8063826568021454E-6</v>
      </c>
      <c r="AG17" s="40" t="e">
        <f>(AD17+AF17^0.5)^(1/3)+(AD17-AF17^0.5)^(1/3)-AA17/3</f>
        <v>#NUM!</v>
      </c>
      <c r="AH17" s="45">
        <f>AD17^2/AE17^3</f>
        <v>0.99175674301078509</v>
      </c>
      <c r="AI17" s="45">
        <f>SQRT(1-AH17)/SQRT(AH17)*AD17/ABS(AD17)</f>
        <v>9.1168926014692633E-2</v>
      </c>
      <c r="AJ17" s="38">
        <f>IF(ATAN(AI17)&lt;0,ATAN(AI17)+PI(),ATAN(AI17))</f>
        <v>9.0917586467379255E-2</v>
      </c>
      <c r="AK17" s="38">
        <f>2*SQRT(AE17)*COS(AJ17/3)-AA17/3</f>
        <v>0.95896721589836043</v>
      </c>
      <c r="AL17" s="38">
        <f>2*SQRT(AE17)*COS((AJ17+2*PI())/3)-AA17/3</f>
        <v>2.8398423352016255E-3</v>
      </c>
      <c r="AM17" s="38">
        <f>2*SQRT(AE17)*COS((AJ17+4*PI())/3)-AA17/3</f>
        <v>3.573328159441147E-2</v>
      </c>
      <c r="AN17" s="47">
        <f>IF(AF17&gt;=0,AG17,MIN(AK17:AM17))</f>
        <v>2.8398423352016255E-3</v>
      </c>
      <c r="AO17" s="45">
        <f t="shared" ref="AO17:AO26" si="5">P17*B17*100000/($M$10*K17)</f>
        <v>1.5665123893408572E-3</v>
      </c>
      <c r="AP17" s="45">
        <f t="shared" ref="AP17:AP26" si="6">(O17*C17+U17*V17)*B17*100000/($M$10*K17)^2</f>
        <v>2.6201954436572927E-2</v>
      </c>
      <c r="AQ17" s="47">
        <f>EXP((AO17/Z17)*(AN17-1)-LN(AN17-Z17)-Y17*(2*AP17/Y17-AO17/Z17)*LN((AN17+2.41421536*Z17)/(AN17-0.41421536*Z17))/(Z17*2.82842713)      )</f>
        <v>4.23705090972219</v>
      </c>
      <c r="AR17" s="38">
        <f t="shared" ref="AR17:AR26" si="7">(O17*S17)^0.5*(1-L17)</f>
        <v>3.1424002886096942</v>
      </c>
      <c r="AS17" s="38">
        <f t="shared" ref="AS17:AS26" si="8">1-D17</f>
        <v>0.71720000000000006</v>
      </c>
      <c r="AT17" s="38">
        <f t="shared" ref="AT17:AT26" si="9">D17^2*O17+AS17^2*S17+2*AR17*D17*AS17</f>
        <v>4.1542871829867769</v>
      </c>
      <c r="AU17" s="40">
        <f t="shared" ref="AU17:AU26" si="10">D17*P17+AS17*T17</f>
        <v>1.0048519949756404E-4</v>
      </c>
      <c r="AV17" s="45">
        <f t="shared" ref="AV17:AV26" si="11">B17*100000*AT17/($M$10*K17)^2</f>
        <v>3.5191281488422689E-2</v>
      </c>
      <c r="AW17" s="38">
        <f t="shared" ref="AW17:AW26" si="12">AU17*B17*100000/($M$10*K17)</f>
        <v>2.2516825569973992E-3</v>
      </c>
      <c r="AX17" s="38">
        <f>AW17-1</f>
        <v>-0.99774831744300263</v>
      </c>
      <c r="AY17" s="38">
        <f>AV17-3*AW17^2-2*AW17</f>
        <v>3.0672706151415433E-2</v>
      </c>
      <c r="AZ17" s="40">
        <f>AW17^3+AW17^2-AV17*AW17</f>
        <v>-7.4158104150432098E-5</v>
      </c>
      <c r="BA17" s="38">
        <f>AX17*AY17/6-AZ17/2-AX17^3/27</f>
        <v>3.1723885231439278E-2</v>
      </c>
      <c r="BB17" s="45">
        <f>AX17^2/9-AY17/3</f>
        <v>0.10038706516734405</v>
      </c>
      <c r="BC17" s="46">
        <f>BA17^2-BB17^3</f>
        <v>-5.2520646658098941E-6</v>
      </c>
      <c r="BD17" s="40" t="e">
        <f>(BA17+BC17^0.5)^(1/3)+(BA17-BC17^0.5)^(1/3)-AX17/3</f>
        <v>#NUM!</v>
      </c>
      <c r="BE17" s="45">
        <f>BA17^2/BB17^3</f>
        <v>0.99480845298408782</v>
      </c>
      <c r="BF17" s="45">
        <f>SQRT(1-BE17)/SQRT(BE17)*BA17/ABS(BA17)</f>
        <v>7.2240153861605719E-2</v>
      </c>
      <c r="BG17" s="38">
        <f>IF(ATAN(BF17)&lt;0,ATAN(BF17)+PI(),ATAN(BF17))</f>
        <v>7.2114880766624895E-2</v>
      </c>
      <c r="BH17" s="38">
        <f>2*SQRT(BB17)*COS(BG17/3)-AX17/3</f>
        <v>0.96607805651106626</v>
      </c>
      <c r="BI17" s="38">
        <f>2*SQRT(BB17)*COS((BG17+2*PI())/3)-AX17/3</f>
        <v>2.6446287400206936E-3</v>
      </c>
      <c r="BJ17" s="38">
        <f>2*SQRT(BB17)*COS((BG17+4*PI())/3)-AX17/3</f>
        <v>2.9025632191915562E-2</v>
      </c>
      <c r="BK17" s="47">
        <f>IF(BC17&gt;=0,BD17,MAX(BH17:BJ17))</f>
        <v>0.96607805651106626</v>
      </c>
      <c r="BL17" s="45">
        <f t="shared" ref="BL17:BL26" si="13">P17*B17*100000/($M$10*K17)</f>
        <v>1.5665123893408572E-3</v>
      </c>
      <c r="BM17" s="45">
        <f t="shared" ref="BM17:BM26" si="14">(O17*D17+AR17*AS17)*B17*100000/($M$10*K17)^2</f>
        <v>2.4805609578044886E-2</v>
      </c>
      <c r="BN17" s="47">
        <f>EXP((BL17/AW17)*(BK17-1)-LN(BK17-AW17)-AV17*(2*BM17/AV17-BL17/AW17)*LN((BK17+2.41421536*AW17)/(BK17-0.41421536*AW17))/(AW17*2.82842713)      )</f>
        <v>0.98737438266484734</v>
      </c>
    </row>
    <row r="18" spans="2:66" x14ac:dyDescent="0.25">
      <c r="B18" s="32">
        <v>0.72766999999999993</v>
      </c>
      <c r="C18" s="38">
        <v>0.15920000000000001</v>
      </c>
      <c r="D18" s="33">
        <v>0.44419999999999998</v>
      </c>
      <c r="E18" s="38">
        <f t="shared" ref="E18:E24" si="15">D18/C18</f>
        <v>2.7902010050251254</v>
      </c>
      <c r="F18" s="38">
        <f t="shared" si="0"/>
        <v>2.9298588911486965</v>
      </c>
      <c r="G18" s="38">
        <f t="shared" ref="G18:G24" si="16">ABS(E18-F18)</f>
        <v>0.13965788612357111</v>
      </c>
      <c r="H18" s="38">
        <f t="shared" ref="H18:H24" si="17">C18*F18</f>
        <v>0.46643353547087252</v>
      </c>
      <c r="K18" s="32">
        <f t="shared" ref="K18:K31" si="18">$E$14</f>
        <v>318.14999999999998</v>
      </c>
      <c r="L18" s="55">
        <f t="shared" ref="L18:L31" si="19">$F$11+$G$11*K18+$H$11/K18</f>
        <v>0.11006897811946906</v>
      </c>
      <c r="M18" s="33">
        <f t="shared" ref="M18:M31" si="20">0.37464 + 1.54226*$I$8 - 0.26992*$I$8^2</f>
        <v>0.82542610847999998</v>
      </c>
      <c r="N18" s="38">
        <f t="shared" si="1"/>
        <v>1.3742078728420988</v>
      </c>
      <c r="O18" s="33">
        <f t="shared" ref="O18:O26" si="21">0.45724*N18*$M$10^2*$H$8^2/($G$8*100000)</f>
        <v>2.3852262845338541</v>
      </c>
      <c r="P18" s="40">
        <f t="shared" ref="P18:P31" si="22">0.0778*$M$10*$H$8/($G$8*100000)</f>
        <v>6.990830455613977E-5</v>
      </c>
      <c r="Q18" s="38">
        <f t="shared" ref="Q18:Q31" si="23">0.37464 + 1.54226*$I$9 - 0.26992*$I$9^2</f>
        <v>0.85555535488000001</v>
      </c>
      <c r="R18" s="33">
        <f t="shared" si="2"/>
        <v>1.5405709519754931</v>
      </c>
      <c r="S18" s="38">
        <f t="shared" ref="S18:S26" si="24">0.45724*R18*$M$10^2*$H$9^2/($G$9*100000)</f>
        <v>5.2273398172221004</v>
      </c>
      <c r="T18" s="34">
        <f t="shared" ref="T18:T31" si="25">0.0778*$M$10*$H$9/($G$9*100000)</f>
        <v>1.1254201194797506E-4</v>
      </c>
      <c r="U18" s="38">
        <f t="shared" ref="U18:U26" si="26">(O18*S18)^0.5*(1-L18)</f>
        <v>3.1424002886096942</v>
      </c>
      <c r="V18" s="40">
        <f t="shared" ref="V18:V26" si="27">1-C18</f>
        <v>0.84079999999999999</v>
      </c>
      <c r="W18" s="38">
        <f t="shared" ref="W18:W26" si="28">C18^2*O18+V18^2*S18+2*U18*C18*V18</f>
        <v>4.5971468105357012</v>
      </c>
      <c r="X18" s="40">
        <f t="shared" ref="X18:X26" si="29">C18*P18+V18*T18</f>
        <v>1.0575472573119487E-4</v>
      </c>
      <c r="Y18" s="45">
        <f t="shared" si="3"/>
        <v>4.7806818991179383E-2</v>
      </c>
      <c r="Z18" s="38">
        <f t="shared" si="4"/>
        <v>2.9091609909754597E-3</v>
      </c>
      <c r="AA18" s="38">
        <f t="shared" ref="AA18:AA26" si="30">Z18-1</f>
        <v>-0.99709083900902451</v>
      </c>
      <c r="AB18" s="38">
        <f t="shared" ref="AB18:AB26" si="31">Y18-3*Z18^2-2*Z18</f>
        <v>4.1963107356214224E-2</v>
      </c>
      <c r="AC18" s="40">
        <f t="shared" ref="AC18:AC26" si="32">Z18^3+Z18^2-Y18*Z18</f>
        <v>-1.3058989437764271E-4</v>
      </c>
      <c r="AD18" s="38">
        <f t="shared" ref="AD18:AD26" si="33">AA18*AB18/6-AC18/2-AA18^3/27</f>
        <v>2.980652633288048E-2</v>
      </c>
      <c r="AE18" s="45">
        <f t="shared" ref="AE18:AE26" si="34">AA18^2/9-AB18/3</f>
        <v>9.6477868796341973E-2</v>
      </c>
      <c r="AF18" s="46">
        <f t="shared" ref="AF18:AF26" si="35">AD18^2-AE18^3</f>
        <v>-9.5849808469253631E-6</v>
      </c>
      <c r="AG18" s="40" t="e">
        <f t="shared" ref="AG18:AG26" si="36">(AD18+AF18^0.5)^(1/3)+(AD18-AF18^0.5)^(1/3)-AA18/3</f>
        <v>#NUM!</v>
      </c>
      <c r="AH18" s="45">
        <f t="shared" ref="AH18:AH26" si="37">AD18^2/AE18^3</f>
        <v>0.98932646827006598</v>
      </c>
      <c r="AI18" s="45">
        <f t="shared" ref="AI18:AI26" si="38">SQRT(1-AH18)/SQRT(AH18)*AD18/ABS(AD18)</f>
        <v>0.10386859536309313</v>
      </c>
      <c r="AJ18" s="38">
        <f t="shared" ref="AJ18:AJ26" si="39">IF(ATAN(AI18)&lt;0,ATAN(AI18)+PI(),ATAN(AI18))</f>
        <v>0.10349745966767049</v>
      </c>
      <c r="AK18" s="38">
        <f t="shared" ref="AK18:AK26" si="40">2*SQRT(AE18)*COS(AJ18/3)-AA18/3</f>
        <v>0.95321170134062339</v>
      </c>
      <c r="AL18" s="38">
        <f t="shared" ref="AL18:AL26" si="41">2*SQRT(AE18)*COS((AJ18+2*PI())/3)-AA18/3</f>
        <v>3.3830391297416385E-3</v>
      </c>
      <c r="AM18" s="38">
        <f t="shared" ref="AM18:AM26" si="42">2*SQRT(AE18)*COS((AJ18+4*PI())/3)-AA18/3</f>
        <v>4.0496098538659264E-2</v>
      </c>
      <c r="AN18" s="47">
        <f t="shared" ref="AN18:AN26" si="43">IF(AF18&gt;=0,AG18,MIN(AK18:AM18))</f>
        <v>3.3830391297416385E-3</v>
      </c>
      <c r="AO18" s="45">
        <f t="shared" si="5"/>
        <v>1.9230773013102682E-3</v>
      </c>
      <c r="AP18" s="45">
        <f t="shared" si="6"/>
        <v>3.1425019327102226E-2</v>
      </c>
      <c r="AQ18" s="47">
        <f t="shared" ref="AQ18:AQ26" si="44">EXP((AO18/Z18)*(AN18-1)-LN(AN18-Z18)-Y18*(2*AP18/Y18-AO18/Z18)*LN((AN18+2.41421536*Z18)/(AN18-0.41421536*Z18))/(Z18*2.82842713)      )</f>
        <v>2.8758418163456145</v>
      </c>
      <c r="AR18" s="38">
        <f t="shared" si="7"/>
        <v>3.1424002886096942</v>
      </c>
      <c r="AS18" s="38">
        <f t="shared" si="8"/>
        <v>0.55580000000000007</v>
      </c>
      <c r="AT18" s="38">
        <f t="shared" si="9"/>
        <v>3.6370657887156583</v>
      </c>
      <c r="AU18" s="40">
        <f t="shared" si="10"/>
        <v>9.3604119124521832E-5</v>
      </c>
      <c r="AV18" s="45">
        <f t="shared" si="11"/>
        <v>3.7822708951050193E-2</v>
      </c>
      <c r="AW18" s="38">
        <f t="shared" si="12"/>
        <v>2.5749152112958936E-3</v>
      </c>
      <c r="AX18" s="38">
        <f t="shared" ref="AX18:AX26" si="45">AW18-1</f>
        <v>-0.99742508478870406</v>
      </c>
      <c r="AY18" s="38">
        <f t="shared" ref="AY18:AY26" si="46">AV18-3*AW18^2-2*AW18</f>
        <v>3.2652987963422316E-2</v>
      </c>
      <c r="AZ18" s="40">
        <f t="shared" ref="AZ18:AZ26" si="47">AW18^3+AW18^2-AV18*AW18</f>
        <v>-9.0743008092289298E-5</v>
      </c>
      <c r="BA18" s="38">
        <f t="shared" ref="BA18:BA26" si="48">AX18*AY18/6-AZ18/2-AX18^3/27</f>
        <v>3.1368891358226916E-2</v>
      </c>
      <c r="BB18" s="45">
        <f t="shared" ref="BB18:BB26" si="49">AX18^2/9-AY18/3</f>
        <v>9.9655315097276292E-2</v>
      </c>
      <c r="BC18" s="46">
        <f t="shared" ref="BC18:BC26" si="50">BA18^2-BB18^3</f>
        <v>-5.687709227480877E-6</v>
      </c>
      <c r="BD18" s="40" t="e">
        <f t="shared" ref="BD18:BD26" si="51">(BA18+BC18^0.5)^(1/3)+(BA18-BC18^0.5)^(1/3)-AX18/3</f>
        <v>#NUM!</v>
      </c>
      <c r="BE18" s="45">
        <f t="shared" ref="BE18:BE26" si="52">BA18^2/BB18^3</f>
        <v>0.99425306896004828</v>
      </c>
      <c r="BF18" s="45">
        <f t="shared" ref="BF18:BF26" si="53">SQRT(1-BE18)/SQRT(BE18)*BA18/ABS(BA18)</f>
        <v>7.602729219541253E-2</v>
      </c>
      <c r="BG18" s="38">
        <f t="shared" ref="BG18:BG26" si="54">IF(ATAN(BF18)&lt;0,ATAN(BF18)+PI(),ATAN(BF18))</f>
        <v>7.5881315093947951E-2</v>
      </c>
      <c r="BH18" s="38">
        <f t="shared" ref="BH18:BH26" si="55">2*SQRT(BB18)*COS(BG18/3)-AX18/3</f>
        <v>0.96363767520865484</v>
      </c>
      <c r="BI18" s="38">
        <f t="shared" ref="BI18:BI26" si="56">2*SQRT(BB18)*COS((BG18+2*PI())/3)-AX18/3</f>
        <v>3.0651069886722393E-3</v>
      </c>
      <c r="BJ18" s="38">
        <f t="shared" ref="BJ18:BJ26" si="57">2*SQRT(BB18)*COS((BG18+4*PI())/3)-AX18/3</f>
        <v>3.0722302591377204E-2</v>
      </c>
      <c r="BK18" s="47">
        <f t="shared" ref="BK18:BK26" si="58">IF(BC18&gt;=0,BD18,MAX(BH18:BJ18))</f>
        <v>0.96363767520865484</v>
      </c>
      <c r="BL18" s="45">
        <f t="shared" si="13"/>
        <v>1.9230773013102682E-3</v>
      </c>
      <c r="BM18" s="45">
        <f t="shared" si="14"/>
        <v>2.9180920240404435E-2</v>
      </c>
      <c r="BN18" s="47">
        <f t="shared" ref="BN18:BN26" si="59">EXP((BL18/AW18)*(BK18-1)-LN(BK18-AW18)-AV18*(2*BM18/AV18-BL18/AW18)*LN((BK18+2.41421536*AW18)/(BK18-0.41421536*AW18))/(AW18*2.82842713)      )</f>
        <v>0.98156325037827896</v>
      </c>
    </row>
    <row r="19" spans="2:66" x14ac:dyDescent="0.25">
      <c r="B19" s="32">
        <v>0.78686999999999996</v>
      </c>
      <c r="C19" s="38">
        <v>0.25490000000000002</v>
      </c>
      <c r="D19" s="33">
        <v>0.51629999999999998</v>
      </c>
      <c r="E19" s="38">
        <f t="shared" si="15"/>
        <v>2.0255001961553547</v>
      </c>
      <c r="F19" s="38">
        <f t="shared" si="0"/>
        <v>2.2622470886717596</v>
      </c>
      <c r="G19" s="38">
        <f t="shared" si="16"/>
        <v>0.23674689251640491</v>
      </c>
      <c r="H19" s="38">
        <f t="shared" si="17"/>
        <v>0.57664678290243154</v>
      </c>
      <c r="K19" s="32">
        <f t="shared" si="18"/>
        <v>318.14999999999998</v>
      </c>
      <c r="L19" s="55">
        <f t="shared" si="19"/>
        <v>0.11006897811946906</v>
      </c>
      <c r="M19" s="33">
        <f t="shared" si="20"/>
        <v>0.82542610847999998</v>
      </c>
      <c r="N19" s="38">
        <f t="shared" si="1"/>
        <v>1.3742078728420988</v>
      </c>
      <c r="O19" s="33">
        <f t="shared" si="21"/>
        <v>2.3852262845338541</v>
      </c>
      <c r="P19" s="40">
        <f t="shared" si="22"/>
        <v>6.990830455613977E-5</v>
      </c>
      <c r="Q19" s="38">
        <f t="shared" si="23"/>
        <v>0.85555535488000001</v>
      </c>
      <c r="R19" s="33">
        <f t="shared" si="2"/>
        <v>1.5405709519754931</v>
      </c>
      <c r="S19" s="38">
        <f t="shared" si="24"/>
        <v>5.2273398172221004</v>
      </c>
      <c r="T19" s="34">
        <f t="shared" si="25"/>
        <v>1.1254201194797506E-4</v>
      </c>
      <c r="U19" s="38">
        <f t="shared" si="26"/>
        <v>3.1424002886096942</v>
      </c>
      <c r="V19" s="40">
        <f t="shared" si="27"/>
        <v>0.74509999999999998</v>
      </c>
      <c r="W19" s="38">
        <f t="shared" si="28"/>
        <v>4.25070789600439</v>
      </c>
      <c r="X19" s="40">
        <f t="shared" si="29"/>
        <v>1.0167467993379624E-4</v>
      </c>
      <c r="Y19" s="45">
        <f t="shared" si="3"/>
        <v>4.7800369433589153E-2</v>
      </c>
      <c r="Z19" s="38">
        <f t="shared" si="4"/>
        <v>3.02447015668179E-3</v>
      </c>
      <c r="AA19" s="38">
        <f t="shared" si="30"/>
        <v>-0.99697552984331816</v>
      </c>
      <c r="AB19" s="38">
        <f t="shared" si="31"/>
        <v>4.1723986861039598E-2</v>
      </c>
      <c r="AC19" s="40">
        <f t="shared" si="32"/>
        <v>-1.353957050036161E-4</v>
      </c>
      <c r="AD19" s="38">
        <f t="shared" si="33"/>
        <v>2.9836732353880319E-2</v>
      </c>
      <c r="AE19" s="45">
        <f t="shared" si="34"/>
        <v>9.6532027391471806E-2</v>
      </c>
      <c r="AF19" s="46">
        <f t="shared" si="35"/>
        <v>-9.2965656601900213E-6</v>
      </c>
      <c r="AG19" s="40" t="e">
        <f t="shared" si="36"/>
        <v>#NUM!</v>
      </c>
      <c r="AH19" s="45">
        <f t="shared" si="37"/>
        <v>0.98966505288518514</v>
      </c>
      <c r="AI19" s="45">
        <f t="shared" si="38"/>
        <v>0.10219037949746854</v>
      </c>
      <c r="AJ19" s="38">
        <f t="shared" si="39"/>
        <v>0.10183687144441157</v>
      </c>
      <c r="AK19" s="38">
        <f t="shared" si="40"/>
        <v>0.95335926822646699</v>
      </c>
      <c r="AL19" s="38">
        <f t="shared" si="41"/>
        <v>3.5440960369621521E-3</v>
      </c>
      <c r="AM19" s="38">
        <f t="shared" si="42"/>
        <v>4.0072165579889241E-2</v>
      </c>
      <c r="AN19" s="47">
        <f t="shared" si="43"/>
        <v>3.5440960369621521E-3</v>
      </c>
      <c r="AO19" s="45">
        <f t="shared" si="5"/>
        <v>2.0795303311693636E-3</v>
      </c>
      <c r="AP19" s="45">
        <f t="shared" si="6"/>
        <v>3.3166769443345803E-2</v>
      </c>
      <c r="AQ19" s="47">
        <f t="shared" si="44"/>
        <v>2.2145268688230328</v>
      </c>
      <c r="AR19" s="38">
        <f t="shared" si="7"/>
        <v>3.1424002886096942</v>
      </c>
      <c r="AS19" s="38">
        <f t="shared" si="8"/>
        <v>0.48370000000000002</v>
      </c>
      <c r="AT19" s="38">
        <f t="shared" si="9"/>
        <v>3.4283679931832314</v>
      </c>
      <c r="AU19" s="40">
        <f t="shared" si="10"/>
        <v>9.0530228821570499E-5</v>
      </c>
      <c r="AV19" s="45">
        <f t="shared" si="11"/>
        <v>3.8552932979114746E-2</v>
      </c>
      <c r="AW19" s="38">
        <f t="shared" si="12"/>
        <v>2.6929612714463205E-3</v>
      </c>
      <c r="AX19" s="38">
        <f t="shared" si="45"/>
        <v>-0.99730703872855364</v>
      </c>
      <c r="AY19" s="38">
        <f t="shared" si="46"/>
        <v>3.3145254314993572E-2</v>
      </c>
      <c r="AZ19" s="40">
        <f t="shared" si="47"/>
        <v>-9.6549985539950078E-5</v>
      </c>
      <c r="BA19" s="38">
        <f t="shared" si="48"/>
        <v>3.1277566598246487E-2</v>
      </c>
      <c r="BB19" s="45">
        <f t="shared" si="49"/>
        <v>9.9465062950281777E-2</v>
      </c>
      <c r="BC19" s="46">
        <f t="shared" si="50"/>
        <v>-5.7514104185299106E-6</v>
      </c>
      <c r="BD19" s="40" t="e">
        <f t="shared" si="51"/>
        <v>#NUM!</v>
      </c>
      <c r="BE19" s="45">
        <f t="shared" si="52"/>
        <v>0.99415529394457103</v>
      </c>
      <c r="BF19" s="45">
        <f t="shared" si="53"/>
        <v>7.6675077285323787E-2</v>
      </c>
      <c r="BG19" s="38">
        <f t="shared" si="54"/>
        <v>7.6525345782762932E-2</v>
      </c>
      <c r="BH19" s="38">
        <f t="shared" si="55"/>
        <v>0.96299212261615419</v>
      </c>
      <c r="BI19" s="38">
        <f t="shared" si="56"/>
        <v>3.2248360333587134E-3</v>
      </c>
      <c r="BJ19" s="38">
        <f t="shared" si="57"/>
        <v>3.1090080079040405E-2</v>
      </c>
      <c r="BK19" s="47">
        <f t="shared" si="58"/>
        <v>0.96299212261615419</v>
      </c>
      <c r="BL19" s="45">
        <f t="shared" si="13"/>
        <v>2.0795303311693636E-3</v>
      </c>
      <c r="BM19" s="45">
        <f t="shared" si="14"/>
        <v>3.094104564422314E-2</v>
      </c>
      <c r="BN19" s="47">
        <f t="shared" si="59"/>
        <v>0.97890583213138538</v>
      </c>
    </row>
    <row r="20" spans="2:66" x14ac:dyDescent="0.25">
      <c r="B20" s="32">
        <v>0.82299999999999995</v>
      </c>
      <c r="C20" s="38">
        <v>0.3478</v>
      </c>
      <c r="D20" s="33">
        <v>0.55600000000000005</v>
      </c>
      <c r="E20" s="38">
        <f t="shared" si="15"/>
        <v>1.5986198964922371</v>
      </c>
      <c r="F20" s="38">
        <f t="shared" si="0"/>
        <v>1.8216084728064685</v>
      </c>
      <c r="G20" s="38">
        <f t="shared" si="16"/>
        <v>0.22298857631423141</v>
      </c>
      <c r="H20" s="38">
        <f t="shared" si="17"/>
        <v>0.63355542684208976</v>
      </c>
      <c r="K20" s="32">
        <f t="shared" si="18"/>
        <v>318.14999999999998</v>
      </c>
      <c r="L20" s="55">
        <f t="shared" si="19"/>
        <v>0.11006897811946906</v>
      </c>
      <c r="M20" s="33">
        <f t="shared" si="20"/>
        <v>0.82542610847999998</v>
      </c>
      <c r="N20" s="38">
        <f t="shared" si="1"/>
        <v>1.3742078728420988</v>
      </c>
      <c r="O20" s="33">
        <f t="shared" si="21"/>
        <v>2.3852262845338541</v>
      </c>
      <c r="P20" s="40">
        <f t="shared" si="22"/>
        <v>6.990830455613977E-5</v>
      </c>
      <c r="Q20" s="38">
        <f t="shared" si="23"/>
        <v>0.85555535488000001</v>
      </c>
      <c r="R20" s="33">
        <f t="shared" si="2"/>
        <v>1.5405709519754931</v>
      </c>
      <c r="S20" s="38">
        <f t="shared" si="24"/>
        <v>5.2273398172221004</v>
      </c>
      <c r="T20" s="34">
        <f t="shared" si="25"/>
        <v>1.1254201194797506E-4</v>
      </c>
      <c r="U20" s="38">
        <f t="shared" si="26"/>
        <v>3.1424002886096942</v>
      </c>
      <c r="V20" s="40">
        <f t="shared" si="27"/>
        <v>0.6522</v>
      </c>
      <c r="W20" s="38">
        <f t="shared" si="28"/>
        <v>3.937668825352393</v>
      </c>
      <c r="X20" s="40">
        <f t="shared" si="29"/>
        <v>9.7714008517094737E-5</v>
      </c>
      <c r="Y20" s="45">
        <f t="shared" si="3"/>
        <v>4.6313331871492197E-2</v>
      </c>
      <c r="Z20" s="38">
        <f t="shared" si="4"/>
        <v>3.0401160814274154E-3</v>
      </c>
      <c r="AA20" s="38">
        <f t="shared" si="30"/>
        <v>-0.9969598839185726</v>
      </c>
      <c r="AB20" s="38">
        <f t="shared" si="31"/>
        <v>4.0205372791271704E-2</v>
      </c>
      <c r="AC20" s="40">
        <f t="shared" si="32"/>
        <v>-1.3152750153599745E-4</v>
      </c>
      <c r="AD20" s="38">
        <f t="shared" si="33"/>
        <v>3.0085512029153175E-2</v>
      </c>
      <c r="AE20" s="45">
        <f t="shared" si="34"/>
        <v>9.7034765752124302E-2</v>
      </c>
      <c r="AF20" s="46">
        <f t="shared" si="35"/>
        <v>-8.516650590250697E-6</v>
      </c>
      <c r="AG20" s="40" t="e">
        <f t="shared" si="36"/>
        <v>#NUM!</v>
      </c>
      <c r="AH20" s="45">
        <f t="shared" si="37"/>
        <v>0.9906784798093109</v>
      </c>
      <c r="AI20" s="45">
        <f t="shared" si="38"/>
        <v>9.7001177849392772E-2</v>
      </c>
      <c r="AJ20" s="38">
        <f t="shared" si="39"/>
        <v>9.6698648546108934E-2</v>
      </c>
      <c r="AK20" s="38">
        <f t="shared" si="40"/>
        <v>0.95500442568246413</v>
      </c>
      <c r="AL20" s="38">
        <f t="shared" si="41"/>
        <v>3.5897843085609948E-3</v>
      </c>
      <c r="AM20" s="38">
        <f t="shared" si="42"/>
        <v>3.8365673927547139E-2</v>
      </c>
      <c r="AN20" s="47">
        <f t="shared" si="43"/>
        <v>3.5897843085609948E-3</v>
      </c>
      <c r="AO20" s="45">
        <f t="shared" si="5"/>
        <v>2.1750142495614092E-3</v>
      </c>
      <c r="AP20" s="45">
        <f t="shared" si="6"/>
        <v>3.3862329077978627E-2</v>
      </c>
      <c r="AQ20" s="47">
        <f t="shared" si="44"/>
        <v>1.7803383790426908</v>
      </c>
      <c r="AR20" s="38">
        <f t="shared" si="7"/>
        <v>3.1424002886096942</v>
      </c>
      <c r="AS20" s="38">
        <f t="shared" si="8"/>
        <v>0.44399999999999995</v>
      </c>
      <c r="AT20" s="38">
        <f t="shared" si="9"/>
        <v>3.3193471845982403</v>
      </c>
      <c r="AU20" s="40">
        <f t="shared" si="10"/>
        <v>8.8837670638114639E-5</v>
      </c>
      <c r="AV20" s="45">
        <f t="shared" si="11"/>
        <v>3.9040872804544158E-2</v>
      </c>
      <c r="AW20" s="38">
        <f t="shared" si="12"/>
        <v>2.7639520191850013E-3</v>
      </c>
      <c r="AX20" s="38">
        <f t="shared" si="45"/>
        <v>-0.997236047980815</v>
      </c>
      <c r="AY20" s="38">
        <f t="shared" si="46"/>
        <v>3.3490050473881088E-2</v>
      </c>
      <c r="AZ20" s="40">
        <f t="shared" si="47"/>
        <v>-1.0024655343442122E-4</v>
      </c>
      <c r="BA20" s="38">
        <f t="shared" si="48"/>
        <v>3.1214654980572305E-2</v>
      </c>
      <c r="BB20" s="45">
        <f t="shared" si="49"/>
        <v>9.9334398218972331E-2</v>
      </c>
      <c r="BC20" s="46">
        <f t="shared" si="50"/>
        <v>-5.8098738535591323E-6</v>
      </c>
      <c r="BD20" s="40" t="e">
        <f t="shared" si="51"/>
        <v>#NUM!</v>
      </c>
      <c r="BE20" s="45">
        <f t="shared" si="52"/>
        <v>0.99407255261600369</v>
      </c>
      <c r="BF20" s="45">
        <f t="shared" si="53"/>
        <v>7.7219113676439716E-2</v>
      </c>
      <c r="BG20" s="38">
        <f t="shared" si="54"/>
        <v>7.7066179959839928E-2</v>
      </c>
      <c r="BH20" s="38">
        <f t="shared" si="55"/>
        <v>0.9625512412674162</v>
      </c>
      <c r="BI20" s="38">
        <f t="shared" si="56"/>
        <v>3.3205548548900787E-3</v>
      </c>
      <c r="BJ20" s="38">
        <f t="shared" si="57"/>
        <v>3.1364251858508496E-2</v>
      </c>
      <c r="BK20" s="47">
        <f t="shared" si="58"/>
        <v>0.9625512412674162</v>
      </c>
      <c r="BL20" s="45">
        <f t="shared" si="13"/>
        <v>2.1750142495614092E-3</v>
      </c>
      <c r="BM20" s="45">
        <f t="shared" si="14"/>
        <v>3.2008185936811422E-2</v>
      </c>
      <c r="BN20" s="47">
        <f t="shared" si="59"/>
        <v>0.97734414701080363</v>
      </c>
    </row>
    <row r="21" spans="2:66" x14ac:dyDescent="0.25">
      <c r="B21" s="32">
        <v>0.84340000000000004</v>
      </c>
      <c r="C21" s="38">
        <v>0.44290000000000002</v>
      </c>
      <c r="D21" s="33">
        <v>0.58660000000000001</v>
      </c>
      <c r="E21" s="38">
        <f t="shared" si="15"/>
        <v>1.3244524723413862</v>
      </c>
      <c r="F21" s="38">
        <f t="shared" si="0"/>
        <v>1.5002742866700143</v>
      </c>
      <c r="G21" s="38">
        <f t="shared" si="16"/>
        <v>0.17582181432862809</v>
      </c>
      <c r="H21" s="38">
        <f t="shared" si="17"/>
        <v>0.66447148156614932</v>
      </c>
      <c r="K21" s="32">
        <f t="shared" si="18"/>
        <v>318.14999999999998</v>
      </c>
      <c r="L21" s="55">
        <f t="shared" si="19"/>
        <v>0.11006897811946906</v>
      </c>
      <c r="M21" s="33">
        <f t="shared" si="20"/>
        <v>0.82542610847999998</v>
      </c>
      <c r="N21" s="38">
        <f t="shared" si="1"/>
        <v>1.3742078728420988</v>
      </c>
      <c r="O21" s="33">
        <f t="shared" si="21"/>
        <v>2.3852262845338541</v>
      </c>
      <c r="P21" s="40">
        <f t="shared" si="22"/>
        <v>6.990830455613977E-5</v>
      </c>
      <c r="Q21" s="38">
        <f t="shared" si="23"/>
        <v>0.85555535488000001</v>
      </c>
      <c r="R21" s="33">
        <f t="shared" si="2"/>
        <v>1.5405709519754931</v>
      </c>
      <c r="S21" s="38">
        <f t="shared" si="24"/>
        <v>5.2273398172221004</v>
      </c>
      <c r="T21" s="34">
        <f t="shared" si="25"/>
        <v>1.1254201194797506E-4</v>
      </c>
      <c r="U21" s="38">
        <f t="shared" si="26"/>
        <v>3.1424002886096942</v>
      </c>
      <c r="V21" s="40">
        <f t="shared" si="27"/>
        <v>0.55709999999999993</v>
      </c>
      <c r="W21" s="38">
        <f t="shared" si="28"/>
        <v>3.6409554124541881</v>
      </c>
      <c r="X21" s="40">
        <f t="shared" si="29"/>
        <v>9.3659542944131202E-5</v>
      </c>
      <c r="Y21" s="45">
        <f t="shared" si="3"/>
        <v>4.388498566137003E-2</v>
      </c>
      <c r="Z21" s="38">
        <f t="shared" si="4"/>
        <v>2.9862016601497777E-3</v>
      </c>
      <c r="AA21" s="38">
        <f t="shared" si="30"/>
        <v>-0.99701379833985027</v>
      </c>
      <c r="AB21" s="38">
        <f t="shared" si="31"/>
        <v>3.7885830140005225E-2</v>
      </c>
      <c r="AC21" s="40">
        <f t="shared" si="32"/>
        <v>-1.2210538752680653E-4</v>
      </c>
      <c r="AD21" s="38">
        <f t="shared" si="33"/>
        <v>3.0471830147145176E-2</v>
      </c>
      <c r="AE21" s="45">
        <f t="shared" si="34"/>
        <v>9.7819891517782226E-2</v>
      </c>
      <c r="AF21" s="46">
        <f t="shared" si="35"/>
        <v>-7.4798131365428136E-6</v>
      </c>
      <c r="AG21" s="40" t="e">
        <f t="shared" si="36"/>
        <v>#NUM!</v>
      </c>
      <c r="AH21" s="45">
        <f t="shared" si="37"/>
        <v>0.99200885119689375</v>
      </c>
      <c r="AI21" s="45">
        <f t="shared" si="38"/>
        <v>8.9752558044335629E-2</v>
      </c>
      <c r="AJ21" s="38">
        <f t="shared" si="39"/>
        <v>8.951271499243417E-2</v>
      </c>
      <c r="AK21" s="38">
        <f t="shared" si="40"/>
        <v>0.95758294139307565</v>
      </c>
      <c r="AL21" s="38">
        <f t="shared" si="41"/>
        <v>3.5542417401641657E-3</v>
      </c>
      <c r="AM21" s="38">
        <f t="shared" si="42"/>
        <v>3.5876615206610341E-2</v>
      </c>
      <c r="AN21" s="47">
        <f t="shared" si="43"/>
        <v>3.5542417401641657E-3</v>
      </c>
      <c r="AO21" s="45">
        <f t="shared" si="5"/>
        <v>2.2289271179588006E-3</v>
      </c>
      <c r="AP21" s="45">
        <f t="shared" si="6"/>
        <v>3.3833772694757826E-2</v>
      </c>
      <c r="AQ21" s="47">
        <f t="shared" si="44"/>
        <v>1.4647911586251603</v>
      </c>
      <c r="AR21" s="38">
        <f t="shared" si="7"/>
        <v>3.1424002886096942</v>
      </c>
      <c r="AS21" s="38">
        <f t="shared" si="8"/>
        <v>0.41339999999999999</v>
      </c>
      <c r="AT21" s="38">
        <f t="shared" si="9"/>
        <v>3.238172295030227</v>
      </c>
      <c r="AU21" s="40">
        <f t="shared" si="10"/>
        <v>8.7533079191924479E-5</v>
      </c>
      <c r="AV21" s="45">
        <f t="shared" si="11"/>
        <v>3.9030179894639187E-2</v>
      </c>
      <c r="AW21" s="38">
        <f t="shared" si="12"/>
        <v>2.7908680544903933E-3</v>
      </c>
      <c r="AX21" s="38">
        <f t="shared" si="45"/>
        <v>-0.99720913194550964</v>
      </c>
      <c r="AY21" s="38">
        <f t="shared" si="46"/>
        <v>3.3425076952165678E-2</v>
      </c>
      <c r="AZ21" s="40">
        <f t="shared" si="47"/>
        <v>-1.0111739981501026E-4</v>
      </c>
      <c r="BA21" s="38">
        <f t="shared" si="48"/>
        <v>3.1223065257501608E-2</v>
      </c>
      <c r="BB21" s="45">
        <f t="shared" si="49"/>
        <v>9.9350091331002213E-2</v>
      </c>
      <c r="BC21" s="46">
        <f t="shared" si="50"/>
        <v>-5.7493757300198936E-6</v>
      </c>
      <c r="BD21" s="40" t="e">
        <f t="shared" si="51"/>
        <v>#NUM!</v>
      </c>
      <c r="BE21" s="45">
        <f t="shared" si="52"/>
        <v>0.99413705420109189</v>
      </c>
      <c r="BF21" s="45">
        <f t="shared" si="53"/>
        <v>7.6795329640413343E-2</v>
      </c>
      <c r="BG21" s="38">
        <f t="shared" si="54"/>
        <v>7.6644894201778196E-2</v>
      </c>
      <c r="BH21" s="38">
        <f t="shared" si="55"/>
        <v>0.9625943104741681</v>
      </c>
      <c r="BI21" s="38">
        <f t="shared" si="56"/>
        <v>3.3610950716637666E-3</v>
      </c>
      <c r="BJ21" s="38">
        <f t="shared" si="57"/>
        <v>3.1253726399677773E-2</v>
      </c>
      <c r="BK21" s="47">
        <f t="shared" si="58"/>
        <v>0.9625943104741681</v>
      </c>
      <c r="BL21" s="45">
        <f t="shared" si="13"/>
        <v>2.2289271179588006E-3</v>
      </c>
      <c r="BM21" s="45">
        <f t="shared" si="14"/>
        <v>3.2522318690815434E-2</v>
      </c>
      <c r="BN21" s="47">
        <f t="shared" si="59"/>
        <v>0.97634890608995784</v>
      </c>
    </row>
    <row r="22" spans="2:66" x14ac:dyDescent="0.25">
      <c r="B22" s="32">
        <v>0.85272999999999999</v>
      </c>
      <c r="C22" s="38">
        <v>0.52100000000000002</v>
      </c>
      <c r="D22" s="33">
        <v>0.60680000000000001</v>
      </c>
      <c r="E22" s="38">
        <f t="shared" si="15"/>
        <v>1.16468330134357</v>
      </c>
      <c r="F22" s="38">
        <f t="shared" si="0"/>
        <v>1.299967550233841</v>
      </c>
      <c r="G22" s="38">
        <f t="shared" si="16"/>
        <v>0.13528424889027102</v>
      </c>
      <c r="H22" s="38">
        <f t="shared" si="17"/>
        <v>0.67728309367183115</v>
      </c>
      <c r="K22" s="32">
        <f t="shared" si="18"/>
        <v>318.14999999999998</v>
      </c>
      <c r="L22" s="55">
        <f t="shared" si="19"/>
        <v>0.11006897811946906</v>
      </c>
      <c r="M22" s="33">
        <f t="shared" si="20"/>
        <v>0.82542610847999998</v>
      </c>
      <c r="N22" s="38">
        <f t="shared" si="1"/>
        <v>1.3742078728420988</v>
      </c>
      <c r="O22" s="33">
        <f t="shared" si="21"/>
        <v>2.3852262845338541</v>
      </c>
      <c r="P22" s="40">
        <f t="shared" si="22"/>
        <v>6.990830455613977E-5</v>
      </c>
      <c r="Q22" s="38">
        <f t="shared" si="23"/>
        <v>0.85555535488000001</v>
      </c>
      <c r="R22" s="33">
        <f t="shared" si="2"/>
        <v>1.5405709519754931</v>
      </c>
      <c r="S22" s="38">
        <f t="shared" si="24"/>
        <v>5.2273398172221004</v>
      </c>
      <c r="T22" s="34">
        <f t="shared" si="25"/>
        <v>1.1254201194797506E-4</v>
      </c>
      <c r="U22" s="38">
        <f t="shared" si="26"/>
        <v>3.1424002886096942</v>
      </c>
      <c r="V22" s="40">
        <f t="shared" si="27"/>
        <v>0.47899999999999998</v>
      </c>
      <c r="W22" s="38">
        <f t="shared" si="28"/>
        <v>3.4152428301537032</v>
      </c>
      <c r="X22" s="40">
        <f t="shared" si="29"/>
        <v>9.0329850396828878E-5</v>
      </c>
      <c r="Y22" s="45">
        <f t="shared" si="3"/>
        <v>4.1619813908637872E-2</v>
      </c>
      <c r="Z22" s="38">
        <f t="shared" si="4"/>
        <v>2.9118991856099514E-3</v>
      </c>
      <c r="AA22" s="38">
        <f t="shared" si="30"/>
        <v>-0.99708810081439003</v>
      </c>
      <c r="AB22" s="38">
        <f t="shared" si="31"/>
        <v>3.5770578066816501E-2</v>
      </c>
      <c r="AC22" s="40">
        <f t="shared" si="32"/>
        <v>-1.1268885490866833E-4</v>
      </c>
      <c r="AD22" s="38">
        <f t="shared" si="33"/>
        <v>3.0826375366335236E-2</v>
      </c>
      <c r="AE22" s="45">
        <f t="shared" si="34"/>
        <v>9.8541438509466422E-2</v>
      </c>
      <c r="AF22" s="46">
        <f t="shared" si="35"/>
        <v>-6.6128545982128582E-6</v>
      </c>
      <c r="AG22" s="40" t="e">
        <f t="shared" si="36"/>
        <v>#NUM!</v>
      </c>
      <c r="AH22" s="45">
        <f t="shared" si="37"/>
        <v>0.99308913705533963</v>
      </c>
      <c r="AI22" s="45">
        <f t="shared" si="38"/>
        <v>8.3420353219057108E-2</v>
      </c>
      <c r="AJ22" s="38">
        <f t="shared" si="39"/>
        <v>8.3227651014447013E-2</v>
      </c>
      <c r="AK22" s="38">
        <f t="shared" si="40"/>
        <v>0.95994732607234323</v>
      </c>
      <c r="AL22" s="38">
        <f t="shared" si="41"/>
        <v>3.4883244426147653E-3</v>
      </c>
      <c r="AM22" s="38">
        <f t="shared" si="42"/>
        <v>3.3652450299432035E-2</v>
      </c>
      <c r="AN22" s="47">
        <f t="shared" si="43"/>
        <v>3.4883244426147653E-3</v>
      </c>
      <c r="AO22" s="45">
        <f t="shared" si="5"/>
        <v>2.2535843268876071E-3</v>
      </c>
      <c r="AP22" s="45">
        <f t="shared" si="6"/>
        <v>3.3487402825796424E-2</v>
      </c>
      <c r="AQ22" s="47">
        <f t="shared" si="44"/>
        <v>1.2685275364907642</v>
      </c>
      <c r="AR22" s="38">
        <f t="shared" si="7"/>
        <v>3.1424002886096942</v>
      </c>
      <c r="AS22" s="38">
        <f t="shared" si="8"/>
        <v>0.39319999999999999</v>
      </c>
      <c r="AT22" s="38">
        <f t="shared" si="9"/>
        <v>3.1859487566893208</v>
      </c>
      <c r="AU22" s="40">
        <f t="shared" si="10"/>
        <v>8.6671878302609404E-5</v>
      </c>
      <c r="AV22" s="45">
        <f t="shared" si="11"/>
        <v>3.8825524558644083E-2</v>
      </c>
      <c r="AW22" s="38">
        <f t="shared" si="12"/>
        <v>2.7939797390997695E-3</v>
      </c>
      <c r="AX22" s="38">
        <f t="shared" si="45"/>
        <v>-0.99720602026090022</v>
      </c>
      <c r="AY22" s="38">
        <f t="shared" si="46"/>
        <v>3.3214146112097047E-2</v>
      </c>
      <c r="AZ22" s="40">
        <f t="shared" si="47"/>
        <v>-1.0064959548658089E-4</v>
      </c>
      <c r="BA22" s="38">
        <f t="shared" si="48"/>
        <v>3.1257561792806358E-2</v>
      </c>
      <c r="BB22" s="45">
        <f t="shared" si="49"/>
        <v>9.9419712056476872E-2</v>
      </c>
      <c r="BC22" s="46">
        <f t="shared" si="50"/>
        <v>-5.6570172896810295E-6</v>
      </c>
      <c r="BD22" s="40" t="e">
        <f t="shared" si="51"/>
        <v>#NUM!</v>
      </c>
      <c r="BE22" s="45">
        <f t="shared" si="52"/>
        <v>0.99424334764509559</v>
      </c>
      <c r="BF22" s="45">
        <f t="shared" si="53"/>
        <v>7.6091939624139529E-2</v>
      </c>
      <c r="BG22" s="38">
        <f t="shared" si="54"/>
        <v>7.5945590684174627E-2</v>
      </c>
      <c r="BH22" s="38">
        <f t="shared" si="55"/>
        <v>0.96281777949213676</v>
      </c>
      <c r="BI22" s="38">
        <f t="shared" si="56"/>
        <v>3.37018167946318E-3</v>
      </c>
      <c r="BJ22" s="38">
        <f t="shared" si="57"/>
        <v>3.1018059089300387E-2</v>
      </c>
      <c r="BK22" s="47">
        <f t="shared" si="58"/>
        <v>0.96281777949213676</v>
      </c>
      <c r="BL22" s="45">
        <f t="shared" si="13"/>
        <v>2.2535843268876071E-3</v>
      </c>
      <c r="BM22" s="45">
        <f t="shared" si="14"/>
        <v>3.2695701214870788E-2</v>
      </c>
      <c r="BN22" s="47">
        <f t="shared" si="59"/>
        <v>0.97581477034759723</v>
      </c>
    </row>
    <row r="23" spans="2:66" x14ac:dyDescent="0.25">
      <c r="B23" s="38">
        <v>0.84499999999999997</v>
      </c>
      <c r="C23" s="38">
        <v>0.5907</v>
      </c>
      <c r="D23" s="33">
        <v>0.62580000000000002</v>
      </c>
      <c r="E23" s="38">
        <f t="shared" si="15"/>
        <v>1.0594210259014729</v>
      </c>
      <c r="F23" s="38">
        <f t="shared" si="0"/>
        <v>1.1737011227464706</v>
      </c>
      <c r="G23" s="38">
        <f t="shared" si="16"/>
        <v>0.11428009684499774</v>
      </c>
      <c r="H23" s="38">
        <f t="shared" si="17"/>
        <v>0.69330525320634018</v>
      </c>
      <c r="K23" s="32">
        <f t="shared" si="18"/>
        <v>318.14999999999998</v>
      </c>
      <c r="L23" s="55">
        <f t="shared" si="19"/>
        <v>0.11006897811946906</v>
      </c>
      <c r="M23" s="33">
        <f t="shared" si="20"/>
        <v>0.82542610847999998</v>
      </c>
      <c r="N23" s="38">
        <f t="shared" si="1"/>
        <v>1.3742078728420988</v>
      </c>
      <c r="O23" s="33">
        <f t="shared" si="21"/>
        <v>2.3852262845338541</v>
      </c>
      <c r="P23" s="40">
        <f t="shared" si="22"/>
        <v>6.990830455613977E-5</v>
      </c>
      <c r="Q23" s="38">
        <f t="shared" si="23"/>
        <v>0.85555535488000001</v>
      </c>
      <c r="R23" s="33">
        <f t="shared" si="2"/>
        <v>1.5405709519754931</v>
      </c>
      <c r="S23" s="38">
        <f t="shared" si="24"/>
        <v>5.2273398172221004</v>
      </c>
      <c r="T23" s="34">
        <f t="shared" si="25"/>
        <v>1.1254201194797506E-4</v>
      </c>
      <c r="U23" s="38">
        <f t="shared" si="26"/>
        <v>3.1424002886096942</v>
      </c>
      <c r="V23" s="40">
        <f t="shared" si="27"/>
        <v>0.4093</v>
      </c>
      <c r="W23" s="38">
        <f t="shared" si="28"/>
        <v>3.2274848221389565</v>
      </c>
      <c r="X23" s="40">
        <f t="shared" si="29"/>
        <v>8.7358280991617953E-5</v>
      </c>
      <c r="Y23" s="45">
        <f t="shared" si="3"/>
        <v>3.8975161291190205E-2</v>
      </c>
      <c r="Z23" s="38">
        <f t="shared" si="4"/>
        <v>2.7905787980301981E-3</v>
      </c>
      <c r="AA23" s="38">
        <f t="shared" si="30"/>
        <v>-0.99720942120196976</v>
      </c>
      <c r="AB23" s="38">
        <f t="shared" si="31"/>
        <v>3.3370641705045757E-2</v>
      </c>
      <c r="AC23" s="40">
        <f t="shared" si="32"/>
        <v>-1.0095419756291756E-4</v>
      </c>
      <c r="AD23" s="38">
        <f t="shared" si="33"/>
        <v>3.1232061228989378E-2</v>
      </c>
      <c r="AE23" s="45">
        <f t="shared" si="34"/>
        <v>9.9368300513203361E-2</v>
      </c>
      <c r="AF23" s="46">
        <f t="shared" si="35"/>
        <v>-5.7268279812025405E-6</v>
      </c>
      <c r="AG23" s="40" t="e">
        <f t="shared" si="36"/>
        <v>#NUM!</v>
      </c>
      <c r="AH23" s="45">
        <f t="shared" si="37"/>
        <v>0.99416325726129018</v>
      </c>
      <c r="AI23" s="45">
        <f t="shared" si="38"/>
        <v>7.6622518332001635E-2</v>
      </c>
      <c r="AJ23" s="38">
        <f t="shared" si="39"/>
        <v>7.6473093811778373E-2</v>
      </c>
      <c r="AK23" s="38">
        <f t="shared" si="40"/>
        <v>0.96265307718323334</v>
      </c>
      <c r="AL23" s="38">
        <f t="shared" si="41"/>
        <v>3.3618352507706617E-3</v>
      </c>
      <c r="AM23" s="38">
        <f t="shared" si="42"/>
        <v>3.1194508767965701E-2</v>
      </c>
      <c r="AN23" s="47">
        <f t="shared" si="43"/>
        <v>3.3618352507706617E-3</v>
      </c>
      <c r="AO23" s="45">
        <f t="shared" si="5"/>
        <v>2.2331555782252625E-3</v>
      </c>
      <c r="AP23" s="45">
        <f t="shared" si="6"/>
        <v>3.2546527287433701E-2</v>
      </c>
      <c r="AQ23" s="47">
        <f t="shared" si="44"/>
        <v>1.1452863142959735</v>
      </c>
      <c r="AR23" s="38">
        <f t="shared" si="7"/>
        <v>3.1424002886096942</v>
      </c>
      <c r="AS23" s="38">
        <f t="shared" si="8"/>
        <v>0.37419999999999998</v>
      </c>
      <c r="AT23" s="38">
        <f t="shared" si="9"/>
        <v>3.1378165265273812</v>
      </c>
      <c r="AU23" s="40">
        <f t="shared" si="10"/>
        <v>8.5861837862164533E-5</v>
      </c>
      <c r="AV23" s="45">
        <f t="shared" si="11"/>
        <v>3.7892325437030833E-2</v>
      </c>
      <c r="AW23" s="38">
        <f t="shared" si="12"/>
        <v>2.7427763181495403E-3</v>
      </c>
      <c r="AX23" s="38">
        <f t="shared" si="45"/>
        <v>-0.99725722368185044</v>
      </c>
      <c r="AY23" s="38">
        <f t="shared" si="46"/>
        <v>3.238420433493755E-2</v>
      </c>
      <c r="AZ23" s="40">
        <f t="shared" si="47"/>
        <v>-9.6386717499062546E-5</v>
      </c>
      <c r="BA23" s="38">
        <f t="shared" si="48"/>
        <v>3.1398748958749625E-2</v>
      </c>
      <c r="BB23" s="45">
        <f t="shared" si="49"/>
        <v>9.9707706353424408E-2</v>
      </c>
      <c r="BC23" s="46">
        <f t="shared" si="50"/>
        <v>-5.3753601286241418E-6</v>
      </c>
      <c r="BD23" s="40" t="e">
        <f t="shared" si="51"/>
        <v>#NUM!</v>
      </c>
      <c r="BE23" s="45">
        <f t="shared" si="52"/>
        <v>0.99457722746651422</v>
      </c>
      <c r="BF23" s="45">
        <f t="shared" si="53"/>
        <v>7.3839957539564807E-2</v>
      </c>
      <c r="BG23" s="38">
        <f t="shared" si="54"/>
        <v>7.3706194691716784E-2</v>
      </c>
      <c r="BH23" s="38">
        <f t="shared" si="55"/>
        <v>0.96375902305197103</v>
      </c>
      <c r="BI23" s="38">
        <f t="shared" si="56"/>
        <v>3.3132847656717757E-3</v>
      </c>
      <c r="BJ23" s="38">
        <f t="shared" si="57"/>
        <v>3.0184915864207573E-2</v>
      </c>
      <c r="BK23" s="47">
        <f t="shared" si="58"/>
        <v>0.96375902305197103</v>
      </c>
      <c r="BL23" s="45">
        <f t="shared" si="13"/>
        <v>2.2331555782252625E-3</v>
      </c>
      <c r="BM23" s="45">
        <f t="shared" si="14"/>
        <v>3.222558531011116E-2</v>
      </c>
      <c r="BN23" s="47">
        <f t="shared" si="59"/>
        <v>0.97579042236578395</v>
      </c>
    </row>
    <row r="24" spans="2:66" x14ac:dyDescent="0.25">
      <c r="B24" s="38">
        <v>0.84940000000000004</v>
      </c>
      <c r="C24" s="38">
        <v>0.62019999999999997</v>
      </c>
      <c r="D24" s="33">
        <v>0.63390000000000002</v>
      </c>
      <c r="E24" s="38">
        <f t="shared" si="15"/>
        <v>1.0220896485004838</v>
      </c>
      <c r="F24" s="38">
        <f t="shared" si="0"/>
        <v>1.1169809173414342</v>
      </c>
      <c r="G24" s="38">
        <f t="shared" si="16"/>
        <v>9.4891268840950449E-2</v>
      </c>
      <c r="H24" s="38">
        <f t="shared" si="17"/>
        <v>0.69275156493515744</v>
      </c>
      <c r="K24" s="32">
        <f t="shared" si="18"/>
        <v>318.14999999999998</v>
      </c>
      <c r="L24" s="55">
        <f t="shared" si="19"/>
        <v>0.11006897811946906</v>
      </c>
      <c r="M24" s="33">
        <f t="shared" si="20"/>
        <v>0.82542610847999998</v>
      </c>
      <c r="N24" s="38">
        <f t="shared" si="1"/>
        <v>1.3742078728420988</v>
      </c>
      <c r="O24" s="33">
        <f t="shared" si="21"/>
        <v>2.3852262845338541</v>
      </c>
      <c r="P24" s="40">
        <f t="shared" si="22"/>
        <v>6.990830455613977E-5</v>
      </c>
      <c r="Q24" s="38">
        <f t="shared" si="23"/>
        <v>0.85555535488000001</v>
      </c>
      <c r="R24" s="33">
        <f t="shared" si="2"/>
        <v>1.5405709519754931</v>
      </c>
      <c r="S24" s="38">
        <f t="shared" si="24"/>
        <v>5.2273398172221004</v>
      </c>
      <c r="T24" s="34">
        <f t="shared" si="25"/>
        <v>1.1254201194797506E-4</v>
      </c>
      <c r="U24" s="38">
        <f t="shared" si="26"/>
        <v>3.1424002886096942</v>
      </c>
      <c r="V24" s="40">
        <f t="shared" si="27"/>
        <v>0.37980000000000003</v>
      </c>
      <c r="W24" s="38">
        <f t="shared" si="28"/>
        <v>3.1519032325238339</v>
      </c>
      <c r="X24" s="40">
        <f t="shared" si="29"/>
        <v>8.6100586623558817E-5</v>
      </c>
      <c r="Y24" s="45">
        <f t="shared" si="3"/>
        <v>3.8260631673714761E-2</v>
      </c>
      <c r="Z24" s="38">
        <f t="shared" si="4"/>
        <v>2.7647245493225051E-3</v>
      </c>
      <c r="AA24" s="38">
        <f t="shared" si="30"/>
        <v>-0.99723527545067747</v>
      </c>
      <c r="AB24" s="38">
        <f t="shared" si="31"/>
        <v>3.2708251469568871E-2</v>
      </c>
      <c r="AC24" s="40">
        <f t="shared" si="32"/>
        <v>-9.8115273097171754E-5</v>
      </c>
      <c r="AD24" s="38">
        <f t="shared" si="33"/>
        <v>3.1343447880543336E-2</v>
      </c>
      <c r="AE24" s="45">
        <f t="shared" si="34"/>
        <v>9.9594826688275767E-2</v>
      </c>
      <c r="AF24" s="46">
        <f t="shared" si="35"/>
        <v>-5.4822587162528611E-6</v>
      </c>
      <c r="AG24" s="40" t="e">
        <f t="shared" si="36"/>
        <v>#NUM!</v>
      </c>
      <c r="AH24" s="45">
        <f t="shared" si="37"/>
        <v>0.99445055966895768</v>
      </c>
      <c r="AI24" s="45">
        <f t="shared" si="38"/>
        <v>7.4702131662333443E-2</v>
      </c>
      <c r="AJ24" s="38">
        <f t="shared" si="39"/>
        <v>7.456363893881307E-2</v>
      </c>
      <c r="AK24" s="38">
        <f t="shared" si="40"/>
        <v>0.96338977649713087</v>
      </c>
      <c r="AL24" s="38">
        <f t="shared" si="41"/>
        <v>3.3383594435132391E-3</v>
      </c>
      <c r="AM24" s="38">
        <f t="shared" si="42"/>
        <v>3.0507139510032866E-2</v>
      </c>
      <c r="AN24" s="47">
        <f t="shared" si="43"/>
        <v>3.3383594435132391E-3</v>
      </c>
      <c r="AO24" s="45">
        <f t="shared" si="5"/>
        <v>2.244783843958033E-3</v>
      </c>
      <c r="AP24" s="45">
        <f t="shared" si="6"/>
        <v>3.2444858219037642E-2</v>
      </c>
      <c r="AQ24" s="47">
        <f t="shared" si="44"/>
        <v>1.089687364804484</v>
      </c>
      <c r="AR24" s="38">
        <f t="shared" si="7"/>
        <v>3.1424002886096942</v>
      </c>
      <c r="AS24" s="38">
        <f t="shared" si="8"/>
        <v>0.36609999999999998</v>
      </c>
      <c r="AT24" s="38">
        <f t="shared" si="9"/>
        <v>3.1175884546370556</v>
      </c>
      <c r="AU24" s="40">
        <f t="shared" si="10"/>
        <v>8.5516504832290662E-5</v>
      </c>
      <c r="AV24" s="45">
        <f t="shared" si="11"/>
        <v>3.7844088086924479E-2</v>
      </c>
      <c r="AW24" s="38">
        <f t="shared" si="12"/>
        <v>2.7459694475228912E-3</v>
      </c>
      <c r="AX24" s="38">
        <f t="shared" si="45"/>
        <v>-0.99725403055247708</v>
      </c>
      <c r="AY24" s="38">
        <f t="shared" si="46"/>
        <v>3.2329528147258507E-2</v>
      </c>
      <c r="AZ24" s="40">
        <f t="shared" si="47"/>
        <v>-9.6357655883531107E-5</v>
      </c>
      <c r="BA24" s="38">
        <f t="shared" si="48"/>
        <v>3.1407486489729755E-2</v>
      </c>
      <c r="BB24" s="45">
        <f t="shared" si="49"/>
        <v>9.9725224112376151E-2</v>
      </c>
      <c r="BC24" s="46">
        <f t="shared" si="50"/>
        <v>-5.3491455591823077E-6</v>
      </c>
      <c r="BD24" s="40" t="e">
        <f t="shared" si="51"/>
        <v>#NUM!</v>
      </c>
      <c r="BE24" s="45">
        <f t="shared" si="52"/>
        <v>0.99460651651788323</v>
      </c>
      <c r="BF24" s="45">
        <f t="shared" si="53"/>
        <v>7.3639193990758897E-2</v>
      </c>
      <c r="BG24" s="38">
        <f t="shared" si="54"/>
        <v>7.3506516896576862E-2</v>
      </c>
      <c r="BH24" s="38">
        <f t="shared" si="55"/>
        <v>0.9638144479676054</v>
      </c>
      <c r="BI24" s="38">
        <f t="shared" si="56"/>
        <v>3.3191904510805892E-3</v>
      </c>
      <c r="BJ24" s="38">
        <f t="shared" si="57"/>
        <v>3.0120392133791085E-2</v>
      </c>
      <c r="BK24" s="47">
        <f t="shared" si="58"/>
        <v>0.9638144479676054</v>
      </c>
      <c r="BL24" s="45">
        <f t="shared" si="13"/>
        <v>2.244783843958033E-3</v>
      </c>
      <c r="BM24" s="45">
        <f t="shared" si="14"/>
        <v>3.2318937984951862E-2</v>
      </c>
      <c r="BN24" s="47">
        <f t="shared" si="59"/>
        <v>0.97556488914608097</v>
      </c>
    </row>
    <row r="25" spans="2:66" x14ac:dyDescent="0.25">
      <c r="B25" s="38">
        <v>0.84126000000000012</v>
      </c>
      <c r="C25" s="38">
        <v>0.71679999999999999</v>
      </c>
      <c r="D25" s="33">
        <v>0.66620000000000001</v>
      </c>
      <c r="E25" s="38">
        <f t="shared" ref="E25:E31" si="60">D25/C25</f>
        <v>0.92940848214285721</v>
      </c>
      <c r="F25" s="38">
        <f t="shared" ref="F25:F31" si="61">AQ25/BN25</f>
        <v>0.98738241779650993</v>
      </c>
      <c r="G25" s="38">
        <f t="shared" ref="G25:G31" si="62">ABS(E25-F25)</f>
        <v>5.797393565365272E-2</v>
      </c>
      <c r="H25" s="38">
        <f t="shared" ref="H25:H31" si="63">C25*F25</f>
        <v>0.70775571707653828</v>
      </c>
      <c r="K25" s="32">
        <f t="shared" si="18"/>
        <v>318.14999999999998</v>
      </c>
      <c r="L25" s="55">
        <f t="shared" si="19"/>
        <v>0.11006897811946906</v>
      </c>
      <c r="M25" s="33">
        <f t="shared" si="20"/>
        <v>0.82542610847999998</v>
      </c>
      <c r="N25" s="38">
        <f t="shared" si="1"/>
        <v>1.3742078728420988</v>
      </c>
      <c r="O25" s="33">
        <f t="shared" si="21"/>
        <v>2.3852262845338541</v>
      </c>
      <c r="P25" s="40">
        <f t="shared" si="22"/>
        <v>6.990830455613977E-5</v>
      </c>
      <c r="Q25" s="38">
        <f t="shared" si="23"/>
        <v>0.85555535488000001</v>
      </c>
      <c r="R25" s="33">
        <f t="shared" si="2"/>
        <v>1.5405709519754931</v>
      </c>
      <c r="S25" s="38">
        <f t="shared" si="24"/>
        <v>5.2273398172221004</v>
      </c>
      <c r="T25" s="34">
        <f t="shared" si="25"/>
        <v>1.1254201194797506E-4</v>
      </c>
      <c r="U25" s="38">
        <f t="shared" si="26"/>
        <v>3.1424002886096942</v>
      </c>
      <c r="V25" s="40">
        <f t="shared" si="27"/>
        <v>0.28320000000000001</v>
      </c>
      <c r="W25" s="38">
        <f t="shared" si="28"/>
        <v>2.9205794097050175</v>
      </c>
      <c r="X25" s="40">
        <f t="shared" si="29"/>
        <v>8.1982170489507524E-5</v>
      </c>
      <c r="Y25" s="45">
        <f t="shared" si="3"/>
        <v>3.5112864643475038E-2</v>
      </c>
      <c r="Z25" s="38">
        <f t="shared" si="4"/>
        <v>2.6072528665468716E-3</v>
      </c>
      <c r="AA25" s="38">
        <f t="shared" si="30"/>
        <v>-0.99739274713345316</v>
      </c>
      <c r="AB25" s="38">
        <f t="shared" si="31"/>
        <v>2.9877965607850946E-2</v>
      </c>
      <c r="AC25" s="40">
        <f t="shared" si="32"/>
        <v>-8.4732625985428845E-5</v>
      </c>
      <c r="AD25" s="38">
        <f t="shared" si="33"/>
        <v>3.1823785538759794E-2</v>
      </c>
      <c r="AE25" s="45">
        <f t="shared" si="34"/>
        <v>0.10057315502342928</v>
      </c>
      <c r="AF25" s="46">
        <f t="shared" si="35"/>
        <v>-4.5400649754205862E-6</v>
      </c>
      <c r="AG25" s="40" t="e">
        <f t="shared" si="36"/>
        <v>#NUM!</v>
      </c>
      <c r="AH25" s="45">
        <f t="shared" si="37"/>
        <v>0.99553711346636031</v>
      </c>
      <c r="AI25" s="45">
        <f t="shared" si="38"/>
        <v>6.6954411185762078E-2</v>
      </c>
      <c r="AJ25" s="38">
        <f t="shared" si="39"/>
        <v>6.6854629610296729E-2</v>
      </c>
      <c r="AK25" s="38">
        <f t="shared" si="40"/>
        <v>0.96657218017572144</v>
      </c>
      <c r="AL25" s="38">
        <f t="shared" si="41"/>
        <v>3.1704375797282358E-3</v>
      </c>
      <c r="AM25" s="38">
        <f t="shared" si="42"/>
        <v>2.7650129378003319E-2</v>
      </c>
      <c r="AN25" s="47">
        <f t="shared" si="43"/>
        <v>3.1704375797282358E-3</v>
      </c>
      <c r="AO25" s="45">
        <f t="shared" si="5"/>
        <v>2.2232715523524075E-3</v>
      </c>
      <c r="AP25" s="45">
        <f t="shared" si="6"/>
        <v>3.1254564711663643E-2</v>
      </c>
      <c r="AQ25" s="47">
        <f t="shared" si="44"/>
        <v>0.96311762293404335</v>
      </c>
      <c r="AR25" s="38">
        <f t="shared" si="7"/>
        <v>3.1424002886096942</v>
      </c>
      <c r="AS25" s="38">
        <f t="shared" si="8"/>
        <v>0.33379999999999999</v>
      </c>
      <c r="AT25" s="38">
        <f t="shared" si="9"/>
        <v>3.0386585241466291</v>
      </c>
      <c r="AU25" s="40">
        <f t="shared" si="10"/>
        <v>8.4139436083534384E-5</v>
      </c>
      <c r="AV25" s="45">
        <f t="shared" si="11"/>
        <v>3.6532478829904041E-2</v>
      </c>
      <c r="AW25" s="38">
        <f t="shared" si="12"/>
        <v>2.6758596974022384E-3</v>
      </c>
      <c r="AX25" s="38">
        <f t="shared" si="45"/>
        <v>-0.99732414030259775</v>
      </c>
      <c r="AY25" s="38">
        <f t="shared" si="46"/>
        <v>3.115927875973902E-2</v>
      </c>
      <c r="AZ25" s="40">
        <f t="shared" si="47"/>
        <v>-9.0576402869135697E-5</v>
      </c>
      <c r="BA25" s="38">
        <f t="shared" si="48"/>
        <v>3.1606485548346427E-2</v>
      </c>
      <c r="BB25" s="45">
        <f t="shared" si="49"/>
        <v>0.10013084495012206</v>
      </c>
      <c r="BC25" s="46">
        <f t="shared" si="50"/>
        <v>-4.9605581462401974E-6</v>
      </c>
      <c r="BD25" s="40" t="e">
        <f t="shared" si="51"/>
        <v>#NUM!</v>
      </c>
      <c r="BE25" s="45">
        <f t="shared" si="52"/>
        <v>0.99505886292811441</v>
      </c>
      <c r="BF25" s="45">
        <f t="shared" si="53"/>
        <v>7.0467532548983247E-2</v>
      </c>
      <c r="BG25" s="38">
        <f t="shared" si="54"/>
        <v>7.0351239259570458E-2</v>
      </c>
      <c r="BH25" s="38">
        <f t="shared" si="55"/>
        <v>0.96513653861291804</v>
      </c>
      <c r="BI25" s="38">
        <f t="shared" si="56"/>
        <v>3.2422582555948765E-3</v>
      </c>
      <c r="BJ25" s="38">
        <f t="shared" si="57"/>
        <v>2.894534343408478E-2</v>
      </c>
      <c r="BK25" s="47">
        <f t="shared" si="58"/>
        <v>0.96513653861291804</v>
      </c>
      <c r="BL25" s="45">
        <f t="shared" si="13"/>
        <v>2.2232715523524075E-3</v>
      </c>
      <c r="BM25" s="45">
        <f t="shared" si="14"/>
        <v>3.1715185416018851E-2</v>
      </c>
      <c r="BN25" s="47">
        <f t="shared" si="59"/>
        <v>0.97542512969127293</v>
      </c>
    </row>
    <row r="26" spans="2:66" x14ac:dyDescent="0.25">
      <c r="B26" s="38">
        <v>0.83700000000000008</v>
      </c>
      <c r="C26" s="38">
        <v>0.7923</v>
      </c>
      <c r="D26" s="33">
        <v>0.70340000000000003</v>
      </c>
      <c r="E26" s="38">
        <f t="shared" si="60"/>
        <v>0.88779502713618585</v>
      </c>
      <c r="F26" s="38">
        <f t="shared" si="61"/>
        <v>0.91005458928319083</v>
      </c>
      <c r="G26" s="38">
        <f t="shared" si="62"/>
        <v>2.2259562147004974E-2</v>
      </c>
      <c r="H26" s="38">
        <f t="shared" si="63"/>
        <v>0.7210362510890721</v>
      </c>
      <c r="K26" s="32">
        <f t="shared" si="18"/>
        <v>318.14999999999998</v>
      </c>
      <c r="L26" s="55">
        <f t="shared" si="19"/>
        <v>0.11006897811946906</v>
      </c>
      <c r="M26" s="33">
        <f t="shared" si="20"/>
        <v>0.82542610847999998</v>
      </c>
      <c r="N26" s="38">
        <f t="shared" si="1"/>
        <v>1.3742078728420988</v>
      </c>
      <c r="O26" s="33">
        <f t="shared" si="21"/>
        <v>2.3852262845338541</v>
      </c>
      <c r="P26" s="40">
        <f t="shared" si="22"/>
        <v>6.990830455613977E-5</v>
      </c>
      <c r="Q26" s="38">
        <f t="shared" si="23"/>
        <v>0.85555535488000001</v>
      </c>
      <c r="R26" s="33">
        <f t="shared" si="2"/>
        <v>1.5405709519754931</v>
      </c>
      <c r="S26" s="38">
        <f t="shared" si="24"/>
        <v>5.2273398172221004</v>
      </c>
      <c r="T26" s="34">
        <f t="shared" si="25"/>
        <v>1.1254201194797506E-4</v>
      </c>
      <c r="U26" s="38">
        <f t="shared" si="26"/>
        <v>3.1424002886096942</v>
      </c>
      <c r="V26" s="40">
        <f t="shared" si="27"/>
        <v>0.2077</v>
      </c>
      <c r="W26" s="38">
        <f t="shared" si="28"/>
        <v>2.7570352278419432</v>
      </c>
      <c r="X26" s="40">
        <f t="shared" si="29"/>
        <v>7.8763325581423954E-5</v>
      </c>
      <c r="Y26" s="45">
        <f t="shared" si="3"/>
        <v>3.2978794529170539E-2</v>
      </c>
      <c r="Z26" s="38">
        <f t="shared" si="4"/>
        <v>2.4922006480423303E-3</v>
      </c>
      <c r="AA26" s="38">
        <f t="shared" si="30"/>
        <v>-0.99750779935195766</v>
      </c>
      <c r="AB26" s="38">
        <f t="shared" si="31"/>
        <v>2.7975760040875573E-2</v>
      </c>
      <c r="AC26" s="40">
        <f t="shared" si="32"/>
        <v>-7.5963229809250518E-5</v>
      </c>
      <c r="AD26" s="38">
        <f t="shared" si="33"/>
        <v>3.2147790541489453E-2</v>
      </c>
      <c r="AE26" s="45">
        <f t="shared" si="34"/>
        <v>0.10123272551615096</v>
      </c>
      <c r="AF26" s="46">
        <f t="shared" si="35"/>
        <v>-3.9590857092324568E-6</v>
      </c>
      <c r="AG26" s="40" t="e">
        <f t="shared" si="36"/>
        <v>#NUM!</v>
      </c>
      <c r="AH26" s="45">
        <f t="shared" si="37"/>
        <v>0.9961837913211169</v>
      </c>
      <c r="AI26" s="45">
        <f t="shared" si="38"/>
        <v>6.1893682372514171E-2</v>
      </c>
      <c r="AJ26" s="38">
        <f t="shared" si="39"/>
        <v>6.1814828855751555E-2</v>
      </c>
      <c r="AK26" s="38">
        <f t="shared" si="40"/>
        <v>0.96870933304125773</v>
      </c>
      <c r="AL26" s="38">
        <f t="shared" si="41"/>
        <v>3.0448962290586246E-3</v>
      </c>
      <c r="AM26" s="38">
        <f t="shared" si="42"/>
        <v>2.5753570081641641E-2</v>
      </c>
      <c r="AN26" s="47">
        <f t="shared" si="43"/>
        <v>3.0448962290586246E-3</v>
      </c>
      <c r="AO26" s="45">
        <f t="shared" si="5"/>
        <v>2.2120132768929522E-3</v>
      </c>
      <c r="AP26" s="45">
        <f t="shared" si="6"/>
        <v>3.0412487355468067E-2</v>
      </c>
      <c r="AQ26" s="47">
        <f t="shared" si="44"/>
        <v>0.88745397432554418</v>
      </c>
      <c r="AR26" s="38">
        <f t="shared" si="7"/>
        <v>3.1424002886096942</v>
      </c>
      <c r="AS26" s="38">
        <f t="shared" si="8"/>
        <v>0.29659999999999997</v>
      </c>
      <c r="AT26" s="38">
        <f t="shared" si="9"/>
        <v>2.9511875082593426</v>
      </c>
      <c r="AU26" s="40">
        <f t="shared" si="10"/>
        <v>8.2553462168558111E-5</v>
      </c>
      <c r="AV26" s="45">
        <f t="shared" si="11"/>
        <v>3.5301183484739727E-2</v>
      </c>
      <c r="AW26" s="38">
        <f t="shared" si="12"/>
        <v>2.6121267784957711E-3</v>
      </c>
      <c r="AX26" s="38">
        <f t="shared" si="45"/>
        <v>-0.99738787322150424</v>
      </c>
      <c r="AY26" s="38">
        <f t="shared" si="46"/>
        <v>3.005646030882738E-2</v>
      </c>
      <c r="AZ26" s="40">
        <f t="shared" si="47"/>
        <v>-8.537013730623705E-5</v>
      </c>
      <c r="BA26" s="38">
        <f t="shared" si="48"/>
        <v>3.1793918433557118E-2</v>
      </c>
      <c r="BB26" s="45">
        <f t="shared" si="49"/>
        <v>0.10051257652475926</v>
      </c>
      <c r="BC26" s="46">
        <f t="shared" si="50"/>
        <v>-4.6030014628510498E-6</v>
      </c>
      <c r="BD26" s="40" t="e">
        <f t="shared" si="51"/>
        <v>#NUM!</v>
      </c>
      <c r="BE26" s="45">
        <f t="shared" si="52"/>
        <v>0.99546706078265557</v>
      </c>
      <c r="BF26" s="45">
        <f t="shared" si="53"/>
        <v>6.7480221696116283E-2</v>
      </c>
      <c r="BG26" s="38">
        <f t="shared" si="54"/>
        <v>6.7378075094365927E-2</v>
      </c>
      <c r="BH26" s="38">
        <f t="shared" si="55"/>
        <v>0.966377079885131</v>
      </c>
      <c r="BI26" s="38">
        <f t="shared" si="56"/>
        <v>3.1734492819776028E-3</v>
      </c>
      <c r="BJ26" s="38">
        <f t="shared" si="57"/>
        <v>2.7837344054395585E-2</v>
      </c>
      <c r="BK26" s="47">
        <f t="shared" si="58"/>
        <v>0.966377079885131</v>
      </c>
      <c r="BL26" s="45">
        <f t="shared" si="13"/>
        <v>2.2120132768929522E-3</v>
      </c>
      <c r="BM26" s="45">
        <f t="shared" si="14"/>
        <v>3.1217661679822352E-2</v>
      </c>
      <c r="BN26" s="47">
        <f t="shared" si="59"/>
        <v>0.97516564915578507</v>
      </c>
    </row>
    <row r="27" spans="2:66" x14ac:dyDescent="0.25">
      <c r="B27" s="38">
        <v>0.83099999999999996</v>
      </c>
      <c r="C27" s="38">
        <v>0.80220000000000002</v>
      </c>
      <c r="D27" s="33">
        <v>0.72919999999999996</v>
      </c>
      <c r="E27" s="38">
        <f t="shared" si="60"/>
        <v>0.90900024931438539</v>
      </c>
      <c r="F27" s="38">
        <f t="shared" si="61"/>
        <v>0.90750220145518212</v>
      </c>
      <c r="G27" s="38">
        <f t="shared" si="62"/>
        <v>1.4980478592032664E-3</v>
      </c>
      <c r="H27" s="38">
        <f t="shared" si="63"/>
        <v>0.72799826600734707</v>
      </c>
      <c r="K27" s="32">
        <f t="shared" si="18"/>
        <v>318.14999999999998</v>
      </c>
      <c r="L27" s="55">
        <f t="shared" si="19"/>
        <v>0.11006897811946906</v>
      </c>
      <c r="M27" s="33">
        <f t="shared" si="20"/>
        <v>0.82542610847999998</v>
      </c>
      <c r="N27" s="38">
        <f t="shared" ref="N27:N31" si="64">(1+M27*(1-(K27/$H$8)^0.5))^2</f>
        <v>1.3742078728420988</v>
      </c>
      <c r="O27" s="33">
        <f t="shared" ref="O27:O31" si="65">0.45724*N27*$M$10^2*$H$8^2/($G$8*100000)</f>
        <v>2.3852262845338541</v>
      </c>
      <c r="P27" s="40">
        <f t="shared" si="22"/>
        <v>6.990830455613977E-5</v>
      </c>
      <c r="Q27" s="38">
        <f t="shared" si="23"/>
        <v>0.85555535488000001</v>
      </c>
      <c r="R27" s="33">
        <f t="shared" ref="R27:R31" si="66">(1+Q27*(1-(K27/$H$9)^0.5))^2</f>
        <v>1.5405709519754931</v>
      </c>
      <c r="S27" s="38">
        <f t="shared" ref="S27:S31" si="67">0.45724*R27*$M$10^2*$H$9^2/($G$9*100000)</f>
        <v>5.2273398172221004</v>
      </c>
      <c r="T27" s="34">
        <f t="shared" si="25"/>
        <v>1.1254201194797506E-4</v>
      </c>
      <c r="U27" s="38">
        <f t="shared" ref="U27:U31" si="68">(O27*S27)^0.5*(1-L27)</f>
        <v>3.1424002886096942</v>
      </c>
      <c r="V27" s="40">
        <f t="shared" ref="V27:V31" si="69">1-C27</f>
        <v>0.19779999999999998</v>
      </c>
      <c r="W27" s="38">
        <f t="shared" ref="W27:W31" si="70">C27^2*O27+V27^2*S27+2*U27*C27*V27</f>
        <v>2.7367129342512655</v>
      </c>
      <c r="X27" s="40">
        <f t="shared" ref="X27:X31" si="71">C27*P27+V27*T27</f>
        <v>7.8341251878244798E-5</v>
      </c>
      <c r="Y27" s="45">
        <f t="shared" ref="Y27:Y31" si="72">B27*100000*W27/($M$10*K27)^2</f>
        <v>3.2501041042479133E-2</v>
      </c>
      <c r="Z27" s="38">
        <f t="shared" ref="Z27:Z31" si="73">X27*B27*100000/($M$10*K27)</f>
        <v>2.4610760425388084E-3</v>
      </c>
      <c r="AA27" s="38">
        <f t="shared" ref="AA27:AA31" si="74">Z27-1</f>
        <v>-0.99753892395746124</v>
      </c>
      <c r="AB27" s="38">
        <f t="shared" ref="AB27:AB31" si="75">Y27-3*Z27^2-2*Z27</f>
        <v>2.7560718271540038E-2</v>
      </c>
      <c r="AC27" s="40">
        <f t="shared" ref="AC27:AC31" si="76">Z27^3+Z27^2-Y27*Z27</f>
        <v>-7.3915731700174056E-5</v>
      </c>
      <c r="AD27" s="38">
        <f t="shared" ref="AD27:AD31" si="77">AA27*AB27/6-AC27/2-AA27^3/27</f>
        <v>3.2219066237530639E-2</v>
      </c>
      <c r="AE27" s="45">
        <f t="shared" ref="AE27:AE31" si="78">AA27^2/9-AB27/3</f>
        <v>0.10137797222173218</v>
      </c>
      <c r="AF27" s="46">
        <f t="shared" ref="AF27:AF31" si="79">AD27^2-AE27^3</f>
        <v>-3.8431961706505893E-6</v>
      </c>
      <c r="AG27" s="40" t="e">
        <f t="shared" ref="AG27:AG31" si="80">(AD27+AF27^0.5)^(1/3)+(AD27-AF27^0.5)^(1/3)-AA27/3</f>
        <v>#NUM!</v>
      </c>
      <c r="AH27" s="45">
        <f t="shared" ref="AH27:AH31" si="81">AD27^2/AE27^3</f>
        <v>0.99631139838089833</v>
      </c>
      <c r="AI27" s="45">
        <f t="shared" ref="AI27:AI31" si="82">SQRT(1-AH27)/SQRT(AH27)*AD27/ABS(AD27)</f>
        <v>6.0846181253369769E-2</v>
      </c>
      <c r="AJ27" s="38">
        <f t="shared" ref="AJ27:AJ31" si="83">IF(ATAN(AI27)&lt;0,ATAN(AI27)+PI(),ATAN(AI27))</f>
        <v>6.0771258197925393E-2</v>
      </c>
      <c r="AK27" s="38">
        <f t="shared" ref="AK27:AK31" si="84">2*SQRT(AE27)*COS(AJ27/3)-AA27/3</f>
        <v>0.9691804781668607</v>
      </c>
      <c r="AL27" s="38">
        <f t="shared" ref="AL27:AL31" si="85">2*SQRT(AE27)*COS((AJ27+2*PI())/3)-AA27/3</f>
        <v>3.0085406521336844E-3</v>
      </c>
      <c r="AM27" s="38">
        <f t="shared" ref="AM27:AM31" si="86">2*SQRT(AE27)*COS((AJ27+4*PI())/3)-AA27/3</f>
        <v>2.5349905138466966E-2</v>
      </c>
      <c r="AN27" s="47">
        <f t="shared" ref="AN27:AN31" si="87">IF(AF27&gt;=0,AG27,MIN(AK27:AM27))</f>
        <v>3.0085406521336844E-3</v>
      </c>
      <c r="AO27" s="45">
        <f t="shared" ref="AO27:AO31" si="88">P27*B27*100000/($M$10*K27)</f>
        <v>2.1961565508937194E-3</v>
      </c>
      <c r="AP27" s="45">
        <f t="shared" ref="AP27:AP31" si="89">(O27*C27+U27*V27)*B27*100000/($M$10*K27)^2</f>
        <v>3.0105454371628183E-2</v>
      </c>
      <c r="AQ27" s="47">
        <f t="shared" ref="AQ27:AQ31" si="90">EXP((AO27/Z27)*(AN27-1)-LN(AN27-Z27)-Y27*(2*AP27/Y27-AO27/Z27)*LN((AN27+2.41421536*Z27)/(AN27-0.41421536*Z27))/(Z27*2.82842713)      )</f>
        <v>0.88491100203011819</v>
      </c>
      <c r="AR27" s="38">
        <f t="shared" ref="AR27:AR31" si="91">(O27*S27)^0.5*(1-L27)</f>
        <v>3.1424002886096942</v>
      </c>
      <c r="AS27" s="38">
        <f t="shared" ref="AS27:AS31" si="92">1-D27</f>
        <v>0.27080000000000004</v>
      </c>
      <c r="AT27" s="38">
        <f t="shared" ref="AT27:AT31" si="93">D27^2*O27+AS27^2*S27+2*AR27*D27*AS27</f>
        <v>2.8926802763565806</v>
      </c>
      <c r="AU27" s="40">
        <f t="shared" ref="AU27:AU31" si="94">D27*P27+AS27*T27</f>
        <v>8.1453512517848766E-5</v>
      </c>
      <c r="AV27" s="45">
        <f t="shared" ref="AV27:AV31" si="95">B27*100000*AT27/($M$10*K27)^2</f>
        <v>3.4353299978229765E-2</v>
      </c>
      <c r="AW27" s="38">
        <f t="shared" ref="AW27:AW31" si="96">AU27*B27*100000/($M$10*K27)</f>
        <v>2.5588471390508983E-3</v>
      </c>
      <c r="AX27" s="38">
        <f t="shared" ref="AX27:AX31" si="97">AW27-1</f>
        <v>-0.99744115286094914</v>
      </c>
      <c r="AY27" s="38">
        <f t="shared" ref="AY27:AY31" si="98">AV27-3*AW27^2-2*AW27</f>
        <v>2.9215962604084877E-2</v>
      </c>
      <c r="AZ27" s="40">
        <f t="shared" ref="AZ27:AZ31" si="99">AW27^3+AW27^2-AV27*AW27</f>
        <v>-8.1340390125184237E-5</v>
      </c>
      <c r="BA27" s="38">
        <f t="shared" ref="BA27:BA31" si="100">AX27*AY27/6-AZ27/2-AX27^3/27</f>
        <v>3.1937250547892475E-2</v>
      </c>
      <c r="BB27" s="45">
        <f t="shared" ref="BB27:BB31" si="101">AX27^2/9-AY27/3</f>
        <v>0.1008045517342583</v>
      </c>
      <c r="BC27" s="46">
        <f t="shared" ref="BC27:BC31" si="102">BA27^2-BB27^3</f>
        <v>-4.3432913059682481E-6</v>
      </c>
      <c r="BD27" s="40" t="e">
        <f t="shared" ref="BD27:BD31" si="103">(BA27+BC27^0.5)^(1/3)+(BA27-BC27^0.5)^(1/3)-AX27/3</f>
        <v>#NUM!</v>
      </c>
      <c r="BE27" s="45">
        <f t="shared" ref="BE27:BE31" si="104">BA27^2/BB27^3</f>
        <v>0.99575987626348439</v>
      </c>
      <c r="BF27" s="45">
        <f t="shared" ref="BF27:BF31" si="105">SQRT(1-BE27)/SQRT(BE27)*BA27/ABS(BA27)</f>
        <v>6.5254723523454114E-2</v>
      </c>
      <c r="BG27" s="38">
        <f t="shared" ref="BG27:BG31" si="106">IF(ATAN(BF27)&lt;0,ATAN(BF27)+PI(),ATAN(BF27))</f>
        <v>6.5162337350422456E-2</v>
      </c>
      <c r="BH27" s="38">
        <f t="shared" ref="BH27:BH31" si="107">2*SQRT(BB27)*COS(BG27/3)-AX27/3</f>
        <v>0.96732524850899559</v>
      </c>
      <c r="BI27" s="38">
        <f t="shared" ref="BI27:BI31" si="108">2*SQRT(BB27)*COS((BG27+2*PI())/3)-AX27/3</f>
        <v>3.1141679776661713E-3</v>
      </c>
      <c r="BJ27" s="38">
        <f t="shared" ref="BJ27:BJ31" si="109">2*SQRT(BB27)*COS((BG27+4*PI())/3)-AX27/3</f>
        <v>2.7001736374287377E-2</v>
      </c>
      <c r="BK27" s="47">
        <f t="shared" ref="BK27:BK31" si="110">IF(BC27&gt;=0,BD27,MAX(BH27:BJ27))</f>
        <v>0.96732524850899559</v>
      </c>
      <c r="BL27" s="45">
        <f t="shared" ref="BL27:BL31" si="111">P27*B27*100000/($M$10*K27)</f>
        <v>2.1961565508937194E-3</v>
      </c>
      <c r="BM27" s="45">
        <f t="shared" ref="BM27:BM31" si="112">(O27*D27+AR27*AS27)*B27*100000/($M$10*K27)^2</f>
        <v>3.0761881592933908E-2</v>
      </c>
      <c r="BN27" s="47">
        <f t="shared" ref="BN27:BN31" si="113">EXP((BL27/AW27)*(BK27-1)-LN(BK27-AW27)-AV27*(2*BM27/AV27-BL27/AW27)*LN((BK27+2.41421536*AW27)/(BK27-0.41421536*AW27))/(AW27*2.82842713)      )</f>
        <v>0.97510617672459765</v>
      </c>
    </row>
    <row r="28" spans="2:66" x14ac:dyDescent="0.25">
      <c r="B28" s="38">
        <v>0.80447000000000002</v>
      </c>
      <c r="C28" s="38">
        <v>0.86919999999999997</v>
      </c>
      <c r="D28" s="33">
        <v>0.75829999999999997</v>
      </c>
      <c r="E28" s="38">
        <f t="shared" si="60"/>
        <v>0.8724114127933732</v>
      </c>
      <c r="F28" s="38">
        <f t="shared" si="61"/>
        <v>0.88378033290590163</v>
      </c>
      <c r="G28" s="38">
        <f t="shared" si="62"/>
        <v>1.1368920112528436E-2</v>
      </c>
      <c r="H28" s="38">
        <f t="shared" si="63"/>
        <v>0.76818186536180966</v>
      </c>
      <c r="K28" s="32">
        <f t="shared" si="18"/>
        <v>318.14999999999998</v>
      </c>
      <c r="L28" s="55">
        <f t="shared" si="19"/>
        <v>0.11006897811946906</v>
      </c>
      <c r="M28" s="33">
        <f t="shared" si="20"/>
        <v>0.82542610847999998</v>
      </c>
      <c r="N28" s="38">
        <f t="shared" si="64"/>
        <v>1.3742078728420988</v>
      </c>
      <c r="O28" s="33">
        <f t="shared" si="65"/>
        <v>2.3852262845338541</v>
      </c>
      <c r="P28" s="40">
        <f t="shared" si="22"/>
        <v>6.990830455613977E-5</v>
      </c>
      <c r="Q28" s="38">
        <f t="shared" si="23"/>
        <v>0.85555535488000001</v>
      </c>
      <c r="R28" s="33">
        <f t="shared" si="66"/>
        <v>1.5405709519754931</v>
      </c>
      <c r="S28" s="38">
        <f t="shared" si="67"/>
        <v>5.2273398172221004</v>
      </c>
      <c r="T28" s="34">
        <f t="shared" si="25"/>
        <v>1.1254201194797506E-4</v>
      </c>
      <c r="U28" s="38">
        <f t="shared" si="68"/>
        <v>3.1424002886096942</v>
      </c>
      <c r="V28" s="40">
        <f t="shared" si="69"/>
        <v>0.13080000000000003</v>
      </c>
      <c r="W28" s="38">
        <f t="shared" si="70"/>
        <v>2.6060192663638011</v>
      </c>
      <c r="X28" s="40">
        <f t="shared" si="71"/>
        <v>7.5484793482991834E-5</v>
      </c>
      <c r="Y28" s="45">
        <f t="shared" si="72"/>
        <v>2.9960874049097832E-2</v>
      </c>
      <c r="Z28" s="38">
        <f t="shared" si="73"/>
        <v>2.2956349400617315E-3</v>
      </c>
      <c r="AA28" s="38">
        <f t="shared" si="74"/>
        <v>-0.99770436505993831</v>
      </c>
      <c r="AB28" s="38">
        <f t="shared" si="75"/>
        <v>2.5353794349640274E-2</v>
      </c>
      <c r="AC28" s="40">
        <f t="shared" si="76"/>
        <v>-6.34971916659791E-5</v>
      </c>
      <c r="AD28" s="38">
        <f t="shared" si="77"/>
        <v>3.2598368302525015E-2</v>
      </c>
      <c r="AE28" s="45">
        <f t="shared" si="78"/>
        <v>0.10215029077897042</v>
      </c>
      <c r="AF28" s="46">
        <f t="shared" si="79"/>
        <v>-3.2521749202055195E-6</v>
      </c>
      <c r="AG28" s="40" t="e">
        <f t="shared" si="80"/>
        <v>#NUM!</v>
      </c>
      <c r="AH28" s="45">
        <f t="shared" si="81"/>
        <v>0.99694890960538141</v>
      </c>
      <c r="AI28" s="45">
        <f t="shared" si="82"/>
        <v>5.5321135537932845E-2</v>
      </c>
      <c r="AJ28" s="38">
        <f t="shared" si="83"/>
        <v>5.5264803490499406E-2</v>
      </c>
      <c r="AK28" s="38">
        <f t="shared" si="84"/>
        <v>0.97167884589135101</v>
      </c>
      <c r="AL28" s="38">
        <f t="shared" si="85"/>
        <v>2.8155054531840973E-3</v>
      </c>
      <c r="AM28" s="38">
        <f t="shared" si="86"/>
        <v>2.321001371540321E-2</v>
      </c>
      <c r="AN28" s="47">
        <f t="shared" si="87"/>
        <v>2.8155054531840973E-3</v>
      </c>
      <c r="AO28" s="45">
        <f t="shared" si="88"/>
        <v>2.1260433941004461E-3</v>
      </c>
      <c r="AP28" s="45">
        <f t="shared" si="89"/>
        <v>2.8561085895333165E-2</v>
      </c>
      <c r="AQ28" s="47">
        <f t="shared" si="90"/>
        <v>0.86227409315298098</v>
      </c>
      <c r="AR28" s="38">
        <f t="shared" si="91"/>
        <v>3.1424002886096942</v>
      </c>
      <c r="AS28" s="38">
        <f t="shared" si="92"/>
        <v>0.24170000000000003</v>
      </c>
      <c r="AT28" s="38">
        <f t="shared" si="93"/>
        <v>2.8288107862278089</v>
      </c>
      <c r="AU28" s="40">
        <f t="shared" si="94"/>
        <v>8.0212871632746364E-5</v>
      </c>
      <c r="AV28" s="45">
        <f t="shared" si="95"/>
        <v>3.2522262889160533E-2</v>
      </c>
      <c r="AW28" s="38">
        <f t="shared" si="96"/>
        <v>2.4394247141221789E-3</v>
      </c>
      <c r="AX28" s="38">
        <f t="shared" si="97"/>
        <v>-0.99756057528587783</v>
      </c>
      <c r="AY28" s="38">
        <f t="shared" si="98"/>
        <v>2.7625561082108566E-2</v>
      </c>
      <c r="AZ28" s="40">
        <f t="shared" si="99"/>
        <v>-7.3370302403770316E-5</v>
      </c>
      <c r="BA28" s="38">
        <f t="shared" si="100"/>
        <v>3.2210307225070199E-2</v>
      </c>
      <c r="BB28" s="45">
        <f t="shared" si="101"/>
        <v>0.10136115756870731</v>
      </c>
      <c r="BC28" s="46">
        <f t="shared" si="102"/>
        <v>-3.8891823904503749E-6</v>
      </c>
      <c r="BD28" s="40" t="e">
        <f t="shared" si="103"/>
        <v>#NUM!</v>
      </c>
      <c r="BE28" s="45">
        <f t="shared" si="104"/>
        <v>0.9962654040171437</v>
      </c>
      <c r="BF28" s="45">
        <f t="shared" si="105"/>
        <v>6.1225774576146155E-2</v>
      </c>
      <c r="BG28" s="38">
        <f t="shared" si="106"/>
        <v>6.114944263149423E-2</v>
      </c>
      <c r="BH28" s="38">
        <f t="shared" si="107"/>
        <v>0.96913326296432878</v>
      </c>
      <c r="BI28" s="38">
        <f t="shared" si="108"/>
        <v>2.9743996534730699E-3</v>
      </c>
      <c r="BJ28" s="38">
        <f t="shared" si="109"/>
        <v>2.5452912668076033E-2</v>
      </c>
      <c r="BK28" s="47">
        <f t="shared" si="110"/>
        <v>0.96913326296432878</v>
      </c>
      <c r="BL28" s="45">
        <f t="shared" si="111"/>
        <v>2.1260433941004461E-3</v>
      </c>
      <c r="BM28" s="45">
        <f t="shared" si="112"/>
        <v>2.9526478789612572E-2</v>
      </c>
      <c r="BN28" s="47">
        <f t="shared" si="113"/>
        <v>0.97566562758620423</v>
      </c>
    </row>
    <row r="29" spans="2:66" x14ac:dyDescent="0.25">
      <c r="B29" s="38">
        <v>0.77754000000000012</v>
      </c>
      <c r="C29" s="38">
        <v>0.92879999999999996</v>
      </c>
      <c r="D29" s="33">
        <v>0.82550000000000001</v>
      </c>
      <c r="E29" s="38">
        <f t="shared" si="60"/>
        <v>0.88878122308354868</v>
      </c>
      <c r="F29" s="38">
        <f t="shared" si="61"/>
        <v>0.88229489314062448</v>
      </c>
      <c r="G29" s="38">
        <f t="shared" si="62"/>
        <v>6.4863299429241961E-3</v>
      </c>
      <c r="H29" s="38">
        <f t="shared" si="63"/>
        <v>0.81947549674901199</v>
      </c>
      <c r="K29" s="32">
        <f t="shared" si="18"/>
        <v>318.14999999999998</v>
      </c>
      <c r="L29" s="55">
        <f t="shared" si="19"/>
        <v>0.11006897811946906</v>
      </c>
      <c r="M29" s="33">
        <f t="shared" si="20"/>
        <v>0.82542610847999998</v>
      </c>
      <c r="N29" s="38">
        <f t="shared" si="64"/>
        <v>1.3742078728420988</v>
      </c>
      <c r="O29" s="33">
        <f t="shared" si="65"/>
        <v>2.3852262845338541</v>
      </c>
      <c r="P29" s="40">
        <f t="shared" si="22"/>
        <v>6.990830455613977E-5</v>
      </c>
      <c r="Q29" s="38">
        <f t="shared" si="23"/>
        <v>0.85555535488000001</v>
      </c>
      <c r="R29" s="33">
        <f t="shared" si="66"/>
        <v>1.5405709519754931</v>
      </c>
      <c r="S29" s="38">
        <f t="shared" si="67"/>
        <v>5.2273398172221004</v>
      </c>
      <c r="T29" s="34">
        <f t="shared" si="25"/>
        <v>1.1254201194797506E-4</v>
      </c>
      <c r="U29" s="38">
        <f t="shared" si="68"/>
        <v>3.1424002886096942</v>
      </c>
      <c r="V29" s="40">
        <f t="shared" si="69"/>
        <v>7.1200000000000041E-2</v>
      </c>
      <c r="W29" s="38">
        <f t="shared" si="70"/>
        <v>2.4997788903749605</v>
      </c>
      <c r="X29" s="40">
        <f t="shared" si="71"/>
        <v>7.294382452243844E-5</v>
      </c>
      <c r="Y29" s="45">
        <f t="shared" si="72"/>
        <v>2.7777383839041783E-2</v>
      </c>
      <c r="Z29" s="38">
        <f t="shared" si="73"/>
        <v>2.1440986932278008E-3</v>
      </c>
      <c r="AA29" s="38">
        <f t="shared" si="74"/>
        <v>-0.99785590130677215</v>
      </c>
      <c r="AB29" s="38">
        <f t="shared" si="75"/>
        <v>2.3475394974967281E-2</v>
      </c>
      <c r="AC29" s="40">
        <f t="shared" si="76"/>
        <v>-5.4950436421228563E-5</v>
      </c>
      <c r="AD29" s="38">
        <f t="shared" si="77"/>
        <v>3.2922612595633553E-2</v>
      </c>
      <c r="AE29" s="45">
        <f t="shared" si="78"/>
        <v>0.10281002387198319</v>
      </c>
      <c r="AF29" s="46">
        <f t="shared" si="79"/>
        <v>-2.7933548921528408E-6</v>
      </c>
      <c r="AG29" s="40" t="e">
        <f t="shared" si="80"/>
        <v>#NUM!</v>
      </c>
      <c r="AH29" s="45">
        <f t="shared" si="81"/>
        <v>0.9974294874072126</v>
      </c>
      <c r="AI29" s="45">
        <f t="shared" si="82"/>
        <v>5.0765511484678366E-2</v>
      </c>
      <c r="AJ29" s="38">
        <f t="shared" si="83"/>
        <v>5.0721968898701786E-2</v>
      </c>
      <c r="AK29" s="38">
        <f t="shared" si="84"/>
        <v>0.97380702308567058</v>
      </c>
      <c r="AL29" s="38">
        <f t="shared" si="85"/>
        <v>2.635154260426098E-3</v>
      </c>
      <c r="AM29" s="38">
        <f t="shared" si="86"/>
        <v>2.1413723960675257E-2</v>
      </c>
      <c r="AN29" s="47">
        <f t="shared" si="87"/>
        <v>2.635154260426098E-3</v>
      </c>
      <c r="AO29" s="45">
        <f t="shared" si="88"/>
        <v>2.0548731222405571E-3</v>
      </c>
      <c r="AP29" s="45">
        <f t="shared" si="89"/>
        <v>2.7103535833095112E-2</v>
      </c>
      <c r="AQ29" s="47">
        <f t="shared" si="90"/>
        <v>0.86117080736814644</v>
      </c>
      <c r="AR29" s="38">
        <f t="shared" si="91"/>
        <v>3.1424002886096942</v>
      </c>
      <c r="AS29" s="38">
        <f t="shared" si="92"/>
        <v>0.17449999999999999</v>
      </c>
      <c r="AT29" s="38">
        <f t="shared" si="93"/>
        <v>2.6899108041198421</v>
      </c>
      <c r="AU29" s="40">
        <f t="shared" si="94"/>
        <v>7.7347886496015027E-5</v>
      </c>
      <c r="AV29" s="45">
        <f t="shared" si="95"/>
        <v>2.9890117556603087E-2</v>
      </c>
      <c r="AW29" s="38">
        <f t="shared" si="96"/>
        <v>2.2735509612472147E-3</v>
      </c>
      <c r="AX29" s="38">
        <f t="shared" si="97"/>
        <v>-0.99772644903875274</v>
      </c>
      <c r="AY29" s="38">
        <f t="shared" si="98"/>
        <v>2.5327508532188493E-2</v>
      </c>
      <c r="AZ29" s="40">
        <f t="shared" si="99"/>
        <v>-6.2775919467060142E-5</v>
      </c>
      <c r="BA29" s="38">
        <f t="shared" si="100"/>
        <v>3.2604727933342056E-2</v>
      </c>
      <c r="BB29" s="45">
        <f t="shared" si="101"/>
        <v>0.1021639490572126</v>
      </c>
      <c r="BC29" s="46">
        <f t="shared" si="102"/>
        <v>-3.2651238370670285E-6</v>
      </c>
      <c r="BD29" s="40" t="e">
        <f t="shared" si="103"/>
        <v>#NUM!</v>
      </c>
      <c r="BE29" s="45">
        <f t="shared" si="104"/>
        <v>0.99693798973728809</v>
      </c>
      <c r="BF29" s="45">
        <f t="shared" si="105"/>
        <v>5.5420347949660942E-2</v>
      </c>
      <c r="BG29" s="38">
        <f t="shared" si="106"/>
        <v>5.5363712654657615E-2</v>
      </c>
      <c r="BH29" s="38">
        <f t="shared" si="107"/>
        <v>0.9717285442107384</v>
      </c>
      <c r="BI29" s="38">
        <f t="shared" si="108"/>
        <v>2.7827670824479567E-3</v>
      </c>
      <c r="BJ29" s="38">
        <f t="shared" si="109"/>
        <v>2.321513774556605E-2</v>
      </c>
      <c r="BK29" s="47">
        <f t="shared" si="110"/>
        <v>0.9717285442107384</v>
      </c>
      <c r="BL29" s="45">
        <f t="shared" si="111"/>
        <v>2.0548731222405571E-3</v>
      </c>
      <c r="BM29" s="45">
        <f t="shared" si="112"/>
        <v>2.797266787333156E-2</v>
      </c>
      <c r="BN29" s="47">
        <f t="shared" si="113"/>
        <v>0.97605779435344509</v>
      </c>
    </row>
    <row r="30" spans="2:66" x14ac:dyDescent="0.25">
      <c r="B30" s="32">
        <v>0.72433999999999998</v>
      </c>
      <c r="C30" s="38">
        <v>0.96579999999999999</v>
      </c>
      <c r="D30" s="33">
        <v>0.90029999999999999</v>
      </c>
      <c r="E30" s="38">
        <f t="shared" si="60"/>
        <v>0.9321805756885484</v>
      </c>
      <c r="F30" s="38">
        <f t="shared" si="61"/>
        <v>0.93396796957864447</v>
      </c>
      <c r="G30" s="38">
        <f t="shared" si="62"/>
        <v>1.7873938900960784E-3</v>
      </c>
      <c r="H30" s="38">
        <f t="shared" si="63"/>
        <v>0.90202626501905481</v>
      </c>
      <c r="K30" s="32">
        <f t="shared" si="18"/>
        <v>318.14999999999998</v>
      </c>
      <c r="L30" s="55">
        <f t="shared" si="19"/>
        <v>0.11006897811946906</v>
      </c>
      <c r="M30" s="33">
        <f t="shared" si="20"/>
        <v>0.82542610847999998</v>
      </c>
      <c r="N30" s="38">
        <f t="shared" si="64"/>
        <v>1.3742078728420988</v>
      </c>
      <c r="O30" s="33">
        <f t="shared" si="65"/>
        <v>2.3852262845338541</v>
      </c>
      <c r="P30" s="40">
        <f t="shared" si="22"/>
        <v>6.990830455613977E-5</v>
      </c>
      <c r="Q30" s="38">
        <f t="shared" si="23"/>
        <v>0.85555535488000001</v>
      </c>
      <c r="R30" s="33">
        <f t="shared" si="66"/>
        <v>1.5405709519754931</v>
      </c>
      <c r="S30" s="38">
        <f t="shared" si="67"/>
        <v>5.2273398172221004</v>
      </c>
      <c r="T30" s="34">
        <f t="shared" si="25"/>
        <v>1.1254201194797506E-4</v>
      </c>
      <c r="U30" s="38">
        <f t="shared" si="68"/>
        <v>3.1424002886096942</v>
      </c>
      <c r="V30" s="40">
        <f t="shared" si="69"/>
        <v>3.4200000000000008E-2</v>
      </c>
      <c r="W30" s="38">
        <f t="shared" si="70"/>
        <v>2.4385699940807601</v>
      </c>
      <c r="X30" s="40">
        <f t="shared" si="71"/>
        <v>7.1366377348940527E-5</v>
      </c>
      <c r="Y30" s="45">
        <f t="shared" si="72"/>
        <v>2.5243216843122314E-2</v>
      </c>
      <c r="Z30" s="38">
        <f t="shared" si="73"/>
        <v>1.954202760863374E-3</v>
      </c>
      <c r="AA30" s="38">
        <f t="shared" si="74"/>
        <v>-0.99804579723913667</v>
      </c>
      <c r="AB30" s="38">
        <f t="shared" si="75"/>
        <v>2.1323354596103867E-2</v>
      </c>
      <c r="AC30" s="40">
        <f t="shared" si="76"/>
        <v>-4.5503992695937917E-5</v>
      </c>
      <c r="AD30" s="38">
        <f t="shared" si="77"/>
        <v>3.3296132033763318E-2</v>
      </c>
      <c r="AE30" s="45">
        <f t="shared" si="78"/>
        <v>0.10356948328871027</v>
      </c>
      <c r="AF30" s="46">
        <f t="shared" si="79"/>
        <v>-2.3199330755811851E-6</v>
      </c>
      <c r="AG30" s="40" t="e">
        <f t="shared" si="80"/>
        <v>#NUM!</v>
      </c>
      <c r="AH30" s="45">
        <f t="shared" si="81"/>
        <v>0.99791176183806463</v>
      </c>
      <c r="AI30" s="45">
        <f t="shared" si="82"/>
        <v>4.5745032799998891E-2</v>
      </c>
      <c r="AJ30" s="38">
        <f t="shared" si="83"/>
        <v>4.5713163996194781E-2</v>
      </c>
      <c r="AK30" s="38">
        <f t="shared" si="84"/>
        <v>0.97625147035895188</v>
      </c>
      <c r="AL30" s="38">
        <f t="shared" si="85"/>
        <v>2.4037991361030575E-3</v>
      </c>
      <c r="AM30" s="38">
        <f t="shared" si="86"/>
        <v>1.939052774408162E-2</v>
      </c>
      <c r="AN30" s="47">
        <f t="shared" si="87"/>
        <v>2.4037991361030575E-3</v>
      </c>
      <c r="AO30" s="45">
        <f t="shared" si="88"/>
        <v>1.9142768183806943E-3</v>
      </c>
      <c r="AP30" s="45">
        <f t="shared" si="89"/>
        <v>2.4959081111935968E-2</v>
      </c>
      <c r="AQ30" s="47">
        <f t="shared" si="90"/>
        <v>0.91286683112974421</v>
      </c>
      <c r="AR30" s="38">
        <f t="shared" si="91"/>
        <v>3.1424002886096942</v>
      </c>
      <c r="AS30" s="38">
        <f t="shared" si="92"/>
        <v>9.9700000000000011E-2</v>
      </c>
      <c r="AT30" s="38">
        <f t="shared" si="93"/>
        <v>2.5494048897593671</v>
      </c>
      <c r="AU30" s="40">
        <f t="shared" si="94"/>
        <v>7.4158885183105746E-5</v>
      </c>
      <c r="AV30" s="45">
        <f t="shared" si="95"/>
        <v>2.639054060753802E-2</v>
      </c>
      <c r="AW30" s="38">
        <f t="shared" si="96"/>
        <v>2.0306691126942373E-3</v>
      </c>
      <c r="AX30" s="38">
        <f t="shared" si="97"/>
        <v>-0.99796933088730577</v>
      </c>
      <c r="AY30" s="38">
        <f t="shared" si="98"/>
        <v>2.2316831531013798E-2</v>
      </c>
      <c r="AZ30" s="40">
        <f t="shared" si="99"/>
        <v>-4.9458464932013705E-5</v>
      </c>
      <c r="BA30" s="38">
        <f t="shared" si="100"/>
        <v>3.3124675332538732E-2</v>
      </c>
      <c r="BB30" s="45">
        <f t="shared" si="101"/>
        <v>0.1032213656442906</v>
      </c>
      <c r="BC30" s="46">
        <f t="shared" si="102"/>
        <v>-2.5434411715398713E-6</v>
      </c>
      <c r="BD30" s="40" t="e">
        <f t="shared" si="103"/>
        <v>#NUM!</v>
      </c>
      <c r="BE30" s="45">
        <f t="shared" si="104"/>
        <v>0.99768733410810306</v>
      </c>
      <c r="BF30" s="45">
        <f t="shared" si="105"/>
        <v>4.814588988909739E-2</v>
      </c>
      <c r="BG30" s="38">
        <f t="shared" si="106"/>
        <v>4.810874039057899E-2</v>
      </c>
      <c r="BH30" s="38">
        <f t="shared" si="107"/>
        <v>0.97513546550669239</v>
      </c>
      <c r="BI30" s="38">
        <f t="shared" si="108"/>
        <v>2.4935494595581531E-3</v>
      </c>
      <c r="BJ30" s="38">
        <f t="shared" si="109"/>
        <v>2.0340315921055063E-2</v>
      </c>
      <c r="BK30" s="47">
        <f t="shared" si="110"/>
        <v>0.97513546550669239</v>
      </c>
      <c r="BL30" s="45">
        <f t="shared" si="111"/>
        <v>1.9142768183806943E-3</v>
      </c>
      <c r="BM30" s="45">
        <f t="shared" si="112"/>
        <v>2.5472470003401585E-2</v>
      </c>
      <c r="BN30" s="47">
        <f t="shared" si="113"/>
        <v>0.97740699987985669</v>
      </c>
    </row>
    <row r="31" spans="2:66" x14ac:dyDescent="0.25">
      <c r="B31" s="35">
        <v>0.67327999999999999</v>
      </c>
      <c r="C31" s="39">
        <v>1</v>
      </c>
      <c r="D31" s="36">
        <v>1</v>
      </c>
      <c r="E31" s="39">
        <f t="shared" si="60"/>
        <v>1</v>
      </c>
      <c r="F31" s="39">
        <f t="shared" si="61"/>
        <v>0.99918903970537043</v>
      </c>
      <c r="G31" s="39">
        <f t="shared" si="62"/>
        <v>8.109602946295702E-4</v>
      </c>
      <c r="H31" s="39">
        <f t="shared" si="63"/>
        <v>0.99918903970537043</v>
      </c>
      <c r="K31" s="35">
        <f t="shared" si="18"/>
        <v>318.14999999999998</v>
      </c>
      <c r="L31" s="56">
        <f t="shared" si="19"/>
        <v>0.11006897811946906</v>
      </c>
      <c r="M31" s="36">
        <f t="shared" si="20"/>
        <v>0.82542610847999998</v>
      </c>
      <c r="N31" s="39">
        <f t="shared" si="64"/>
        <v>1.3742078728420988</v>
      </c>
      <c r="O31" s="36">
        <f t="shared" si="65"/>
        <v>2.3852262845338541</v>
      </c>
      <c r="P31" s="41">
        <f t="shared" si="22"/>
        <v>6.990830455613977E-5</v>
      </c>
      <c r="Q31" s="39">
        <f t="shared" si="23"/>
        <v>0.85555535488000001</v>
      </c>
      <c r="R31" s="36">
        <f t="shared" si="66"/>
        <v>1.5405709519754931</v>
      </c>
      <c r="S31" s="39">
        <f t="shared" si="67"/>
        <v>5.2273398172221004</v>
      </c>
      <c r="T31" s="37">
        <f t="shared" si="25"/>
        <v>1.1254201194797506E-4</v>
      </c>
      <c r="U31" s="39">
        <f t="shared" si="68"/>
        <v>3.1424002886096942</v>
      </c>
      <c r="V31" s="41">
        <f t="shared" si="69"/>
        <v>0</v>
      </c>
      <c r="W31" s="39">
        <f t="shared" si="70"/>
        <v>2.3852262845338541</v>
      </c>
      <c r="X31" s="41">
        <f t="shared" si="71"/>
        <v>6.990830455613977E-5</v>
      </c>
      <c r="Y31" s="48">
        <f t="shared" si="72"/>
        <v>2.2950508051068467E-2</v>
      </c>
      <c r="Z31" s="39">
        <f t="shared" si="73"/>
        <v>1.7793360801272244E-3</v>
      </c>
      <c r="AA31" s="39">
        <f t="shared" si="74"/>
        <v>-0.99822066391987274</v>
      </c>
      <c r="AB31" s="39">
        <f t="shared" si="75"/>
        <v>1.9382337780155891E-2</v>
      </c>
      <c r="AC31" s="41">
        <f t="shared" si="76"/>
        <v>-3.7664996702811604E-5</v>
      </c>
      <c r="AD31" s="39">
        <f t="shared" si="77"/>
        <v>3.3633875418511171E-2</v>
      </c>
      <c r="AE31" s="48">
        <f t="shared" si="78"/>
        <v>0.1042552756151293</v>
      </c>
      <c r="AF31" s="49">
        <f t="shared" si="79"/>
        <v>-1.9299558065644443E-6</v>
      </c>
      <c r="AG31" s="41" t="e">
        <f t="shared" si="80"/>
        <v>#NUM!</v>
      </c>
      <c r="AH31" s="48">
        <f t="shared" si="81"/>
        <v>0.99829684865392043</v>
      </c>
      <c r="AI31" s="48">
        <f t="shared" si="82"/>
        <v>4.1304443095006471E-2</v>
      </c>
      <c r="AJ31" s="39">
        <f t="shared" si="83"/>
        <v>4.1280977865114594E-2</v>
      </c>
      <c r="AK31" s="39">
        <f t="shared" si="84"/>
        <v>0.97845079573494975</v>
      </c>
      <c r="AL31" s="39">
        <f t="shared" si="85"/>
        <v>2.1896498891753047E-3</v>
      </c>
      <c r="AM31" s="39">
        <f t="shared" si="86"/>
        <v>1.7580218295747574E-2</v>
      </c>
      <c r="AN31" s="50">
        <f t="shared" si="87"/>
        <v>2.1896498891753047E-3</v>
      </c>
      <c r="AO31" s="48">
        <f t="shared" si="88"/>
        <v>1.7793360801272244E-3</v>
      </c>
      <c r="AP31" s="48">
        <f t="shared" si="89"/>
        <v>2.2950508051068467E-2</v>
      </c>
      <c r="AQ31" s="50">
        <f t="shared" si="90"/>
        <v>0.97807492231306115</v>
      </c>
      <c r="AR31" s="39">
        <f t="shared" si="91"/>
        <v>3.1424002886096942</v>
      </c>
      <c r="AS31" s="39">
        <f t="shared" si="92"/>
        <v>0</v>
      </c>
      <c r="AT31" s="39">
        <f t="shared" si="93"/>
        <v>2.3852262845338541</v>
      </c>
      <c r="AU31" s="41">
        <f t="shared" si="94"/>
        <v>6.990830455613977E-5</v>
      </c>
      <c r="AV31" s="48">
        <f t="shared" si="95"/>
        <v>2.2950508051068467E-2</v>
      </c>
      <c r="AW31" s="39">
        <f t="shared" si="96"/>
        <v>1.7793360801272244E-3</v>
      </c>
      <c r="AX31" s="39">
        <f t="shared" si="97"/>
        <v>-0.99822066391987274</v>
      </c>
      <c r="AY31" s="39">
        <f t="shared" si="98"/>
        <v>1.9382337780155891E-2</v>
      </c>
      <c r="AZ31" s="41">
        <f t="shared" si="99"/>
        <v>-3.7664996702811604E-5</v>
      </c>
      <c r="BA31" s="39">
        <f t="shared" si="100"/>
        <v>3.3633875418511171E-2</v>
      </c>
      <c r="BB31" s="48">
        <f t="shared" si="101"/>
        <v>0.1042552756151293</v>
      </c>
      <c r="BC31" s="49">
        <f t="shared" si="102"/>
        <v>-1.9299558065644443E-6</v>
      </c>
      <c r="BD31" s="41" t="e">
        <f t="shared" si="103"/>
        <v>#NUM!</v>
      </c>
      <c r="BE31" s="48">
        <f t="shared" si="104"/>
        <v>0.99829684865392043</v>
      </c>
      <c r="BF31" s="48">
        <f t="shared" si="105"/>
        <v>4.1304443095006471E-2</v>
      </c>
      <c r="BG31" s="39">
        <f t="shared" si="106"/>
        <v>4.1280977865114594E-2</v>
      </c>
      <c r="BH31" s="39">
        <f t="shared" si="107"/>
        <v>0.97845079573494975</v>
      </c>
      <c r="BI31" s="39">
        <f t="shared" si="108"/>
        <v>2.1896498891753047E-3</v>
      </c>
      <c r="BJ31" s="39">
        <f t="shared" si="109"/>
        <v>1.7580218295747574E-2</v>
      </c>
      <c r="BK31" s="50">
        <f t="shared" si="110"/>
        <v>0.97845079573494975</v>
      </c>
      <c r="BL31" s="48">
        <f t="shared" si="111"/>
        <v>1.7793360801272244E-3</v>
      </c>
      <c r="BM31" s="48">
        <f t="shared" si="112"/>
        <v>2.2950508051068467E-2</v>
      </c>
      <c r="BN31" s="50">
        <f t="shared" si="113"/>
        <v>0.97886874599972074</v>
      </c>
    </row>
  </sheetData>
  <mergeCells count="10">
    <mergeCell ref="AR14:BN14"/>
    <mergeCell ref="AH15:AN15"/>
    <mergeCell ref="BE15:BK15"/>
    <mergeCell ref="M15:P15"/>
    <mergeCell ref="Q15:T15"/>
    <mergeCell ref="B2:J2"/>
    <mergeCell ref="B8:E8"/>
    <mergeCell ref="B9:E9"/>
    <mergeCell ref="M14:T14"/>
    <mergeCell ref="U14:AQ14"/>
  </mergeCells>
  <hyperlinks>
    <hyperlink ref="B3" r:id="rId1" xr:uid="{00000000-0004-0000-0100-000000000000}"/>
    <hyperlink ref="B13" r:id="rId2" xr:uid="{00000000-0004-0000-0100-000001000000}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Dbk!$B$15:$B$483</xm:f>
          </x14:formula1>
          <xm:sqref>B8:E9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483"/>
  <sheetViews>
    <sheetView topLeftCell="B7" zoomScale="70" workbookViewId="0">
      <pane ySplit="6" topLeftCell="A151" activePane="bottomLeft" state="frozen"/>
      <selection activeCell="A7" sqref="A7"/>
      <selection pane="bottomLeft" activeCell="H160" sqref="H160"/>
    </sheetView>
  </sheetViews>
  <sheetFormatPr defaultColWidth="16.28515625" defaultRowHeight="12.75" x14ac:dyDescent="0.2"/>
  <cols>
    <col min="1" max="1" width="11.140625" style="2" customWidth="1"/>
    <col min="2" max="2" width="52.28515625" style="2" customWidth="1"/>
    <col min="3" max="256" width="16.28515625" style="2"/>
    <col min="257" max="257" width="11.140625" style="2" customWidth="1"/>
    <col min="258" max="258" width="52.28515625" style="2" customWidth="1"/>
    <col min="259" max="512" width="16.28515625" style="2"/>
    <col min="513" max="513" width="11.140625" style="2" customWidth="1"/>
    <col min="514" max="514" width="52.28515625" style="2" customWidth="1"/>
    <col min="515" max="768" width="16.28515625" style="2"/>
    <col min="769" max="769" width="11.140625" style="2" customWidth="1"/>
    <col min="770" max="770" width="52.28515625" style="2" customWidth="1"/>
    <col min="771" max="1024" width="16.28515625" style="2"/>
    <col min="1025" max="1025" width="11.140625" style="2" customWidth="1"/>
    <col min="1026" max="1026" width="52.28515625" style="2" customWidth="1"/>
    <col min="1027" max="1280" width="16.28515625" style="2"/>
    <col min="1281" max="1281" width="11.140625" style="2" customWidth="1"/>
    <col min="1282" max="1282" width="52.28515625" style="2" customWidth="1"/>
    <col min="1283" max="1536" width="16.28515625" style="2"/>
    <col min="1537" max="1537" width="11.140625" style="2" customWidth="1"/>
    <col min="1538" max="1538" width="52.28515625" style="2" customWidth="1"/>
    <col min="1539" max="1792" width="16.28515625" style="2"/>
    <col min="1793" max="1793" width="11.140625" style="2" customWidth="1"/>
    <col min="1794" max="1794" width="52.28515625" style="2" customWidth="1"/>
    <col min="1795" max="2048" width="16.28515625" style="2"/>
    <col min="2049" max="2049" width="11.140625" style="2" customWidth="1"/>
    <col min="2050" max="2050" width="52.28515625" style="2" customWidth="1"/>
    <col min="2051" max="2304" width="16.28515625" style="2"/>
    <col min="2305" max="2305" width="11.140625" style="2" customWidth="1"/>
    <col min="2306" max="2306" width="52.28515625" style="2" customWidth="1"/>
    <col min="2307" max="2560" width="16.28515625" style="2"/>
    <col min="2561" max="2561" width="11.140625" style="2" customWidth="1"/>
    <col min="2562" max="2562" width="52.28515625" style="2" customWidth="1"/>
    <col min="2563" max="2816" width="16.28515625" style="2"/>
    <col min="2817" max="2817" width="11.140625" style="2" customWidth="1"/>
    <col min="2818" max="2818" width="52.28515625" style="2" customWidth="1"/>
    <col min="2819" max="3072" width="16.28515625" style="2"/>
    <col min="3073" max="3073" width="11.140625" style="2" customWidth="1"/>
    <col min="3074" max="3074" width="52.28515625" style="2" customWidth="1"/>
    <col min="3075" max="3328" width="16.28515625" style="2"/>
    <col min="3329" max="3329" width="11.140625" style="2" customWidth="1"/>
    <col min="3330" max="3330" width="52.28515625" style="2" customWidth="1"/>
    <col min="3331" max="3584" width="16.28515625" style="2"/>
    <col min="3585" max="3585" width="11.140625" style="2" customWidth="1"/>
    <col min="3586" max="3586" width="52.28515625" style="2" customWidth="1"/>
    <col min="3587" max="3840" width="16.28515625" style="2"/>
    <col min="3841" max="3841" width="11.140625" style="2" customWidth="1"/>
    <col min="3842" max="3842" width="52.28515625" style="2" customWidth="1"/>
    <col min="3843" max="4096" width="16.28515625" style="2"/>
    <col min="4097" max="4097" width="11.140625" style="2" customWidth="1"/>
    <col min="4098" max="4098" width="52.28515625" style="2" customWidth="1"/>
    <col min="4099" max="4352" width="16.28515625" style="2"/>
    <col min="4353" max="4353" width="11.140625" style="2" customWidth="1"/>
    <col min="4354" max="4354" width="52.28515625" style="2" customWidth="1"/>
    <col min="4355" max="4608" width="16.28515625" style="2"/>
    <col min="4609" max="4609" width="11.140625" style="2" customWidth="1"/>
    <col min="4610" max="4610" width="52.28515625" style="2" customWidth="1"/>
    <col min="4611" max="4864" width="16.28515625" style="2"/>
    <col min="4865" max="4865" width="11.140625" style="2" customWidth="1"/>
    <col min="4866" max="4866" width="52.28515625" style="2" customWidth="1"/>
    <col min="4867" max="5120" width="16.28515625" style="2"/>
    <col min="5121" max="5121" width="11.140625" style="2" customWidth="1"/>
    <col min="5122" max="5122" width="52.28515625" style="2" customWidth="1"/>
    <col min="5123" max="5376" width="16.28515625" style="2"/>
    <col min="5377" max="5377" width="11.140625" style="2" customWidth="1"/>
    <col min="5378" max="5378" width="52.28515625" style="2" customWidth="1"/>
    <col min="5379" max="5632" width="16.28515625" style="2"/>
    <col min="5633" max="5633" width="11.140625" style="2" customWidth="1"/>
    <col min="5634" max="5634" width="52.28515625" style="2" customWidth="1"/>
    <col min="5635" max="5888" width="16.28515625" style="2"/>
    <col min="5889" max="5889" width="11.140625" style="2" customWidth="1"/>
    <col min="5890" max="5890" width="52.28515625" style="2" customWidth="1"/>
    <col min="5891" max="6144" width="16.28515625" style="2"/>
    <col min="6145" max="6145" width="11.140625" style="2" customWidth="1"/>
    <col min="6146" max="6146" width="52.28515625" style="2" customWidth="1"/>
    <col min="6147" max="6400" width="16.28515625" style="2"/>
    <col min="6401" max="6401" width="11.140625" style="2" customWidth="1"/>
    <col min="6402" max="6402" width="52.28515625" style="2" customWidth="1"/>
    <col min="6403" max="6656" width="16.28515625" style="2"/>
    <col min="6657" max="6657" width="11.140625" style="2" customWidth="1"/>
    <col min="6658" max="6658" width="52.28515625" style="2" customWidth="1"/>
    <col min="6659" max="6912" width="16.28515625" style="2"/>
    <col min="6913" max="6913" width="11.140625" style="2" customWidth="1"/>
    <col min="6914" max="6914" width="52.28515625" style="2" customWidth="1"/>
    <col min="6915" max="7168" width="16.28515625" style="2"/>
    <col min="7169" max="7169" width="11.140625" style="2" customWidth="1"/>
    <col min="7170" max="7170" width="52.28515625" style="2" customWidth="1"/>
    <col min="7171" max="7424" width="16.28515625" style="2"/>
    <col min="7425" max="7425" width="11.140625" style="2" customWidth="1"/>
    <col min="7426" max="7426" width="52.28515625" style="2" customWidth="1"/>
    <col min="7427" max="7680" width="16.28515625" style="2"/>
    <col min="7681" max="7681" width="11.140625" style="2" customWidth="1"/>
    <col min="7682" max="7682" width="52.28515625" style="2" customWidth="1"/>
    <col min="7683" max="7936" width="16.28515625" style="2"/>
    <col min="7937" max="7937" width="11.140625" style="2" customWidth="1"/>
    <col min="7938" max="7938" width="52.28515625" style="2" customWidth="1"/>
    <col min="7939" max="8192" width="16.28515625" style="2"/>
    <col min="8193" max="8193" width="11.140625" style="2" customWidth="1"/>
    <col min="8194" max="8194" width="52.28515625" style="2" customWidth="1"/>
    <col min="8195" max="8448" width="16.28515625" style="2"/>
    <col min="8449" max="8449" width="11.140625" style="2" customWidth="1"/>
    <col min="8450" max="8450" width="52.28515625" style="2" customWidth="1"/>
    <col min="8451" max="8704" width="16.28515625" style="2"/>
    <col min="8705" max="8705" width="11.140625" style="2" customWidth="1"/>
    <col min="8706" max="8706" width="52.28515625" style="2" customWidth="1"/>
    <col min="8707" max="8960" width="16.28515625" style="2"/>
    <col min="8961" max="8961" width="11.140625" style="2" customWidth="1"/>
    <col min="8962" max="8962" width="52.28515625" style="2" customWidth="1"/>
    <col min="8963" max="9216" width="16.28515625" style="2"/>
    <col min="9217" max="9217" width="11.140625" style="2" customWidth="1"/>
    <col min="9218" max="9218" width="52.28515625" style="2" customWidth="1"/>
    <col min="9219" max="9472" width="16.28515625" style="2"/>
    <col min="9473" max="9473" width="11.140625" style="2" customWidth="1"/>
    <col min="9474" max="9474" width="52.28515625" style="2" customWidth="1"/>
    <col min="9475" max="9728" width="16.28515625" style="2"/>
    <col min="9729" max="9729" width="11.140625" style="2" customWidth="1"/>
    <col min="9730" max="9730" width="52.28515625" style="2" customWidth="1"/>
    <col min="9731" max="9984" width="16.28515625" style="2"/>
    <col min="9985" max="9985" width="11.140625" style="2" customWidth="1"/>
    <col min="9986" max="9986" width="52.28515625" style="2" customWidth="1"/>
    <col min="9987" max="10240" width="16.28515625" style="2"/>
    <col min="10241" max="10241" width="11.140625" style="2" customWidth="1"/>
    <col min="10242" max="10242" width="52.28515625" style="2" customWidth="1"/>
    <col min="10243" max="10496" width="16.28515625" style="2"/>
    <col min="10497" max="10497" width="11.140625" style="2" customWidth="1"/>
    <col min="10498" max="10498" width="52.28515625" style="2" customWidth="1"/>
    <col min="10499" max="10752" width="16.28515625" style="2"/>
    <col min="10753" max="10753" width="11.140625" style="2" customWidth="1"/>
    <col min="10754" max="10754" width="52.28515625" style="2" customWidth="1"/>
    <col min="10755" max="11008" width="16.28515625" style="2"/>
    <col min="11009" max="11009" width="11.140625" style="2" customWidth="1"/>
    <col min="11010" max="11010" width="52.28515625" style="2" customWidth="1"/>
    <col min="11011" max="11264" width="16.28515625" style="2"/>
    <col min="11265" max="11265" width="11.140625" style="2" customWidth="1"/>
    <col min="11266" max="11266" width="52.28515625" style="2" customWidth="1"/>
    <col min="11267" max="11520" width="16.28515625" style="2"/>
    <col min="11521" max="11521" width="11.140625" style="2" customWidth="1"/>
    <col min="11522" max="11522" width="52.28515625" style="2" customWidth="1"/>
    <col min="11523" max="11776" width="16.28515625" style="2"/>
    <col min="11777" max="11777" width="11.140625" style="2" customWidth="1"/>
    <col min="11778" max="11778" width="52.28515625" style="2" customWidth="1"/>
    <col min="11779" max="12032" width="16.28515625" style="2"/>
    <col min="12033" max="12033" width="11.140625" style="2" customWidth="1"/>
    <col min="12034" max="12034" width="52.28515625" style="2" customWidth="1"/>
    <col min="12035" max="12288" width="16.28515625" style="2"/>
    <col min="12289" max="12289" width="11.140625" style="2" customWidth="1"/>
    <col min="12290" max="12290" width="52.28515625" style="2" customWidth="1"/>
    <col min="12291" max="12544" width="16.28515625" style="2"/>
    <col min="12545" max="12545" width="11.140625" style="2" customWidth="1"/>
    <col min="12546" max="12546" width="52.28515625" style="2" customWidth="1"/>
    <col min="12547" max="12800" width="16.28515625" style="2"/>
    <col min="12801" max="12801" width="11.140625" style="2" customWidth="1"/>
    <col min="12802" max="12802" width="52.28515625" style="2" customWidth="1"/>
    <col min="12803" max="13056" width="16.28515625" style="2"/>
    <col min="13057" max="13057" width="11.140625" style="2" customWidth="1"/>
    <col min="13058" max="13058" width="52.28515625" style="2" customWidth="1"/>
    <col min="13059" max="13312" width="16.28515625" style="2"/>
    <col min="13313" max="13313" width="11.140625" style="2" customWidth="1"/>
    <col min="13314" max="13314" width="52.28515625" style="2" customWidth="1"/>
    <col min="13315" max="13568" width="16.28515625" style="2"/>
    <col min="13569" max="13569" width="11.140625" style="2" customWidth="1"/>
    <col min="13570" max="13570" width="52.28515625" style="2" customWidth="1"/>
    <col min="13571" max="13824" width="16.28515625" style="2"/>
    <col min="13825" max="13825" width="11.140625" style="2" customWidth="1"/>
    <col min="13826" max="13826" width="52.28515625" style="2" customWidth="1"/>
    <col min="13827" max="14080" width="16.28515625" style="2"/>
    <col min="14081" max="14081" width="11.140625" style="2" customWidth="1"/>
    <col min="14082" max="14082" width="52.28515625" style="2" customWidth="1"/>
    <col min="14083" max="14336" width="16.28515625" style="2"/>
    <col min="14337" max="14337" width="11.140625" style="2" customWidth="1"/>
    <col min="14338" max="14338" width="52.28515625" style="2" customWidth="1"/>
    <col min="14339" max="14592" width="16.28515625" style="2"/>
    <col min="14593" max="14593" width="11.140625" style="2" customWidth="1"/>
    <col min="14594" max="14594" width="52.28515625" style="2" customWidth="1"/>
    <col min="14595" max="14848" width="16.28515625" style="2"/>
    <col min="14849" max="14849" width="11.140625" style="2" customWidth="1"/>
    <col min="14850" max="14850" width="52.28515625" style="2" customWidth="1"/>
    <col min="14851" max="15104" width="16.28515625" style="2"/>
    <col min="15105" max="15105" width="11.140625" style="2" customWidth="1"/>
    <col min="15106" max="15106" width="52.28515625" style="2" customWidth="1"/>
    <col min="15107" max="15360" width="16.28515625" style="2"/>
    <col min="15361" max="15361" width="11.140625" style="2" customWidth="1"/>
    <col min="15362" max="15362" width="52.28515625" style="2" customWidth="1"/>
    <col min="15363" max="15616" width="16.28515625" style="2"/>
    <col min="15617" max="15617" width="11.140625" style="2" customWidth="1"/>
    <col min="15618" max="15618" width="52.28515625" style="2" customWidth="1"/>
    <col min="15619" max="15872" width="16.28515625" style="2"/>
    <col min="15873" max="15873" width="11.140625" style="2" customWidth="1"/>
    <col min="15874" max="15874" width="52.28515625" style="2" customWidth="1"/>
    <col min="15875" max="16128" width="16.28515625" style="2"/>
    <col min="16129" max="16129" width="11.140625" style="2" customWidth="1"/>
    <col min="16130" max="16130" width="52.28515625" style="2" customWidth="1"/>
    <col min="16131" max="16384" width="16.28515625" style="2"/>
  </cols>
  <sheetData>
    <row r="2" spans="1:43" ht="15" x14ac:dyDescent="0.2">
      <c r="A2" s="1"/>
    </row>
    <row r="3" spans="1:43" ht="15" x14ac:dyDescent="0.2">
      <c r="A3" s="1"/>
    </row>
    <row r="6" spans="1:43" ht="15" x14ac:dyDescent="0.2">
      <c r="AL6" s="1"/>
      <c r="AQ6" s="1"/>
    </row>
    <row r="7" spans="1:43" ht="15" x14ac:dyDescent="0.2">
      <c r="AL7" s="1"/>
      <c r="AQ7" s="1"/>
    </row>
    <row r="8" spans="1:43" ht="15" x14ac:dyDescent="0.2">
      <c r="A8" s="1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5</v>
      </c>
      <c r="H8" s="3" t="s">
        <v>6</v>
      </c>
      <c r="I8" s="3" t="s">
        <v>5</v>
      </c>
      <c r="J8" s="3" t="s">
        <v>7</v>
      </c>
      <c r="K8" s="3" t="s">
        <v>8</v>
      </c>
      <c r="L8" s="3" t="s">
        <v>9</v>
      </c>
      <c r="M8" s="3" t="s">
        <v>10</v>
      </c>
      <c r="O8" s="1" t="s">
        <v>11</v>
      </c>
      <c r="R8" s="1" t="s">
        <v>12</v>
      </c>
      <c r="T8" s="3" t="s">
        <v>13</v>
      </c>
      <c r="U8" s="3" t="s">
        <v>14</v>
      </c>
      <c r="V8" s="4" t="s">
        <v>15</v>
      </c>
      <c r="Y8" s="3" t="s">
        <v>16</v>
      </c>
      <c r="Z8" s="3" t="s">
        <v>16</v>
      </c>
      <c r="AB8" s="3" t="s">
        <v>17</v>
      </c>
      <c r="AE8" s="3" t="s">
        <v>18</v>
      </c>
      <c r="AF8" s="5"/>
      <c r="AI8" s="1"/>
      <c r="AJ8" s="1"/>
      <c r="AL8" s="1"/>
      <c r="AQ8" s="1"/>
    </row>
    <row r="9" spans="1:43" ht="15" x14ac:dyDescent="0.2">
      <c r="D9" s="3" t="s">
        <v>19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  <c r="N9" s="1" t="s">
        <v>28</v>
      </c>
      <c r="R9" s="1" t="s">
        <v>29</v>
      </c>
      <c r="T9" s="3" t="s">
        <v>30</v>
      </c>
      <c r="U9" s="3" t="s">
        <v>30</v>
      </c>
      <c r="W9" s="1" t="s">
        <v>31</v>
      </c>
      <c r="Y9" s="3" t="s">
        <v>32</v>
      </c>
      <c r="Z9" s="3" t="s">
        <v>33</v>
      </c>
      <c r="AA9" s="1" t="s">
        <v>34</v>
      </c>
      <c r="AE9" s="3" t="s">
        <v>35</v>
      </c>
      <c r="AI9" s="1"/>
      <c r="AJ9" s="1"/>
      <c r="AL9" s="1"/>
      <c r="AQ9" s="1"/>
    </row>
    <row r="10" spans="1:43" ht="15" x14ac:dyDescent="0.2">
      <c r="D10" s="3" t="s">
        <v>36</v>
      </c>
      <c r="E10" s="3" t="s">
        <v>36</v>
      </c>
      <c r="F10" s="3" t="s">
        <v>36</v>
      </c>
      <c r="G10" s="3" t="s">
        <v>37</v>
      </c>
      <c r="H10" s="3" t="s">
        <v>38</v>
      </c>
      <c r="K10" s="3" t="s">
        <v>39</v>
      </c>
      <c r="L10" s="3" t="s">
        <v>36</v>
      </c>
      <c r="M10" s="3" t="s">
        <v>40</v>
      </c>
      <c r="N10" s="6" t="s">
        <v>41</v>
      </c>
      <c r="R10" s="1" t="s">
        <v>42</v>
      </c>
      <c r="T10" s="1" t="s">
        <v>43</v>
      </c>
      <c r="U10" s="1" t="s">
        <v>43</v>
      </c>
      <c r="V10" s="1" t="s">
        <v>44</v>
      </c>
      <c r="Y10" s="3" t="s">
        <v>36</v>
      </c>
      <c r="Z10" s="3" t="s">
        <v>36</v>
      </c>
      <c r="AB10" s="1" t="s">
        <v>45</v>
      </c>
      <c r="AE10" s="3" t="s">
        <v>46</v>
      </c>
    </row>
    <row r="11" spans="1:43" ht="15" x14ac:dyDescent="0.2">
      <c r="D11" s="3" t="s">
        <v>47</v>
      </c>
      <c r="E11" s="3" t="s">
        <v>48</v>
      </c>
      <c r="F11" s="3" t="s">
        <v>49</v>
      </c>
      <c r="G11" s="3" t="s">
        <v>50</v>
      </c>
      <c r="H11" s="3" t="s">
        <v>51</v>
      </c>
      <c r="I11" s="3" t="s">
        <v>52</v>
      </c>
      <c r="J11" s="3" t="s">
        <v>53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60</v>
      </c>
      <c r="R11" s="3" t="s">
        <v>61</v>
      </c>
      <c r="S11" s="3" t="s">
        <v>62</v>
      </c>
      <c r="T11" s="3" t="s">
        <v>63</v>
      </c>
      <c r="U11" s="3" t="s">
        <v>64</v>
      </c>
      <c r="V11" s="3" t="s">
        <v>65</v>
      </c>
      <c r="W11" s="3" t="s">
        <v>61</v>
      </c>
      <c r="X11" s="3" t="s">
        <v>62</v>
      </c>
      <c r="Y11" s="3" t="s">
        <v>66</v>
      </c>
      <c r="Z11" s="3" t="s">
        <v>67</v>
      </c>
      <c r="AA11" s="3" t="s">
        <v>65</v>
      </c>
      <c r="AB11" s="3" t="s">
        <v>61</v>
      </c>
      <c r="AC11" s="3" t="s">
        <v>62</v>
      </c>
      <c r="AD11" s="3" t="s">
        <v>68</v>
      </c>
      <c r="AE11" s="3" t="s">
        <v>69</v>
      </c>
    </row>
    <row r="12" spans="1:43" ht="15" x14ac:dyDescent="0.2">
      <c r="A12" s="1" t="s">
        <v>70</v>
      </c>
      <c r="B12" s="1" t="s">
        <v>71</v>
      </c>
      <c r="C12" s="1" t="s">
        <v>72</v>
      </c>
      <c r="D12" s="1" t="s">
        <v>72</v>
      </c>
      <c r="E12" s="1" t="s">
        <v>72</v>
      </c>
      <c r="F12" s="1" t="s">
        <v>72</v>
      </c>
      <c r="G12" s="1" t="s">
        <v>72</v>
      </c>
      <c r="H12" s="1" t="s">
        <v>72</v>
      </c>
      <c r="I12" s="1" t="s">
        <v>72</v>
      </c>
      <c r="J12" s="1" t="s">
        <v>72</v>
      </c>
      <c r="K12" s="1" t="s">
        <v>72</v>
      </c>
      <c r="L12" s="1" t="s">
        <v>72</v>
      </c>
      <c r="M12" s="1" t="s">
        <v>72</v>
      </c>
      <c r="N12" s="1" t="s">
        <v>72</v>
      </c>
      <c r="O12" s="1" t="s">
        <v>72</v>
      </c>
      <c r="P12" s="1" t="s">
        <v>72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</row>
    <row r="13" spans="1:43" ht="15" x14ac:dyDescent="0.2">
      <c r="AI13" s="1"/>
      <c r="AJ13" s="1"/>
      <c r="AL13" s="1"/>
      <c r="AO13" s="1"/>
      <c r="AP13" s="1"/>
      <c r="AQ13" s="1"/>
    </row>
    <row r="14" spans="1:43" ht="15" x14ac:dyDescent="0.2">
      <c r="AI14" s="1"/>
      <c r="AJ14" s="1"/>
      <c r="AL14" s="1"/>
      <c r="AO14" s="1"/>
      <c r="AP14" s="1"/>
      <c r="AQ14" s="1"/>
    </row>
    <row r="15" spans="1:43" ht="15" x14ac:dyDescent="0.2">
      <c r="A15" s="2">
        <v>1</v>
      </c>
      <c r="B15" s="1" t="s">
        <v>73</v>
      </c>
      <c r="C15" s="7">
        <v>84.040999999999997</v>
      </c>
      <c r="D15" s="8">
        <v>161.9</v>
      </c>
      <c r="E15" s="8">
        <v>225.5</v>
      </c>
      <c r="F15" s="8">
        <v>346.2</v>
      </c>
      <c r="G15" s="8">
        <v>37.1</v>
      </c>
      <c r="H15" s="8">
        <v>221</v>
      </c>
      <c r="I15" s="7">
        <v>0.28899999999999998</v>
      </c>
      <c r="J15" s="7">
        <v>0.25700000000000001</v>
      </c>
      <c r="K15" s="7">
        <v>0</v>
      </c>
      <c r="L15" s="8">
        <v>0</v>
      </c>
      <c r="M15" s="8">
        <v>2.2999999999999998</v>
      </c>
      <c r="N15" s="9">
        <v>1.3720000000000001</v>
      </c>
      <c r="O15" s="10">
        <v>7.5020000000000003E-2</v>
      </c>
      <c r="P15" s="10">
        <v>-6.2030000000000001E-5</v>
      </c>
      <c r="Q15" s="10">
        <v>2.0100000000000001E-8</v>
      </c>
      <c r="R15" s="11">
        <v>0</v>
      </c>
      <c r="S15" s="11">
        <v>0</v>
      </c>
      <c r="T15" s="2">
        <v>-178.2</v>
      </c>
      <c r="U15" s="2">
        <v>-162.22999999999999</v>
      </c>
      <c r="V15" s="9">
        <v>15.8965</v>
      </c>
      <c r="W15" s="11">
        <v>1814.91</v>
      </c>
      <c r="X15" s="11">
        <v>-29.92</v>
      </c>
      <c r="Y15" s="2">
        <v>300</v>
      </c>
      <c r="Z15" s="2">
        <v>270</v>
      </c>
      <c r="AA15" s="7">
        <v>50.588999999999999</v>
      </c>
      <c r="AB15" s="11">
        <v>-3540.17</v>
      </c>
      <c r="AC15" s="7">
        <v>-5.2229999999999999</v>
      </c>
      <c r="AD15" s="7">
        <v>1.79</v>
      </c>
      <c r="AE15" s="2">
        <v>4580</v>
      </c>
      <c r="AI15" s="1"/>
      <c r="AJ15" s="1"/>
      <c r="AL15" s="1"/>
      <c r="AO15" s="1"/>
      <c r="AP15" s="1"/>
      <c r="AQ15" s="1"/>
    </row>
    <row r="16" spans="1:43" ht="15" x14ac:dyDescent="0.2">
      <c r="A16" s="2">
        <v>2</v>
      </c>
      <c r="B16" s="1" t="s">
        <v>74</v>
      </c>
      <c r="C16" s="7">
        <v>203.83099999999999</v>
      </c>
      <c r="D16" s="8">
        <v>298</v>
      </c>
      <c r="E16" s="8">
        <v>364.7</v>
      </c>
      <c r="F16" s="8">
        <v>551</v>
      </c>
      <c r="G16" s="8">
        <v>0</v>
      </c>
      <c r="H16" s="8">
        <v>0</v>
      </c>
      <c r="I16" s="7">
        <v>0</v>
      </c>
      <c r="J16" s="7">
        <v>0</v>
      </c>
      <c r="K16" s="7">
        <v>1.645</v>
      </c>
      <c r="L16" s="8">
        <v>298</v>
      </c>
      <c r="M16" s="8">
        <v>0</v>
      </c>
      <c r="N16" s="9">
        <v>0</v>
      </c>
      <c r="O16" s="10">
        <v>0</v>
      </c>
      <c r="P16" s="10">
        <v>0</v>
      </c>
      <c r="Q16" s="10">
        <v>0</v>
      </c>
      <c r="R16" s="11">
        <v>0</v>
      </c>
      <c r="S16" s="11">
        <v>0</v>
      </c>
      <c r="T16" s="2">
        <v>0</v>
      </c>
      <c r="U16" s="2">
        <v>0</v>
      </c>
      <c r="V16" s="9">
        <v>0</v>
      </c>
      <c r="W16" s="11">
        <v>0</v>
      </c>
      <c r="X16" s="11">
        <v>0</v>
      </c>
      <c r="Y16" s="2">
        <v>0</v>
      </c>
      <c r="Z16" s="2">
        <v>0</v>
      </c>
      <c r="AA16" s="7">
        <v>75.314999999999998</v>
      </c>
      <c r="AB16" s="11">
        <v>-7113.72</v>
      </c>
      <c r="AC16" s="7">
        <v>-8.3439999999999994</v>
      </c>
      <c r="AD16" s="7">
        <v>4.95</v>
      </c>
      <c r="AE16" s="2">
        <v>0</v>
      </c>
      <c r="AL16" s="1"/>
      <c r="AO16" s="1"/>
      <c r="AP16" s="1"/>
      <c r="AQ16" s="1"/>
    </row>
    <row r="17" spans="1:43" ht="15" x14ac:dyDescent="0.2">
      <c r="A17" s="2">
        <v>3</v>
      </c>
      <c r="B17" s="1" t="s">
        <v>75</v>
      </c>
      <c r="C17" s="7">
        <v>133.405</v>
      </c>
      <c r="D17" s="8">
        <v>236.5</v>
      </c>
      <c r="E17" s="8">
        <v>386.9</v>
      </c>
      <c r="F17" s="8">
        <v>602</v>
      </c>
      <c r="G17" s="8">
        <v>41</v>
      </c>
      <c r="H17" s="8">
        <v>294</v>
      </c>
      <c r="I17" s="7">
        <v>0.24</v>
      </c>
      <c r="J17" s="7">
        <v>0.22</v>
      </c>
      <c r="K17" s="7">
        <v>1.4410000000000001</v>
      </c>
      <c r="L17" s="8">
        <v>293</v>
      </c>
      <c r="M17" s="8">
        <v>1.7</v>
      </c>
      <c r="N17" s="9">
        <v>1.51</v>
      </c>
      <c r="O17" s="10">
        <v>8.1939999999999999E-2</v>
      </c>
      <c r="P17" s="10">
        <v>-7.0640000000000001E-5</v>
      </c>
      <c r="Q17" s="10">
        <v>2.339E-8</v>
      </c>
      <c r="R17" s="11">
        <v>346.72</v>
      </c>
      <c r="S17" s="11">
        <v>304.43</v>
      </c>
      <c r="T17" s="2">
        <v>-33.1</v>
      </c>
      <c r="U17" s="2">
        <v>-18.52</v>
      </c>
      <c r="V17" s="9">
        <v>16.0381</v>
      </c>
      <c r="W17" s="11">
        <v>3110.79</v>
      </c>
      <c r="X17" s="11">
        <v>-56.16</v>
      </c>
      <c r="Y17" s="2">
        <v>428</v>
      </c>
      <c r="Z17" s="2">
        <v>302</v>
      </c>
      <c r="AA17" s="7">
        <v>0</v>
      </c>
      <c r="AB17" s="11">
        <v>0</v>
      </c>
      <c r="AC17" s="7">
        <v>0</v>
      </c>
      <c r="AD17" s="7">
        <v>0</v>
      </c>
      <c r="AE17" s="2">
        <v>7960</v>
      </c>
      <c r="AO17" s="1"/>
      <c r="AP17" s="1"/>
      <c r="AQ17" s="1"/>
    </row>
    <row r="18" spans="1:43" ht="15" x14ac:dyDescent="0.2">
      <c r="A18" s="2">
        <v>4</v>
      </c>
      <c r="B18" s="1" t="s">
        <v>76</v>
      </c>
      <c r="C18" s="7">
        <v>112.21599999999999</v>
      </c>
      <c r="D18" s="8">
        <v>0</v>
      </c>
      <c r="E18" s="8">
        <v>386.9</v>
      </c>
      <c r="F18" s="8">
        <v>579.5</v>
      </c>
      <c r="G18" s="8">
        <v>29</v>
      </c>
      <c r="H18" s="8">
        <v>0</v>
      </c>
      <c r="I18" s="7">
        <v>0</v>
      </c>
      <c r="J18" s="7">
        <v>0.252</v>
      </c>
      <c r="K18" s="7">
        <v>0</v>
      </c>
      <c r="L18" s="8">
        <v>0</v>
      </c>
      <c r="M18" s="8">
        <v>0</v>
      </c>
      <c r="N18" s="9">
        <v>0</v>
      </c>
      <c r="O18" s="10">
        <v>0</v>
      </c>
      <c r="P18" s="10">
        <v>0</v>
      </c>
      <c r="Q18" s="10">
        <v>0</v>
      </c>
      <c r="R18" s="11">
        <v>0</v>
      </c>
      <c r="S18" s="11">
        <v>0</v>
      </c>
      <c r="T18" s="2">
        <v>0</v>
      </c>
      <c r="U18" s="2">
        <v>0</v>
      </c>
      <c r="V18" s="9">
        <v>15.708399999999999</v>
      </c>
      <c r="W18" s="11">
        <v>3015.51</v>
      </c>
      <c r="X18" s="11">
        <v>-54.59</v>
      </c>
      <c r="Y18" s="2">
        <v>414</v>
      </c>
      <c r="Z18" s="2">
        <v>279</v>
      </c>
      <c r="AA18" s="7">
        <v>0</v>
      </c>
      <c r="AB18" s="11">
        <v>0</v>
      </c>
      <c r="AC18" s="7">
        <v>0</v>
      </c>
      <c r="AD18" s="7">
        <v>0</v>
      </c>
      <c r="AE18" s="2">
        <v>7790</v>
      </c>
      <c r="AQ18" s="1"/>
    </row>
    <row r="19" spans="1:43" ht="15" x14ac:dyDescent="0.2">
      <c r="A19" s="2">
        <v>5</v>
      </c>
      <c r="B19" s="1" t="s">
        <v>77</v>
      </c>
      <c r="C19" s="7">
        <v>112.21599999999999</v>
      </c>
      <c r="D19" s="8">
        <v>0</v>
      </c>
      <c r="E19" s="8">
        <v>378</v>
      </c>
      <c r="F19" s="8">
        <v>569.5</v>
      </c>
      <c r="G19" s="8">
        <v>27.9</v>
      </c>
      <c r="H19" s="8">
        <v>0</v>
      </c>
      <c r="I19" s="7">
        <v>0</v>
      </c>
      <c r="J19" s="7">
        <v>0.21099999999999999</v>
      </c>
      <c r="K19" s="7">
        <v>0</v>
      </c>
      <c r="L19" s="8">
        <v>0</v>
      </c>
      <c r="M19" s="8">
        <v>0</v>
      </c>
      <c r="N19" s="9">
        <v>0</v>
      </c>
      <c r="O19" s="10">
        <v>0</v>
      </c>
      <c r="P19" s="10">
        <v>0</v>
      </c>
      <c r="Q19" s="10">
        <v>0</v>
      </c>
      <c r="R19" s="11">
        <v>0</v>
      </c>
      <c r="S19" s="11">
        <v>0</v>
      </c>
      <c r="T19" s="2">
        <v>0</v>
      </c>
      <c r="U19" s="2">
        <v>0</v>
      </c>
      <c r="V19" s="9">
        <v>15.679399999999999</v>
      </c>
      <c r="W19" s="11">
        <v>2938.09</v>
      </c>
      <c r="X19" s="11">
        <v>-53.25</v>
      </c>
      <c r="Y19" s="2">
        <v>404</v>
      </c>
      <c r="Z19" s="2">
        <v>273</v>
      </c>
      <c r="AA19" s="7">
        <v>0</v>
      </c>
      <c r="AB19" s="11">
        <v>0</v>
      </c>
      <c r="AC19" s="7">
        <v>0</v>
      </c>
      <c r="AD19" s="7">
        <v>0</v>
      </c>
      <c r="AE19" s="2">
        <v>7570</v>
      </c>
      <c r="AQ19" s="1"/>
    </row>
    <row r="20" spans="1:43" ht="15" x14ac:dyDescent="0.2">
      <c r="A20" s="2">
        <v>6</v>
      </c>
      <c r="B20" s="1" t="s">
        <v>78</v>
      </c>
      <c r="C20" s="7">
        <v>170.922</v>
      </c>
      <c r="D20" s="8">
        <v>179</v>
      </c>
      <c r="E20" s="8">
        <v>277</v>
      </c>
      <c r="F20" s="8">
        <v>418.6</v>
      </c>
      <c r="G20" s="8">
        <v>32.6</v>
      </c>
      <c r="H20" s="8">
        <v>294</v>
      </c>
      <c r="I20" s="7">
        <v>0.27900000000000003</v>
      </c>
      <c r="J20" s="7">
        <v>0</v>
      </c>
      <c r="K20" s="7">
        <v>1.4550000000000001</v>
      </c>
      <c r="L20" s="8">
        <v>298</v>
      </c>
      <c r="M20" s="8">
        <v>0</v>
      </c>
      <c r="N20" s="9">
        <v>9.6620000000000008</v>
      </c>
      <c r="O20" s="10">
        <v>7.8299999999999995E-2</v>
      </c>
      <c r="P20" s="10">
        <v>6.5720000000000001E-5</v>
      </c>
      <c r="Q20" s="10">
        <v>1.8679999999999999E-8</v>
      </c>
      <c r="R20" s="11">
        <v>0</v>
      </c>
      <c r="S20" s="11">
        <v>0</v>
      </c>
      <c r="T20" s="2">
        <v>0</v>
      </c>
      <c r="U20" s="2">
        <v>0</v>
      </c>
      <c r="V20" s="9">
        <v>0</v>
      </c>
      <c r="W20" s="11">
        <v>0</v>
      </c>
      <c r="X20" s="11">
        <v>0</v>
      </c>
      <c r="Y20" s="2">
        <v>0</v>
      </c>
      <c r="Z20" s="2">
        <v>0</v>
      </c>
      <c r="AA20" s="7">
        <v>0</v>
      </c>
      <c r="AB20" s="11">
        <v>0</v>
      </c>
      <c r="AC20" s="7">
        <v>0</v>
      </c>
      <c r="AD20" s="7">
        <v>0</v>
      </c>
      <c r="AE20" s="2">
        <v>0</v>
      </c>
      <c r="AQ20" s="1"/>
    </row>
    <row r="21" spans="1:43" ht="15" x14ac:dyDescent="0.2">
      <c r="A21" s="2">
        <v>7</v>
      </c>
      <c r="B21" s="1" t="s">
        <v>79</v>
      </c>
      <c r="C21" s="7">
        <v>98.96</v>
      </c>
      <c r="D21" s="8">
        <v>176.2</v>
      </c>
      <c r="E21" s="8">
        <v>330.4</v>
      </c>
      <c r="F21" s="8">
        <v>523</v>
      </c>
      <c r="G21" s="8">
        <v>50</v>
      </c>
      <c r="H21" s="8">
        <v>240</v>
      </c>
      <c r="I21" s="7">
        <v>0.28000000000000003</v>
      </c>
      <c r="J21" s="7">
        <v>0.248</v>
      </c>
      <c r="K21" s="7">
        <v>1.1679999999999999</v>
      </c>
      <c r="L21" s="8">
        <v>298</v>
      </c>
      <c r="M21" s="8">
        <v>2</v>
      </c>
      <c r="N21" s="9">
        <v>2.9790000000000001</v>
      </c>
      <c r="O21" s="10">
        <v>6.4390000000000003E-2</v>
      </c>
      <c r="P21" s="10">
        <v>-4.8959999999999999E-5</v>
      </c>
      <c r="Q21" s="10">
        <v>1.5049999999999999E-8</v>
      </c>
      <c r="R21" s="11">
        <v>412.27</v>
      </c>
      <c r="S21" s="11">
        <v>239.1</v>
      </c>
      <c r="T21" s="2">
        <v>-31.05</v>
      </c>
      <c r="U21" s="2">
        <v>-17.47</v>
      </c>
      <c r="V21" s="9">
        <v>16.084199999999999</v>
      </c>
      <c r="W21" s="11">
        <v>2697.29</v>
      </c>
      <c r="X21" s="11">
        <v>-45.03</v>
      </c>
      <c r="Y21" s="2">
        <v>352</v>
      </c>
      <c r="Z21" s="2">
        <v>242</v>
      </c>
      <c r="AA21" s="7">
        <v>56.232999999999997</v>
      </c>
      <c r="AB21" s="11">
        <v>-5422.68</v>
      </c>
      <c r="AC21" s="7">
        <v>-5.726</v>
      </c>
      <c r="AD21" s="7">
        <v>3.17</v>
      </c>
      <c r="AE21" s="2">
        <v>6860</v>
      </c>
      <c r="AQ21" s="1"/>
    </row>
    <row r="22" spans="1:43" ht="15" x14ac:dyDescent="0.2">
      <c r="A22" s="2">
        <v>8</v>
      </c>
      <c r="B22" s="1" t="s">
        <v>80</v>
      </c>
      <c r="C22" s="7">
        <v>66.051000000000002</v>
      </c>
      <c r="D22" s="8">
        <v>156.19999999999999</v>
      </c>
      <c r="E22" s="8">
        <v>248.4</v>
      </c>
      <c r="F22" s="8">
        <v>386.6</v>
      </c>
      <c r="G22" s="8">
        <v>44.4</v>
      </c>
      <c r="H22" s="8">
        <v>181</v>
      </c>
      <c r="I22" s="7">
        <v>0.253</v>
      </c>
      <c r="J22" s="7">
        <v>0.26600000000000001</v>
      </c>
      <c r="K22" s="7">
        <v>0</v>
      </c>
      <c r="L22" s="8">
        <v>0</v>
      </c>
      <c r="M22" s="8">
        <v>2.2999999999999998</v>
      </c>
      <c r="N22" s="9">
        <v>2.0720000000000001</v>
      </c>
      <c r="O22" s="10">
        <v>5.722E-2</v>
      </c>
      <c r="P22" s="10">
        <v>-3.4799999999999999E-5</v>
      </c>
      <c r="Q22" s="10">
        <v>8.1069999999999994E-9</v>
      </c>
      <c r="R22" s="11">
        <v>319.27</v>
      </c>
      <c r="S22" s="11">
        <v>186.56</v>
      </c>
      <c r="T22" s="2">
        <v>-118</v>
      </c>
      <c r="U22" s="2">
        <v>-104.26</v>
      </c>
      <c r="V22" s="9">
        <v>16.187100000000001</v>
      </c>
      <c r="W22" s="11">
        <v>2095.35</v>
      </c>
      <c r="X22" s="11">
        <v>-29.16</v>
      </c>
      <c r="Y22" s="2">
        <v>273</v>
      </c>
      <c r="Z22" s="2">
        <v>238</v>
      </c>
      <c r="AA22" s="7">
        <v>48.591000000000001</v>
      </c>
      <c r="AB22" s="11">
        <v>-3837.61</v>
      </c>
      <c r="AC22" s="7">
        <v>-4.8109999999999999</v>
      </c>
      <c r="AD22" s="7">
        <v>1.87</v>
      </c>
      <c r="AE22" s="2">
        <v>5100</v>
      </c>
      <c r="AQ22" s="1"/>
    </row>
    <row r="23" spans="1:43" ht="15" x14ac:dyDescent="0.2">
      <c r="A23" s="2">
        <v>9</v>
      </c>
      <c r="B23" s="1" t="s">
        <v>81</v>
      </c>
      <c r="C23" s="7">
        <v>64.034999999999997</v>
      </c>
      <c r="D23" s="8">
        <v>0</v>
      </c>
      <c r="E23" s="8">
        <v>0</v>
      </c>
      <c r="F23" s="8">
        <v>302.8</v>
      </c>
      <c r="G23" s="8">
        <v>44</v>
      </c>
      <c r="H23" s="8">
        <v>154</v>
      </c>
      <c r="I23" s="7">
        <v>0.27300000000000002</v>
      </c>
      <c r="J23" s="7">
        <v>0</v>
      </c>
      <c r="K23" s="7">
        <v>0</v>
      </c>
      <c r="L23" s="8">
        <v>0</v>
      </c>
      <c r="M23" s="8">
        <v>1.4</v>
      </c>
      <c r="N23" s="9">
        <v>0.73399999999999999</v>
      </c>
      <c r="O23" s="10">
        <v>5.8389999999999997E-2</v>
      </c>
      <c r="P23" s="10">
        <v>-5.0139999999999998E-5</v>
      </c>
      <c r="Q23" s="10">
        <v>1.6770000000000001E-8</v>
      </c>
      <c r="R23" s="11">
        <v>0</v>
      </c>
      <c r="S23" s="11">
        <v>0</v>
      </c>
      <c r="T23" s="2">
        <v>-82.5</v>
      </c>
      <c r="U23" s="2">
        <v>-76.84</v>
      </c>
      <c r="V23" s="9">
        <v>0</v>
      </c>
      <c r="W23" s="11">
        <v>0</v>
      </c>
      <c r="X23" s="11">
        <v>0</v>
      </c>
      <c r="Y23" s="2">
        <v>0</v>
      </c>
      <c r="Z23" s="2">
        <v>0</v>
      </c>
      <c r="AA23" s="7">
        <v>0</v>
      </c>
      <c r="AB23" s="11">
        <v>0</v>
      </c>
      <c r="AC23" s="7">
        <v>0</v>
      </c>
      <c r="AD23" s="7">
        <v>0</v>
      </c>
      <c r="AE23" s="2">
        <v>0</v>
      </c>
      <c r="AQ23" s="1"/>
    </row>
    <row r="24" spans="1:43" ht="15" x14ac:dyDescent="0.2">
      <c r="A24" s="2">
        <v>10</v>
      </c>
      <c r="B24" s="1" t="s">
        <v>82</v>
      </c>
      <c r="C24" s="7">
        <v>112.21599999999999</v>
      </c>
      <c r="D24" s="8">
        <v>239.7</v>
      </c>
      <c r="E24" s="8">
        <v>392.7</v>
      </c>
      <c r="F24" s="8">
        <v>591</v>
      </c>
      <c r="G24" s="8">
        <v>29.3</v>
      </c>
      <c r="H24" s="8">
        <v>416</v>
      </c>
      <c r="I24" s="7">
        <v>0.25</v>
      </c>
      <c r="J24" s="7">
        <v>0.23799999999999999</v>
      </c>
      <c r="K24" s="7">
        <v>0.78500000000000003</v>
      </c>
      <c r="L24" s="8">
        <v>289</v>
      </c>
      <c r="M24" s="8">
        <v>0</v>
      </c>
      <c r="N24" s="9">
        <v>-17.122</v>
      </c>
      <c r="O24" s="10">
        <v>0.21490000000000001</v>
      </c>
      <c r="P24" s="10">
        <v>-1.199E-4</v>
      </c>
      <c r="Q24" s="10">
        <v>2.461E-8</v>
      </c>
      <c r="R24" s="11">
        <v>0</v>
      </c>
      <c r="S24" s="11">
        <v>0</v>
      </c>
      <c r="T24" s="2">
        <v>-43.26</v>
      </c>
      <c r="U24" s="2">
        <v>8.42</v>
      </c>
      <c r="V24" s="9">
        <v>16.964700000000001</v>
      </c>
      <c r="W24" s="11">
        <v>4276.08</v>
      </c>
      <c r="X24" s="11">
        <v>-52.8</v>
      </c>
      <c r="Y24" s="2">
        <v>480</v>
      </c>
      <c r="Z24" s="2">
        <v>345</v>
      </c>
      <c r="AA24" s="7">
        <v>0</v>
      </c>
      <c r="AB24" s="11">
        <v>0</v>
      </c>
      <c r="AC24" s="7">
        <v>0</v>
      </c>
      <c r="AD24" s="7">
        <v>0</v>
      </c>
      <c r="AE24" s="2">
        <v>0</v>
      </c>
      <c r="AQ24" s="1"/>
    </row>
    <row r="25" spans="1:43" ht="15" x14ac:dyDescent="0.2">
      <c r="A25" s="2">
        <v>11</v>
      </c>
      <c r="B25" s="1" t="s">
        <v>83</v>
      </c>
      <c r="C25" s="7">
        <v>98.188999999999993</v>
      </c>
      <c r="D25" s="8">
        <v>203.4</v>
      </c>
      <c r="E25" s="8">
        <v>361</v>
      </c>
      <c r="F25" s="8">
        <v>547</v>
      </c>
      <c r="G25" s="8">
        <v>34</v>
      </c>
      <c r="H25" s="8">
        <v>360</v>
      </c>
      <c r="I25" s="7">
        <v>0.27</v>
      </c>
      <c r="J25" s="7">
        <v>0.27300000000000002</v>
      </c>
      <c r="K25" s="7">
        <v>0.75900000000000001</v>
      </c>
      <c r="L25" s="8">
        <v>289</v>
      </c>
      <c r="M25" s="8">
        <v>0</v>
      </c>
      <c r="N25" s="9">
        <v>-13.827</v>
      </c>
      <c r="O25" s="10">
        <v>0.1832</v>
      </c>
      <c r="P25" s="10">
        <v>-1.075E-4</v>
      </c>
      <c r="Q25" s="10">
        <v>2.4129999999999998E-8</v>
      </c>
      <c r="R25" s="11">
        <v>0</v>
      </c>
      <c r="S25" s="11">
        <v>0</v>
      </c>
      <c r="T25" s="2">
        <v>-33.049999999999997</v>
      </c>
      <c r="U25" s="2">
        <v>9.33</v>
      </c>
      <c r="V25" s="9">
        <v>15.6973</v>
      </c>
      <c r="W25" s="11">
        <v>2807.94</v>
      </c>
      <c r="X25" s="11">
        <v>-51.2</v>
      </c>
      <c r="Y25" s="2">
        <v>390</v>
      </c>
      <c r="Z25" s="2">
        <v>260</v>
      </c>
      <c r="AA25" s="7">
        <v>0</v>
      </c>
      <c r="AB25" s="11">
        <v>0</v>
      </c>
      <c r="AC25" s="7">
        <v>0</v>
      </c>
      <c r="AD25" s="7">
        <v>0</v>
      </c>
      <c r="AE25" s="2">
        <v>7240</v>
      </c>
      <c r="AQ25" s="1"/>
    </row>
    <row r="26" spans="1:43" ht="15" x14ac:dyDescent="0.2">
      <c r="A26" s="2">
        <v>12</v>
      </c>
      <c r="B26" s="1" t="s">
        <v>84</v>
      </c>
      <c r="C26" s="7">
        <v>187.38</v>
      </c>
      <c r="D26" s="8">
        <v>238.2</v>
      </c>
      <c r="E26" s="8">
        <v>320.7</v>
      </c>
      <c r="F26" s="8">
        <v>487.2</v>
      </c>
      <c r="G26" s="8">
        <v>33.700000000000003</v>
      </c>
      <c r="H26" s="8">
        <v>304</v>
      </c>
      <c r="I26" s="7">
        <v>0.25600000000000001</v>
      </c>
      <c r="J26" s="7">
        <v>0.252</v>
      </c>
      <c r="K26" s="7">
        <v>1.58</v>
      </c>
      <c r="L26" s="8">
        <v>289</v>
      </c>
      <c r="M26" s="8">
        <v>0</v>
      </c>
      <c r="N26" s="9">
        <v>14.603</v>
      </c>
      <c r="O26" s="10">
        <v>6.8650000000000003E-2</v>
      </c>
      <c r="P26" s="10">
        <v>-5.7800000000000002E-5</v>
      </c>
      <c r="Q26" s="10">
        <v>1.6490000000000001E-8</v>
      </c>
      <c r="R26" s="11">
        <v>0</v>
      </c>
      <c r="S26" s="11">
        <v>0</v>
      </c>
      <c r="T26" s="2">
        <v>-178.1</v>
      </c>
      <c r="U26" s="2">
        <v>0</v>
      </c>
      <c r="V26" s="9">
        <v>15.8424</v>
      </c>
      <c r="W26" s="11">
        <v>2523.61</v>
      </c>
      <c r="X26" s="11">
        <v>-45.67</v>
      </c>
      <c r="Y26" s="2">
        <v>360</v>
      </c>
      <c r="Z26" s="2">
        <v>250</v>
      </c>
      <c r="AA26" s="7">
        <v>57.097000000000001</v>
      </c>
      <c r="AB26" s="11">
        <v>-5249.75</v>
      </c>
      <c r="AC26" s="7">
        <v>-5.9130000000000003</v>
      </c>
      <c r="AD26" s="7">
        <v>3.91</v>
      </c>
      <c r="AE26" s="2">
        <v>6570</v>
      </c>
      <c r="AQ26" s="1"/>
    </row>
    <row r="27" spans="1:43" ht="15" x14ac:dyDescent="0.2">
      <c r="A27" s="2">
        <v>13</v>
      </c>
      <c r="B27" s="1" t="s">
        <v>85</v>
      </c>
      <c r="C27" s="7">
        <v>132.20599999999999</v>
      </c>
      <c r="D27" s="8">
        <v>242</v>
      </c>
      <c r="E27" s="8">
        <v>480.7</v>
      </c>
      <c r="F27" s="8">
        <v>719</v>
      </c>
      <c r="G27" s="8">
        <v>34.700000000000003</v>
      </c>
      <c r="H27" s="8">
        <v>0</v>
      </c>
      <c r="I27" s="7">
        <v>0</v>
      </c>
      <c r="J27" s="7">
        <v>0.30299999999999999</v>
      </c>
      <c r="K27" s="7">
        <v>0.97299999999999998</v>
      </c>
      <c r="L27" s="8">
        <v>293</v>
      </c>
      <c r="M27" s="8">
        <v>0</v>
      </c>
      <c r="N27" s="9">
        <v>0</v>
      </c>
      <c r="O27" s="10">
        <v>0</v>
      </c>
      <c r="P27" s="10">
        <v>0</v>
      </c>
      <c r="Q27" s="10">
        <v>0</v>
      </c>
      <c r="R27" s="11">
        <v>0</v>
      </c>
      <c r="S27" s="11">
        <v>0</v>
      </c>
      <c r="T27" s="2">
        <v>6.6</v>
      </c>
      <c r="U27" s="2">
        <v>39.9</v>
      </c>
      <c r="V27" s="9">
        <v>16.2805</v>
      </c>
      <c r="W27" s="11">
        <v>4009.49</v>
      </c>
      <c r="X27" s="11">
        <v>-64.89</v>
      </c>
      <c r="Y27" s="2">
        <v>500</v>
      </c>
      <c r="Z27" s="2">
        <v>365</v>
      </c>
      <c r="AA27" s="7">
        <v>0</v>
      </c>
      <c r="AB27" s="11">
        <v>0</v>
      </c>
      <c r="AC27" s="7">
        <v>0</v>
      </c>
      <c r="AD27" s="7">
        <v>0</v>
      </c>
      <c r="AE27" s="2">
        <v>9490</v>
      </c>
      <c r="AQ27" s="1"/>
    </row>
    <row r="28" spans="1:43" ht="15" x14ac:dyDescent="0.2">
      <c r="A28" s="2">
        <v>14</v>
      </c>
      <c r="B28" s="1" t="s">
        <v>86</v>
      </c>
      <c r="C28" s="7">
        <v>147.43199999999999</v>
      </c>
      <c r="D28" s="8">
        <v>258.5</v>
      </c>
      <c r="E28" s="8">
        <v>429</v>
      </c>
      <c r="F28" s="8">
        <v>651</v>
      </c>
      <c r="G28" s="8">
        <v>39</v>
      </c>
      <c r="H28" s="8">
        <v>348</v>
      </c>
      <c r="I28" s="7">
        <v>0.25</v>
      </c>
      <c r="J28" s="7">
        <v>0.31</v>
      </c>
      <c r="K28" s="7">
        <v>1.389</v>
      </c>
      <c r="L28" s="8">
        <v>293</v>
      </c>
      <c r="M28" s="8">
        <v>0</v>
      </c>
      <c r="N28" s="9">
        <v>6.4210000000000003</v>
      </c>
      <c r="O28" s="10">
        <v>8.6510000000000004E-2</v>
      </c>
      <c r="P28" s="10">
        <v>-6.656E-5</v>
      </c>
      <c r="Q28" s="10">
        <v>2.0990000000000001E-8</v>
      </c>
      <c r="R28" s="11">
        <v>818.63</v>
      </c>
      <c r="S28" s="11">
        <v>342.88</v>
      </c>
      <c r="T28" s="2">
        <v>-44.4</v>
      </c>
      <c r="U28" s="2">
        <v>-23.37</v>
      </c>
      <c r="V28" s="9">
        <v>16.124600000000001</v>
      </c>
      <c r="W28" s="11">
        <v>3417.27</v>
      </c>
      <c r="X28" s="11">
        <v>-69.150000000000006</v>
      </c>
      <c r="Y28" s="2">
        <v>470</v>
      </c>
      <c r="Z28" s="2">
        <v>315</v>
      </c>
      <c r="AA28" s="7">
        <v>0</v>
      </c>
      <c r="AB28" s="11">
        <v>0</v>
      </c>
      <c r="AC28" s="7">
        <v>0</v>
      </c>
      <c r="AD28" s="7">
        <v>0</v>
      </c>
      <c r="AE28" s="2">
        <v>9180</v>
      </c>
      <c r="AQ28" s="1"/>
    </row>
    <row r="29" spans="1:43" ht="15" x14ac:dyDescent="0.2">
      <c r="A29" s="2">
        <v>15</v>
      </c>
      <c r="B29" s="1" t="s">
        <v>87</v>
      </c>
      <c r="C29" s="7">
        <v>120.19499999999999</v>
      </c>
      <c r="D29" s="8">
        <v>247.7</v>
      </c>
      <c r="E29" s="8">
        <v>449.2</v>
      </c>
      <c r="F29" s="8">
        <v>664.5</v>
      </c>
      <c r="G29" s="8">
        <v>34.1</v>
      </c>
      <c r="H29" s="8">
        <v>430</v>
      </c>
      <c r="I29" s="7">
        <v>0.27</v>
      </c>
      <c r="J29" s="7">
        <v>0.39</v>
      </c>
      <c r="K29" s="7">
        <v>0.89400000000000002</v>
      </c>
      <c r="L29" s="8">
        <v>293</v>
      </c>
      <c r="M29" s="8">
        <v>0.6</v>
      </c>
      <c r="N29" s="9">
        <v>-1.6579999999999999</v>
      </c>
      <c r="O29" s="10">
        <v>0.15129999999999999</v>
      </c>
      <c r="P29" s="10">
        <v>-7.9450000000000007E-5</v>
      </c>
      <c r="Q29" s="10">
        <v>1.5790000000000001E-8</v>
      </c>
      <c r="R29" s="11">
        <v>0</v>
      </c>
      <c r="S29" s="11">
        <v>0</v>
      </c>
      <c r="T29" s="2">
        <v>-2.29</v>
      </c>
      <c r="U29" s="2">
        <v>29.77</v>
      </c>
      <c r="V29" s="9">
        <v>16.2121</v>
      </c>
      <c r="W29" s="11">
        <v>3670.22</v>
      </c>
      <c r="X29" s="11">
        <v>-66.069999999999993</v>
      </c>
      <c r="Y29" s="2">
        <v>479</v>
      </c>
      <c r="Z29" s="2">
        <v>329</v>
      </c>
      <c r="AA29" s="7">
        <v>0</v>
      </c>
      <c r="AB29" s="11">
        <v>0</v>
      </c>
      <c r="AC29" s="7">
        <v>0</v>
      </c>
      <c r="AD29" s="7">
        <v>0</v>
      </c>
      <c r="AE29" s="2">
        <v>9570</v>
      </c>
      <c r="AQ29" s="1"/>
    </row>
    <row r="30" spans="1:43" ht="15" x14ac:dyDescent="0.2">
      <c r="A30" s="2">
        <v>16</v>
      </c>
      <c r="B30" s="1" t="s">
        <v>88</v>
      </c>
      <c r="C30" s="7">
        <v>134.22200000000001</v>
      </c>
      <c r="D30" s="8">
        <v>352</v>
      </c>
      <c r="E30" s="8">
        <v>470</v>
      </c>
      <c r="F30" s="8">
        <v>675</v>
      </c>
      <c r="G30" s="8">
        <v>29</v>
      </c>
      <c r="H30" s="8">
        <v>480</v>
      </c>
      <c r="I30" s="7">
        <v>0.25</v>
      </c>
      <c r="J30" s="7">
        <v>0.42599999999999999</v>
      </c>
      <c r="K30" s="7">
        <v>0.83799999999999997</v>
      </c>
      <c r="L30" s="8">
        <v>354</v>
      </c>
      <c r="M30" s="8">
        <v>0</v>
      </c>
      <c r="N30" s="9">
        <v>3.9460000000000002</v>
      </c>
      <c r="O30" s="10">
        <v>0.15570000000000001</v>
      </c>
      <c r="P30" s="10">
        <v>-6.8759999999999999E-5</v>
      </c>
      <c r="Q30" s="10">
        <v>7.7789999999999997E-9</v>
      </c>
      <c r="R30" s="11">
        <v>0</v>
      </c>
      <c r="S30" s="11">
        <v>0</v>
      </c>
      <c r="T30" s="2">
        <v>-10.82</v>
      </c>
      <c r="U30" s="2">
        <v>28.55</v>
      </c>
      <c r="V30" s="9">
        <v>16.302299999999999</v>
      </c>
      <c r="W30" s="11">
        <v>3850.91</v>
      </c>
      <c r="X30" s="11">
        <v>-71.72</v>
      </c>
      <c r="Y30" s="2">
        <v>500</v>
      </c>
      <c r="Z30" s="2">
        <v>361</v>
      </c>
      <c r="AA30" s="7">
        <v>64.138999999999996</v>
      </c>
      <c r="AB30" s="11">
        <v>-8300.92</v>
      </c>
      <c r="AC30" s="7">
        <v>-6.4779999999999998</v>
      </c>
      <c r="AD30" s="7">
        <v>8.8000000000000007</v>
      </c>
      <c r="AE30" s="2">
        <v>10880</v>
      </c>
      <c r="AQ30" s="1"/>
    </row>
    <row r="31" spans="1:43" ht="15" x14ac:dyDescent="0.2">
      <c r="A31" s="2">
        <v>17</v>
      </c>
      <c r="B31" s="1" t="s">
        <v>89</v>
      </c>
      <c r="C31" s="7">
        <v>120.19499999999999</v>
      </c>
      <c r="D31" s="8">
        <v>227</v>
      </c>
      <c r="E31" s="8">
        <v>442.5</v>
      </c>
      <c r="F31" s="8">
        <v>649.1</v>
      </c>
      <c r="G31" s="8">
        <v>31.9</v>
      </c>
      <c r="H31" s="8">
        <v>430</v>
      </c>
      <c r="I31" s="7">
        <v>0.25800000000000001</v>
      </c>
      <c r="J31" s="7">
        <v>0.39</v>
      </c>
      <c r="K31" s="7">
        <v>0.88</v>
      </c>
      <c r="L31" s="8">
        <v>289</v>
      </c>
      <c r="M31" s="8">
        <v>0.3</v>
      </c>
      <c r="N31" s="9">
        <v>-1.115</v>
      </c>
      <c r="O31" s="10">
        <v>0.14899999999999999</v>
      </c>
      <c r="P31" s="10">
        <v>-7.7929999999999994E-5</v>
      </c>
      <c r="Q31" s="10">
        <v>1.5230000000000001E-8</v>
      </c>
      <c r="R31" s="11">
        <v>872.74</v>
      </c>
      <c r="S31" s="11">
        <v>297.75</v>
      </c>
      <c r="T31" s="2">
        <v>-3.33</v>
      </c>
      <c r="U31" s="2">
        <v>27.95</v>
      </c>
      <c r="V31" s="9">
        <v>16.219000000000001</v>
      </c>
      <c r="W31" s="11">
        <v>3622.58</v>
      </c>
      <c r="X31" s="11">
        <v>-64.59</v>
      </c>
      <c r="Y31" s="2">
        <v>471</v>
      </c>
      <c r="Z31" s="2">
        <v>324</v>
      </c>
      <c r="AA31" s="7">
        <v>56.241</v>
      </c>
      <c r="AB31" s="11">
        <v>-7256.56</v>
      </c>
      <c r="AC31" s="7">
        <v>-5.4589999999999996</v>
      </c>
      <c r="AD31" s="7">
        <v>7.27</v>
      </c>
      <c r="AE31" s="2">
        <v>9380</v>
      </c>
      <c r="AQ31" s="1"/>
    </row>
    <row r="32" spans="1:43" ht="15" x14ac:dyDescent="0.2">
      <c r="A32" s="2">
        <v>18</v>
      </c>
      <c r="B32" s="1" t="s">
        <v>90</v>
      </c>
      <c r="C32" s="7">
        <v>54.091999999999999</v>
      </c>
      <c r="D32" s="8">
        <v>137</v>
      </c>
      <c r="E32" s="8">
        <v>284</v>
      </c>
      <c r="F32" s="8">
        <v>443.7</v>
      </c>
      <c r="G32" s="8">
        <v>44.4</v>
      </c>
      <c r="H32" s="8">
        <v>219</v>
      </c>
      <c r="I32" s="7">
        <v>0.26700000000000002</v>
      </c>
      <c r="J32" s="7">
        <v>0.255</v>
      </c>
      <c r="K32" s="7">
        <v>0.65200000000000002</v>
      </c>
      <c r="L32" s="8">
        <v>293</v>
      </c>
      <c r="M32" s="8">
        <v>0.4</v>
      </c>
      <c r="N32" s="9">
        <v>2.6749999999999998</v>
      </c>
      <c r="O32" s="10">
        <v>6.5049999999999997E-2</v>
      </c>
      <c r="P32" s="10">
        <v>-3.5070000000000001E-5</v>
      </c>
      <c r="Q32" s="10">
        <v>7.378E-9</v>
      </c>
      <c r="R32" s="11">
        <v>0</v>
      </c>
      <c r="S32" s="11">
        <v>0</v>
      </c>
      <c r="T32" s="2">
        <v>38.770000000000003</v>
      </c>
      <c r="U32" s="2">
        <v>47.43</v>
      </c>
      <c r="V32" s="9">
        <v>16.103899999999999</v>
      </c>
      <c r="W32" s="11">
        <v>2397.2600000000002</v>
      </c>
      <c r="X32" s="11">
        <v>-30.88</v>
      </c>
      <c r="Y32" s="2">
        <v>305</v>
      </c>
      <c r="Z32" s="2">
        <v>245</v>
      </c>
      <c r="AA32" s="7">
        <v>0</v>
      </c>
      <c r="AB32" s="11">
        <v>0</v>
      </c>
      <c r="AC32" s="7">
        <v>0</v>
      </c>
      <c r="AD32" s="7">
        <v>0</v>
      </c>
      <c r="AE32" s="2">
        <v>5800</v>
      </c>
      <c r="AQ32" s="1"/>
    </row>
    <row r="33" spans="1:43" ht="15" x14ac:dyDescent="0.2">
      <c r="A33" s="2">
        <v>19</v>
      </c>
      <c r="B33" s="1" t="s">
        <v>91</v>
      </c>
      <c r="C33" s="7">
        <v>170.922</v>
      </c>
      <c r="D33" s="8">
        <v>179.3</v>
      </c>
      <c r="E33" s="8">
        <v>276.89999999999998</v>
      </c>
      <c r="F33" s="8">
        <v>418.9</v>
      </c>
      <c r="G33" s="8">
        <v>32.200000000000003</v>
      </c>
      <c r="H33" s="8">
        <v>293</v>
      </c>
      <c r="I33" s="7">
        <v>0.27500000000000002</v>
      </c>
      <c r="J33" s="7">
        <v>0.255</v>
      </c>
      <c r="K33" s="7">
        <v>1.48</v>
      </c>
      <c r="L33" s="8">
        <v>277</v>
      </c>
      <c r="M33" s="8">
        <v>0.5</v>
      </c>
      <c r="N33" s="9">
        <v>9.2620000000000005</v>
      </c>
      <c r="O33" s="10">
        <v>8.2159999999999997E-2</v>
      </c>
      <c r="P33" s="10">
        <v>7.0469999999999994E-5</v>
      </c>
      <c r="Q33" s="10">
        <v>2.0319999999999999E-8</v>
      </c>
      <c r="R33" s="11">
        <v>0</v>
      </c>
      <c r="S33" s="11">
        <v>0</v>
      </c>
      <c r="T33" s="2">
        <v>-214.6</v>
      </c>
      <c r="U33" s="2">
        <v>0</v>
      </c>
      <c r="V33" s="9">
        <v>0</v>
      </c>
      <c r="W33" s="11">
        <v>0</v>
      </c>
      <c r="X33" s="11">
        <v>0</v>
      </c>
      <c r="Y33" s="2">
        <v>0</v>
      </c>
      <c r="Z33" s="2">
        <v>0</v>
      </c>
      <c r="AA33" s="7">
        <v>52.316000000000003</v>
      </c>
      <c r="AB33" s="11">
        <v>-4327.01</v>
      </c>
      <c r="AC33" s="7">
        <v>-5.35</v>
      </c>
      <c r="AD33" s="7">
        <v>3.02</v>
      </c>
      <c r="AE33" s="2">
        <v>5560</v>
      </c>
      <c r="AQ33" s="1"/>
    </row>
    <row r="34" spans="1:43" ht="15" x14ac:dyDescent="0.2">
      <c r="A34" s="2">
        <v>20</v>
      </c>
      <c r="B34" s="1" t="s">
        <v>92</v>
      </c>
      <c r="C34" s="7">
        <v>98.96</v>
      </c>
      <c r="D34" s="8">
        <v>237.5</v>
      </c>
      <c r="E34" s="8">
        <v>356.6</v>
      </c>
      <c r="F34" s="8">
        <v>561</v>
      </c>
      <c r="G34" s="8">
        <v>53</v>
      </c>
      <c r="H34" s="8">
        <v>220</v>
      </c>
      <c r="I34" s="7">
        <v>0.25</v>
      </c>
      <c r="J34" s="7">
        <v>0.28599999999999998</v>
      </c>
      <c r="K34" s="7">
        <v>1.25</v>
      </c>
      <c r="L34" s="8">
        <v>289</v>
      </c>
      <c r="M34" s="8">
        <v>1.8</v>
      </c>
      <c r="N34" s="9">
        <v>4.8929999999999998</v>
      </c>
      <c r="O34" s="10">
        <v>5.518E-2</v>
      </c>
      <c r="P34" s="10">
        <v>-3.4350000000000001E-5</v>
      </c>
      <c r="Q34" s="10">
        <v>8.0939999999999996E-9</v>
      </c>
      <c r="R34" s="11">
        <v>473.95</v>
      </c>
      <c r="S34" s="11">
        <v>277.98</v>
      </c>
      <c r="T34" s="2">
        <v>-31</v>
      </c>
      <c r="U34" s="2">
        <v>-17.649999999999999</v>
      </c>
      <c r="V34" s="9">
        <v>16.176400000000001</v>
      </c>
      <c r="W34" s="11">
        <v>2927.17</v>
      </c>
      <c r="X34" s="11">
        <v>-50.22</v>
      </c>
      <c r="Y34" s="2">
        <v>373</v>
      </c>
      <c r="Z34" s="2">
        <v>240</v>
      </c>
      <c r="AA34" s="7">
        <v>51.956000000000003</v>
      </c>
      <c r="AB34" s="11">
        <v>-5712.66</v>
      </c>
      <c r="AC34" s="7">
        <v>-4.9909999999999997</v>
      </c>
      <c r="AD34" s="7">
        <v>3.3</v>
      </c>
      <c r="AE34" s="2">
        <v>7650</v>
      </c>
      <c r="AQ34" s="1"/>
    </row>
    <row r="35" spans="1:43" ht="15" x14ac:dyDescent="0.2">
      <c r="A35" s="2">
        <v>21</v>
      </c>
      <c r="B35" s="1" t="s">
        <v>93</v>
      </c>
      <c r="C35" s="7">
        <v>112.98699999999999</v>
      </c>
      <c r="D35" s="8">
        <v>172.7</v>
      </c>
      <c r="E35" s="8">
        <v>369.5</v>
      </c>
      <c r="F35" s="8">
        <v>577</v>
      </c>
      <c r="G35" s="8">
        <v>44</v>
      </c>
      <c r="H35" s="8">
        <v>226</v>
      </c>
      <c r="I35" s="7">
        <v>0.21</v>
      </c>
      <c r="J35" s="7">
        <v>0.24</v>
      </c>
      <c r="K35" s="7">
        <v>1.1499999999999999</v>
      </c>
      <c r="L35" s="8">
        <v>293</v>
      </c>
      <c r="M35" s="8">
        <v>1.9</v>
      </c>
      <c r="N35" s="9">
        <v>2.496</v>
      </c>
      <c r="O35" s="10">
        <v>8.7290000000000006E-2</v>
      </c>
      <c r="P35" s="10">
        <v>-6.2189999999999999E-5</v>
      </c>
      <c r="Q35" s="10">
        <v>1.8489999999999999E-8</v>
      </c>
      <c r="R35" s="11">
        <v>514.36</v>
      </c>
      <c r="S35" s="11">
        <v>281.02999999999997</v>
      </c>
      <c r="T35" s="2">
        <v>-39.6</v>
      </c>
      <c r="U35" s="2">
        <v>-19.86</v>
      </c>
      <c r="V35" s="9">
        <v>16.038499999999999</v>
      </c>
      <c r="W35" s="11">
        <v>2985.07</v>
      </c>
      <c r="X35" s="11">
        <v>-52.16</v>
      </c>
      <c r="Y35" s="2">
        <v>408</v>
      </c>
      <c r="Z35" s="2">
        <v>288</v>
      </c>
      <c r="AA35" s="7">
        <v>0</v>
      </c>
      <c r="AB35" s="11">
        <v>0</v>
      </c>
      <c r="AC35" s="7">
        <v>0</v>
      </c>
      <c r="AD35" s="7">
        <v>0</v>
      </c>
      <c r="AE35" s="2">
        <v>7500</v>
      </c>
      <c r="AQ35" s="1"/>
    </row>
    <row r="36" spans="1:43" ht="15" x14ac:dyDescent="0.2">
      <c r="A36" s="2">
        <v>22</v>
      </c>
      <c r="B36" s="1" t="s">
        <v>94</v>
      </c>
      <c r="C36" s="7">
        <v>90.123000000000005</v>
      </c>
      <c r="D36" s="8">
        <v>202</v>
      </c>
      <c r="E36" s="8">
        <v>358.6</v>
      </c>
      <c r="F36" s="8">
        <v>536</v>
      </c>
      <c r="G36" s="8">
        <v>38.200000000000003</v>
      </c>
      <c r="H36" s="8">
        <v>271</v>
      </c>
      <c r="I36" s="7">
        <v>0.23499999999999999</v>
      </c>
      <c r="J36" s="7">
        <v>0.371</v>
      </c>
      <c r="K36" s="7">
        <v>0.86699999999999999</v>
      </c>
      <c r="L36" s="8">
        <v>293</v>
      </c>
      <c r="M36" s="8">
        <v>0</v>
      </c>
      <c r="N36" s="9">
        <v>7.6989999999999998</v>
      </c>
      <c r="O36" s="10">
        <v>8.5199999999999998E-2</v>
      </c>
      <c r="P36" s="10">
        <v>-3.1900000000000003E-5</v>
      </c>
      <c r="Q36" s="10">
        <v>6.0000000000000003E-12</v>
      </c>
      <c r="R36" s="11">
        <v>0</v>
      </c>
      <c r="S36" s="11">
        <v>0</v>
      </c>
      <c r="T36" s="2">
        <v>0</v>
      </c>
      <c r="U36" s="2">
        <v>0</v>
      </c>
      <c r="V36" s="9">
        <v>16.021000000000001</v>
      </c>
      <c r="W36" s="11">
        <v>2869.79</v>
      </c>
      <c r="X36" s="11">
        <v>-53.15</v>
      </c>
      <c r="Y36" s="2">
        <v>393</v>
      </c>
      <c r="Z36" s="2">
        <v>262</v>
      </c>
      <c r="AA36" s="7">
        <v>0</v>
      </c>
      <c r="AB36" s="11">
        <v>0</v>
      </c>
      <c r="AC36" s="7">
        <v>0</v>
      </c>
      <c r="AD36" s="7">
        <v>0</v>
      </c>
      <c r="AE36" s="2">
        <v>7510</v>
      </c>
      <c r="AQ36" s="1"/>
    </row>
    <row r="37" spans="1:43" ht="15" x14ac:dyDescent="0.2">
      <c r="A37" s="2">
        <v>23</v>
      </c>
      <c r="B37" s="1" t="s">
        <v>95</v>
      </c>
      <c r="C37" s="7">
        <v>68.119</v>
      </c>
      <c r="D37" s="8">
        <v>135.9</v>
      </c>
      <c r="E37" s="8">
        <v>318</v>
      </c>
      <c r="F37" s="8">
        <v>503</v>
      </c>
      <c r="G37" s="8">
        <v>40.200000000000003</v>
      </c>
      <c r="H37" s="8">
        <v>276</v>
      </c>
      <c r="I37" s="7">
        <v>0.26900000000000002</v>
      </c>
      <c r="J37" s="7">
        <v>0.17299999999999999</v>
      </c>
      <c r="K37" s="7">
        <v>0.69299999999999995</v>
      </c>
      <c r="L37" s="8">
        <v>293</v>
      </c>
      <c r="M37" s="8">
        <v>0</v>
      </c>
      <c r="N37" s="9">
        <v>2.1080000000000001</v>
      </c>
      <c r="O37" s="10">
        <v>9.2670000000000002E-2</v>
      </c>
      <c r="P37" s="10">
        <v>-5.4459999999999997E-5</v>
      </c>
      <c r="Q37" s="10">
        <v>1.253E-8</v>
      </c>
      <c r="R37" s="11">
        <v>0</v>
      </c>
      <c r="S37" s="11">
        <v>0</v>
      </c>
      <c r="T37" s="2">
        <v>34.799999999999997</v>
      </c>
      <c r="U37" s="2">
        <v>50.29</v>
      </c>
      <c r="V37" s="9">
        <v>15.9297</v>
      </c>
      <c r="W37" s="11">
        <v>2544.34</v>
      </c>
      <c r="X37" s="11">
        <v>-44.3</v>
      </c>
      <c r="Y37" s="2">
        <v>340</v>
      </c>
      <c r="Z37" s="2">
        <v>250</v>
      </c>
      <c r="AA37" s="7">
        <v>0</v>
      </c>
      <c r="AB37" s="11">
        <v>0</v>
      </c>
      <c r="AC37" s="7">
        <v>0</v>
      </c>
      <c r="AD37" s="7">
        <v>0</v>
      </c>
      <c r="AE37" s="2">
        <v>6590</v>
      </c>
      <c r="AQ37" s="1"/>
    </row>
    <row r="38" spans="1:43" ht="15" x14ac:dyDescent="0.2">
      <c r="A38" s="2">
        <v>24</v>
      </c>
      <c r="B38" s="1" t="s">
        <v>96</v>
      </c>
      <c r="C38" s="7">
        <v>76.096000000000004</v>
      </c>
      <c r="D38" s="8">
        <v>213</v>
      </c>
      <c r="E38" s="8">
        <v>460.5</v>
      </c>
      <c r="F38" s="8">
        <v>625</v>
      </c>
      <c r="G38" s="8">
        <v>60</v>
      </c>
      <c r="H38" s="8">
        <v>237</v>
      </c>
      <c r="I38" s="7">
        <v>0.28000000000000003</v>
      </c>
      <c r="J38" s="7">
        <v>0</v>
      </c>
      <c r="K38" s="7">
        <v>1.036</v>
      </c>
      <c r="L38" s="8">
        <v>293</v>
      </c>
      <c r="M38" s="8">
        <v>3.6</v>
      </c>
      <c r="N38" s="9">
        <v>0.151</v>
      </c>
      <c r="O38" s="10">
        <v>0.10059999999999999</v>
      </c>
      <c r="P38" s="10">
        <v>-7.1210000000000004E-5</v>
      </c>
      <c r="Q38" s="10">
        <v>2.138E-8</v>
      </c>
      <c r="R38" s="11">
        <v>1404.2</v>
      </c>
      <c r="S38" s="11">
        <v>426.74</v>
      </c>
      <c r="T38" s="2">
        <v>-101.33</v>
      </c>
      <c r="U38" s="2">
        <v>0</v>
      </c>
      <c r="V38" s="9">
        <v>20.532399999999999</v>
      </c>
      <c r="W38" s="11">
        <v>6091.95</v>
      </c>
      <c r="X38" s="11">
        <v>-22.46</v>
      </c>
      <c r="Y38" s="2">
        <v>483</v>
      </c>
      <c r="Z38" s="2">
        <v>357</v>
      </c>
      <c r="AA38" s="7">
        <v>0</v>
      </c>
      <c r="AB38" s="11">
        <v>0</v>
      </c>
      <c r="AC38" s="7">
        <v>0</v>
      </c>
      <c r="AD38" s="7">
        <v>0</v>
      </c>
      <c r="AE38" s="2">
        <v>12940</v>
      </c>
      <c r="AQ38" s="1"/>
    </row>
    <row r="39" spans="1:43" ht="15" x14ac:dyDescent="0.2">
      <c r="A39" s="2">
        <v>25</v>
      </c>
      <c r="B39" s="1" t="s">
        <v>97</v>
      </c>
      <c r="C39" s="7">
        <v>120.19499999999999</v>
      </c>
      <c r="D39" s="8">
        <v>228.4</v>
      </c>
      <c r="E39" s="8">
        <v>437.9</v>
      </c>
      <c r="F39" s="8">
        <v>637.29999999999995</v>
      </c>
      <c r="G39" s="8">
        <v>30.9</v>
      </c>
      <c r="H39" s="8">
        <v>433</v>
      </c>
      <c r="I39" s="7">
        <v>0.26</v>
      </c>
      <c r="J39" s="7">
        <v>0.39800000000000002</v>
      </c>
      <c r="K39" s="7">
        <v>0.86499999999999999</v>
      </c>
      <c r="L39" s="8">
        <v>293</v>
      </c>
      <c r="M39" s="8">
        <v>0.1</v>
      </c>
      <c r="N39" s="9">
        <v>-4.6790000000000003</v>
      </c>
      <c r="O39" s="10">
        <v>0.16059999999999999</v>
      </c>
      <c r="P39" s="10">
        <v>-8.8189999999999994E-5</v>
      </c>
      <c r="Q39" s="10">
        <v>1.8390000000000001E-8</v>
      </c>
      <c r="R39" s="11">
        <v>437.52</v>
      </c>
      <c r="S39" s="11">
        <v>268.27</v>
      </c>
      <c r="T39" s="2">
        <v>3.84</v>
      </c>
      <c r="U39" s="2">
        <v>28.19</v>
      </c>
      <c r="V39" s="9">
        <v>16.289300000000001</v>
      </c>
      <c r="W39" s="11">
        <v>3614.19</v>
      </c>
      <c r="X39" s="11">
        <v>-63.57</v>
      </c>
      <c r="Y39" s="2">
        <v>466</v>
      </c>
      <c r="Z39" s="2">
        <v>321</v>
      </c>
      <c r="AA39" s="7">
        <v>58.040999999999997</v>
      </c>
      <c r="AB39" s="11">
        <v>-7326.78</v>
      </c>
      <c r="AC39" s="7">
        <v>-5.7060000000000004</v>
      </c>
      <c r="AD39" s="7">
        <v>7.22</v>
      </c>
      <c r="AE39" s="2">
        <v>9330</v>
      </c>
      <c r="AQ39" s="1"/>
    </row>
    <row r="40" spans="1:43" ht="15" x14ac:dyDescent="0.2">
      <c r="A40" s="2">
        <v>26</v>
      </c>
      <c r="B40" s="1" t="s">
        <v>98</v>
      </c>
      <c r="C40" s="7">
        <v>54.091999999999999</v>
      </c>
      <c r="D40" s="8">
        <v>164.3</v>
      </c>
      <c r="E40" s="8">
        <v>268.7</v>
      </c>
      <c r="F40" s="8">
        <v>425</v>
      </c>
      <c r="G40" s="8">
        <v>42.7</v>
      </c>
      <c r="H40" s="8">
        <v>221</v>
      </c>
      <c r="I40" s="7">
        <v>0.27</v>
      </c>
      <c r="J40" s="7">
        <v>0.19500000000000001</v>
      </c>
      <c r="K40" s="7">
        <v>0.621</v>
      </c>
      <c r="L40" s="8">
        <v>293</v>
      </c>
      <c r="M40" s="8">
        <v>0</v>
      </c>
      <c r="N40" s="9">
        <v>-0.40300000000000002</v>
      </c>
      <c r="O40" s="10">
        <v>8.165E-2</v>
      </c>
      <c r="P40" s="10">
        <v>-5.5890000000000002E-5</v>
      </c>
      <c r="Q40" s="10">
        <v>1.513E-8</v>
      </c>
      <c r="R40" s="11">
        <v>300.58999999999997</v>
      </c>
      <c r="S40" s="11">
        <v>163.12</v>
      </c>
      <c r="T40" s="2">
        <v>26.33</v>
      </c>
      <c r="U40" s="2">
        <v>36.01</v>
      </c>
      <c r="V40" s="9">
        <v>15.7727</v>
      </c>
      <c r="W40" s="11">
        <v>2142.66</v>
      </c>
      <c r="X40" s="11">
        <v>-34.299999999999997</v>
      </c>
      <c r="Y40" s="2">
        <v>290</v>
      </c>
      <c r="Z40" s="2">
        <v>215</v>
      </c>
      <c r="AA40" s="7">
        <v>0</v>
      </c>
      <c r="AB40" s="11">
        <v>0</v>
      </c>
      <c r="AC40" s="7">
        <v>0</v>
      </c>
      <c r="AD40" s="7">
        <v>0</v>
      </c>
      <c r="AE40" s="2">
        <v>5370</v>
      </c>
      <c r="AQ40" s="1"/>
    </row>
    <row r="41" spans="1:43" ht="15" x14ac:dyDescent="0.2">
      <c r="A41" s="2">
        <v>27</v>
      </c>
      <c r="B41" s="1" t="s">
        <v>99</v>
      </c>
      <c r="C41" s="7">
        <v>76.096000000000004</v>
      </c>
      <c r="D41" s="8">
        <v>246.4</v>
      </c>
      <c r="E41" s="8">
        <v>487.6</v>
      </c>
      <c r="F41" s="8">
        <v>658</v>
      </c>
      <c r="G41" s="8">
        <v>59</v>
      </c>
      <c r="H41" s="8">
        <v>241</v>
      </c>
      <c r="I41" s="7">
        <v>0.26</v>
      </c>
      <c r="J41" s="7">
        <v>0</v>
      </c>
      <c r="K41" s="7">
        <v>1.0529999999999999</v>
      </c>
      <c r="L41" s="8">
        <v>293</v>
      </c>
      <c r="M41" s="8">
        <v>3.7</v>
      </c>
      <c r="N41" s="9">
        <v>1.9750000000000001</v>
      </c>
      <c r="O41" s="10">
        <v>8.7790000000000007E-2</v>
      </c>
      <c r="P41" s="10">
        <v>-5.1629999999999999E-5</v>
      </c>
      <c r="Q41" s="10">
        <v>1.207E-8</v>
      </c>
      <c r="R41" s="11">
        <v>1813</v>
      </c>
      <c r="S41" s="11">
        <v>406.96</v>
      </c>
      <c r="T41" s="2">
        <v>-97.71</v>
      </c>
      <c r="U41" s="2">
        <v>0</v>
      </c>
      <c r="V41" s="9">
        <v>17.291699999999999</v>
      </c>
      <c r="W41" s="11">
        <v>3888.84</v>
      </c>
      <c r="X41" s="11">
        <v>-123.2</v>
      </c>
      <c r="Y41" s="2">
        <v>525</v>
      </c>
      <c r="Z41" s="2">
        <v>380</v>
      </c>
      <c r="AA41" s="7">
        <v>0</v>
      </c>
      <c r="AB41" s="11">
        <v>0</v>
      </c>
      <c r="AC41" s="7">
        <v>0</v>
      </c>
      <c r="AD41" s="7">
        <v>0</v>
      </c>
      <c r="AE41" s="2">
        <v>13500</v>
      </c>
      <c r="AQ41" s="1"/>
    </row>
    <row r="42" spans="1:43" ht="15" x14ac:dyDescent="0.2">
      <c r="A42" s="2">
        <v>28</v>
      </c>
      <c r="B42" s="1" t="s">
        <v>100</v>
      </c>
      <c r="C42" s="7">
        <v>88.106999999999999</v>
      </c>
      <c r="D42" s="8">
        <v>285</v>
      </c>
      <c r="E42" s="8">
        <v>374.5</v>
      </c>
      <c r="F42" s="8">
        <v>587</v>
      </c>
      <c r="G42" s="8">
        <v>51.4</v>
      </c>
      <c r="H42" s="8">
        <v>238</v>
      </c>
      <c r="I42" s="7">
        <v>0.254</v>
      </c>
      <c r="J42" s="7">
        <v>0.28799999999999998</v>
      </c>
      <c r="K42" s="7">
        <v>1.0329999999999999</v>
      </c>
      <c r="L42" s="8">
        <v>293</v>
      </c>
      <c r="M42" s="8">
        <v>0.4</v>
      </c>
      <c r="N42" s="9">
        <v>-12.795999999999999</v>
      </c>
      <c r="O42" s="10">
        <v>0.14299999999999999</v>
      </c>
      <c r="P42" s="10">
        <v>-9.7570000000000003E-5</v>
      </c>
      <c r="Q42" s="10">
        <v>2.5370000000000002E-8</v>
      </c>
      <c r="R42" s="11">
        <v>660.36</v>
      </c>
      <c r="S42" s="11">
        <v>308.77</v>
      </c>
      <c r="T42" s="2">
        <v>-75.3</v>
      </c>
      <c r="U42" s="2">
        <v>-43.21</v>
      </c>
      <c r="V42" s="9">
        <v>16.1327</v>
      </c>
      <c r="W42" s="11">
        <v>2966.88</v>
      </c>
      <c r="X42" s="11">
        <v>-62.15</v>
      </c>
      <c r="Y42" s="2">
        <v>410</v>
      </c>
      <c r="Z42" s="2">
        <v>275</v>
      </c>
      <c r="AA42" s="7">
        <v>0</v>
      </c>
      <c r="AB42" s="11">
        <v>0</v>
      </c>
      <c r="AC42" s="7">
        <v>0</v>
      </c>
      <c r="AD42" s="7">
        <v>0</v>
      </c>
      <c r="AE42" s="2">
        <v>8690</v>
      </c>
      <c r="AQ42" s="1"/>
    </row>
    <row r="43" spans="1:43" ht="15" x14ac:dyDescent="0.2">
      <c r="A43" s="2">
        <v>29</v>
      </c>
      <c r="B43" s="1" t="s">
        <v>101</v>
      </c>
      <c r="C43" s="7">
        <v>134.22200000000001</v>
      </c>
      <c r="D43" s="8">
        <v>231</v>
      </c>
      <c r="E43" s="8">
        <v>456.9</v>
      </c>
      <c r="F43" s="8">
        <v>657.9</v>
      </c>
      <c r="G43" s="8">
        <v>27.7</v>
      </c>
      <c r="H43" s="8">
        <v>480</v>
      </c>
      <c r="I43" s="7">
        <v>0.25</v>
      </c>
      <c r="J43" s="7">
        <v>0.40300000000000002</v>
      </c>
      <c r="K43" s="7">
        <v>0.86199999999999999</v>
      </c>
      <c r="L43" s="8">
        <v>293</v>
      </c>
      <c r="M43" s="8">
        <v>0.1</v>
      </c>
      <c r="N43" s="9">
        <v>-8.9369999999999994</v>
      </c>
      <c r="O43" s="10">
        <v>0.20710000000000001</v>
      </c>
      <c r="P43" s="10">
        <v>-1.328E-4</v>
      </c>
      <c r="Q43" s="10">
        <v>3.3699999999999997E-8</v>
      </c>
      <c r="R43" s="11">
        <v>0</v>
      </c>
      <c r="S43" s="11">
        <v>0</v>
      </c>
      <c r="T43" s="2">
        <v>-5.32</v>
      </c>
      <c r="U43" s="2">
        <v>32.950000000000003</v>
      </c>
      <c r="V43" s="9">
        <v>16.114000000000001</v>
      </c>
      <c r="W43" s="11">
        <v>3657.22</v>
      </c>
      <c r="X43" s="11">
        <v>-71.180000000000007</v>
      </c>
      <c r="Y43" s="2">
        <v>487</v>
      </c>
      <c r="Z43" s="2">
        <v>335</v>
      </c>
      <c r="AA43" s="7">
        <v>0</v>
      </c>
      <c r="AB43" s="11">
        <v>0</v>
      </c>
      <c r="AC43" s="7">
        <v>0</v>
      </c>
      <c r="AD43" s="7">
        <v>0</v>
      </c>
      <c r="AE43" s="2">
        <v>9410</v>
      </c>
      <c r="AQ43" s="1"/>
    </row>
    <row r="44" spans="1:43" ht="15" x14ac:dyDescent="0.2">
      <c r="A44" s="2">
        <v>30</v>
      </c>
      <c r="B44" s="1" t="s">
        <v>102</v>
      </c>
      <c r="C44" s="7">
        <v>68.119</v>
      </c>
      <c r="D44" s="8">
        <v>124.9</v>
      </c>
      <c r="E44" s="8">
        <v>299.10000000000002</v>
      </c>
      <c r="F44" s="8">
        <v>478</v>
      </c>
      <c r="G44" s="8">
        <v>37.4</v>
      </c>
      <c r="H44" s="8">
        <v>276</v>
      </c>
      <c r="I44" s="7">
        <v>0.26300000000000001</v>
      </c>
      <c r="J44" s="7">
        <v>0.104</v>
      </c>
      <c r="K44" s="7">
        <v>0.66100000000000003</v>
      </c>
      <c r="L44" s="8">
        <v>293</v>
      </c>
      <c r="M44" s="8">
        <v>0.4</v>
      </c>
      <c r="N44" s="9">
        <v>1.671</v>
      </c>
      <c r="O44" s="10">
        <v>9.4380000000000006E-2</v>
      </c>
      <c r="P44" s="10">
        <v>-5.6700000000000003E-5</v>
      </c>
      <c r="Q44" s="10">
        <v>1.337E-8</v>
      </c>
      <c r="R44" s="11">
        <v>0</v>
      </c>
      <c r="S44" s="11">
        <v>0</v>
      </c>
      <c r="T44" s="2">
        <v>25.2</v>
      </c>
      <c r="U44" s="2">
        <v>40.69</v>
      </c>
      <c r="V44" s="9">
        <v>15.7392</v>
      </c>
      <c r="W44" s="11">
        <v>2344.02</v>
      </c>
      <c r="X44" s="11">
        <v>-41.69</v>
      </c>
      <c r="Y44" s="2">
        <v>320</v>
      </c>
      <c r="Z44" s="2">
        <v>240</v>
      </c>
      <c r="AA44" s="7">
        <v>0</v>
      </c>
      <c r="AB44" s="11">
        <v>0</v>
      </c>
      <c r="AC44" s="7">
        <v>0</v>
      </c>
      <c r="AD44" s="7">
        <v>0</v>
      </c>
      <c r="AE44" s="2">
        <v>6010</v>
      </c>
      <c r="AQ44" s="1"/>
    </row>
    <row r="45" spans="1:43" ht="15" x14ac:dyDescent="0.2">
      <c r="A45" s="2">
        <v>31</v>
      </c>
      <c r="B45" s="1" t="s">
        <v>103</v>
      </c>
      <c r="C45" s="7">
        <v>82.146000000000001</v>
      </c>
      <c r="D45" s="8">
        <v>132</v>
      </c>
      <c r="E45" s="8">
        <v>332.6</v>
      </c>
      <c r="F45" s="8">
        <v>507</v>
      </c>
      <c r="G45" s="8">
        <v>34</v>
      </c>
      <c r="H45" s="8">
        <v>328</v>
      </c>
      <c r="I45" s="7">
        <v>0.26</v>
      </c>
      <c r="J45" s="7">
        <v>0.16</v>
      </c>
      <c r="K45" s="7">
        <v>0.69199999999999995</v>
      </c>
      <c r="L45" s="8">
        <v>293</v>
      </c>
      <c r="M45" s="8">
        <v>0</v>
      </c>
      <c r="N45" s="9">
        <v>0</v>
      </c>
      <c r="O45" s="10">
        <v>0</v>
      </c>
      <c r="P45" s="10">
        <v>0</v>
      </c>
      <c r="Q45" s="10">
        <v>0</v>
      </c>
      <c r="R45" s="11">
        <v>0</v>
      </c>
      <c r="S45" s="11">
        <v>0</v>
      </c>
      <c r="T45" s="2">
        <v>20</v>
      </c>
      <c r="U45" s="2">
        <v>0</v>
      </c>
      <c r="V45" s="9">
        <v>16.135100000000001</v>
      </c>
      <c r="W45" s="11">
        <v>2728.54</v>
      </c>
      <c r="X45" s="11">
        <v>45.45</v>
      </c>
      <c r="Y45" s="2">
        <v>350</v>
      </c>
      <c r="Z45" s="2">
        <v>282</v>
      </c>
      <c r="AA45" s="7">
        <v>0</v>
      </c>
      <c r="AB45" s="11">
        <v>0</v>
      </c>
      <c r="AC45" s="7">
        <v>0</v>
      </c>
      <c r="AD45" s="7">
        <v>0</v>
      </c>
      <c r="AE45" s="2">
        <v>6561</v>
      </c>
      <c r="AQ45" s="1"/>
    </row>
    <row r="46" spans="1:43" ht="15" x14ac:dyDescent="0.2">
      <c r="A46" s="2">
        <v>32</v>
      </c>
      <c r="B46" s="1" t="s">
        <v>104</v>
      </c>
      <c r="C46" s="7">
        <v>56.107999999999997</v>
      </c>
      <c r="D46" s="8">
        <v>87.8</v>
      </c>
      <c r="E46" s="8">
        <v>266.89999999999998</v>
      </c>
      <c r="F46" s="8">
        <v>419.6</v>
      </c>
      <c r="G46" s="8">
        <v>39.700000000000003</v>
      </c>
      <c r="H46" s="8">
        <v>240</v>
      </c>
      <c r="I46" s="7">
        <v>0.27700000000000002</v>
      </c>
      <c r="J46" s="7">
        <v>0.187</v>
      </c>
      <c r="K46" s="7">
        <v>0.59499999999999997</v>
      </c>
      <c r="L46" s="8">
        <v>293</v>
      </c>
      <c r="M46" s="8">
        <v>0.3</v>
      </c>
      <c r="N46" s="9">
        <v>-0.71499999999999997</v>
      </c>
      <c r="O46" s="10">
        <v>8.4360000000000004E-2</v>
      </c>
      <c r="P46" s="10">
        <v>-4.7540000000000002E-5</v>
      </c>
      <c r="Q46" s="10">
        <v>1.0660000000000001E-8</v>
      </c>
      <c r="R46" s="11">
        <v>256.3</v>
      </c>
      <c r="S46" s="11">
        <v>151.86000000000001</v>
      </c>
      <c r="T46" s="2">
        <v>-0.03</v>
      </c>
      <c r="U46" s="2">
        <v>17.04</v>
      </c>
      <c r="V46" s="9">
        <v>15.756399999999999</v>
      </c>
      <c r="W46" s="11">
        <v>2132.42</v>
      </c>
      <c r="X46" s="11">
        <v>-33.15</v>
      </c>
      <c r="Y46" s="2">
        <v>295</v>
      </c>
      <c r="Z46" s="2">
        <v>190</v>
      </c>
      <c r="AA46" s="7">
        <v>48.332999999999998</v>
      </c>
      <c r="AB46" s="11">
        <v>-3996.8</v>
      </c>
      <c r="AC46" s="7">
        <v>-4.7880000000000003</v>
      </c>
      <c r="AD46" s="7">
        <v>2.46</v>
      </c>
      <c r="AE46" s="2">
        <v>5238</v>
      </c>
      <c r="AQ46" s="1"/>
    </row>
    <row r="47" spans="1:43" ht="15" x14ac:dyDescent="0.2">
      <c r="A47" s="2">
        <v>33</v>
      </c>
      <c r="B47" s="1" t="s">
        <v>105</v>
      </c>
      <c r="C47" s="7">
        <v>54.091999999999999</v>
      </c>
      <c r="D47" s="8">
        <v>147.4</v>
      </c>
      <c r="E47" s="8">
        <v>281.2</v>
      </c>
      <c r="F47" s="8">
        <v>463.7</v>
      </c>
      <c r="G47" s="8">
        <v>46.5</v>
      </c>
      <c r="H47" s="8">
        <v>220</v>
      </c>
      <c r="I47" s="7">
        <v>0.27</v>
      </c>
      <c r="J47" s="7">
        <v>0.05</v>
      </c>
      <c r="K47" s="7">
        <v>0.65</v>
      </c>
      <c r="L47" s="8">
        <v>289</v>
      </c>
      <c r="M47" s="8">
        <v>0.8</v>
      </c>
      <c r="N47" s="9">
        <v>2.9969999999999999</v>
      </c>
      <c r="O47" s="10">
        <v>6.5530000000000005E-2</v>
      </c>
      <c r="P47" s="10">
        <v>-3.6900000000000002E-5</v>
      </c>
      <c r="Q47" s="10">
        <v>8.2399999999999997E-9</v>
      </c>
      <c r="R47" s="11">
        <v>0</v>
      </c>
      <c r="S47" s="11">
        <v>0</v>
      </c>
      <c r="T47" s="2">
        <v>39.479999999999997</v>
      </c>
      <c r="U47" s="2">
        <v>48.3</v>
      </c>
      <c r="V47" s="9">
        <v>16.060500000000001</v>
      </c>
      <c r="W47" s="11">
        <v>2271.42</v>
      </c>
      <c r="X47" s="11">
        <v>-40.299999999999997</v>
      </c>
      <c r="Y47" s="2">
        <v>300</v>
      </c>
      <c r="Z47" s="2">
        <v>200</v>
      </c>
      <c r="AA47" s="7">
        <v>0</v>
      </c>
      <c r="AB47" s="11">
        <v>0</v>
      </c>
      <c r="AC47" s="7">
        <v>0</v>
      </c>
      <c r="AD47" s="7">
        <v>0</v>
      </c>
      <c r="AE47" s="2">
        <v>5970</v>
      </c>
      <c r="AQ47" s="1"/>
    </row>
    <row r="48" spans="1:43" ht="15" x14ac:dyDescent="0.2">
      <c r="A48" s="2">
        <v>34</v>
      </c>
      <c r="B48" s="1" t="s">
        <v>106</v>
      </c>
      <c r="C48" s="7">
        <v>100.496</v>
      </c>
      <c r="D48" s="8">
        <v>142</v>
      </c>
      <c r="E48" s="8">
        <v>263.39999999999998</v>
      </c>
      <c r="F48" s="8">
        <v>410.2</v>
      </c>
      <c r="G48" s="8">
        <v>40.700000000000003</v>
      </c>
      <c r="H48" s="8">
        <v>231</v>
      </c>
      <c r="I48" s="7">
        <v>0.27900000000000003</v>
      </c>
      <c r="J48" s="7">
        <v>0</v>
      </c>
      <c r="K48" s="7">
        <v>1.1000000000000001</v>
      </c>
      <c r="L48" s="8">
        <v>303</v>
      </c>
      <c r="M48" s="8">
        <v>2.1</v>
      </c>
      <c r="N48" s="9">
        <v>4.0170000000000003</v>
      </c>
      <c r="O48" s="10">
        <v>6.5839999999999996E-2</v>
      </c>
      <c r="P48" s="10">
        <v>-4.7580000000000002E-5</v>
      </c>
      <c r="Q48" s="10">
        <v>1.267E-8</v>
      </c>
      <c r="R48" s="11">
        <v>0</v>
      </c>
      <c r="S48" s="11">
        <v>0</v>
      </c>
      <c r="T48" s="2">
        <v>0</v>
      </c>
      <c r="U48" s="2">
        <v>0</v>
      </c>
      <c r="V48" s="9">
        <v>0</v>
      </c>
      <c r="W48" s="11">
        <v>0</v>
      </c>
      <c r="X48" s="11">
        <v>0</v>
      </c>
      <c r="Y48" s="2">
        <v>0</v>
      </c>
      <c r="Z48" s="2">
        <v>0</v>
      </c>
      <c r="AA48" s="7">
        <v>0</v>
      </c>
      <c r="AB48" s="11">
        <v>0</v>
      </c>
      <c r="AC48" s="7">
        <v>0</v>
      </c>
      <c r="AD48" s="7">
        <v>0</v>
      </c>
      <c r="AE48" s="2">
        <v>0</v>
      </c>
      <c r="AQ48" s="1"/>
    </row>
    <row r="49" spans="1:43" ht="15" x14ac:dyDescent="0.2">
      <c r="A49" s="2">
        <v>35</v>
      </c>
      <c r="B49" s="1" t="s">
        <v>107</v>
      </c>
      <c r="C49" s="7">
        <v>92.569000000000003</v>
      </c>
      <c r="D49" s="8">
        <v>150.1</v>
      </c>
      <c r="E49" s="8">
        <v>351.6</v>
      </c>
      <c r="F49" s="8">
        <v>542</v>
      </c>
      <c r="G49" s="8">
        <v>36.4</v>
      </c>
      <c r="H49" s="8">
        <v>312</v>
      </c>
      <c r="I49" s="7">
        <v>0.255</v>
      </c>
      <c r="J49" s="7">
        <v>0.218</v>
      </c>
      <c r="K49" s="7">
        <v>0.88600000000000001</v>
      </c>
      <c r="L49" s="8">
        <v>293</v>
      </c>
      <c r="M49" s="8">
        <v>2</v>
      </c>
      <c r="N49" s="9">
        <v>-0.624</v>
      </c>
      <c r="O49" s="10">
        <v>0.1074</v>
      </c>
      <c r="P49" s="10">
        <v>-7.0140000000000003E-5</v>
      </c>
      <c r="Q49" s="10">
        <v>1.9300000000000001E-8</v>
      </c>
      <c r="R49" s="11">
        <v>783.72</v>
      </c>
      <c r="S49" s="11">
        <v>260.02999999999997</v>
      </c>
      <c r="T49" s="2">
        <v>-35.200000000000003</v>
      </c>
      <c r="U49" s="2">
        <v>-9.27</v>
      </c>
      <c r="V49" s="9">
        <v>15.975</v>
      </c>
      <c r="W49" s="11">
        <v>2826.26</v>
      </c>
      <c r="X49" s="11">
        <v>-49.05</v>
      </c>
      <c r="Y49" s="2">
        <v>385</v>
      </c>
      <c r="Z49" s="2">
        <v>255</v>
      </c>
      <c r="AA49" s="7">
        <v>0</v>
      </c>
      <c r="AB49" s="11">
        <v>0</v>
      </c>
      <c r="AC49" s="7">
        <v>0</v>
      </c>
      <c r="AD49" s="7">
        <v>0</v>
      </c>
      <c r="AE49" s="2">
        <v>7170</v>
      </c>
      <c r="AQ49" s="1"/>
    </row>
    <row r="50" spans="1:43" ht="15" x14ac:dyDescent="0.2">
      <c r="A50" s="2">
        <v>36</v>
      </c>
      <c r="B50" s="1" t="s">
        <v>108</v>
      </c>
      <c r="C50" s="7">
        <v>158.285</v>
      </c>
      <c r="D50" s="8">
        <v>280.10000000000002</v>
      </c>
      <c r="E50" s="8">
        <v>503.4</v>
      </c>
      <c r="F50" s="8">
        <v>700</v>
      </c>
      <c r="G50" s="8">
        <v>22</v>
      </c>
      <c r="H50" s="8">
        <v>600</v>
      </c>
      <c r="I50" s="7">
        <v>0.23</v>
      </c>
      <c r="J50" s="7">
        <v>0</v>
      </c>
      <c r="K50" s="7">
        <v>0.83</v>
      </c>
      <c r="L50" s="8">
        <v>293</v>
      </c>
      <c r="M50" s="8">
        <v>1.8</v>
      </c>
      <c r="N50" s="9">
        <v>3.48</v>
      </c>
      <c r="O50" s="10">
        <v>0.2137</v>
      </c>
      <c r="P50" s="10">
        <v>-9.365E-5</v>
      </c>
      <c r="Q50" s="10">
        <v>8.2420000000000003E-9</v>
      </c>
      <c r="R50" s="11">
        <v>1481.8</v>
      </c>
      <c r="S50" s="11">
        <v>380</v>
      </c>
      <c r="T50" s="2">
        <v>-96</v>
      </c>
      <c r="U50" s="2">
        <v>-24.9</v>
      </c>
      <c r="V50" s="9">
        <v>15.939500000000001</v>
      </c>
      <c r="W50" s="11">
        <v>3389.43</v>
      </c>
      <c r="X50" s="11">
        <v>-139</v>
      </c>
      <c r="Y50" s="2">
        <v>503</v>
      </c>
      <c r="Z50" s="2">
        <v>376</v>
      </c>
      <c r="AA50" s="7">
        <v>0</v>
      </c>
      <c r="AB50" s="11">
        <v>0</v>
      </c>
      <c r="AC50" s="7">
        <v>0</v>
      </c>
      <c r="AD50" s="7">
        <v>0</v>
      </c>
      <c r="AE50" s="2">
        <v>12000</v>
      </c>
      <c r="AQ50" s="1"/>
    </row>
    <row r="51" spans="1:43" ht="15" x14ac:dyDescent="0.2">
      <c r="A51" s="2">
        <v>37</v>
      </c>
      <c r="B51" s="1" t="s">
        <v>109</v>
      </c>
      <c r="C51" s="7">
        <v>140.27000000000001</v>
      </c>
      <c r="D51" s="8">
        <v>206.9</v>
      </c>
      <c r="E51" s="8">
        <v>443.7</v>
      </c>
      <c r="F51" s="8">
        <v>615</v>
      </c>
      <c r="G51" s="8">
        <v>21.8</v>
      </c>
      <c r="H51" s="8">
        <v>650</v>
      </c>
      <c r="I51" s="7">
        <v>0.28000000000000003</v>
      </c>
      <c r="J51" s="7">
        <v>0.49099999999999999</v>
      </c>
      <c r="K51" s="7">
        <v>0.74099999999999999</v>
      </c>
      <c r="L51" s="8">
        <v>293</v>
      </c>
      <c r="M51" s="8">
        <v>0</v>
      </c>
      <c r="N51" s="9">
        <v>-1.1140000000000001</v>
      </c>
      <c r="O51" s="10">
        <v>0.21679999999999999</v>
      </c>
      <c r="P51" s="10">
        <v>-1.208E-4</v>
      </c>
      <c r="Q51" s="10">
        <v>2.6160000000000001E-8</v>
      </c>
      <c r="R51" s="11">
        <v>518.37</v>
      </c>
      <c r="S51" s="11">
        <v>277.8</v>
      </c>
      <c r="T51" s="2">
        <v>-29.67</v>
      </c>
      <c r="U51" s="2">
        <v>28.93</v>
      </c>
      <c r="V51" s="9">
        <v>16.012899999999998</v>
      </c>
      <c r="W51" s="11">
        <v>3448.18</v>
      </c>
      <c r="X51" s="11">
        <v>-76.09</v>
      </c>
      <c r="Y51" s="2">
        <v>460</v>
      </c>
      <c r="Z51" s="2">
        <v>356</v>
      </c>
      <c r="AA51" s="7">
        <v>73.938000000000002</v>
      </c>
      <c r="AB51" s="11">
        <v>-8380.48</v>
      </c>
      <c r="AC51" s="7">
        <v>-7.95</v>
      </c>
      <c r="AD51" s="7">
        <v>9.9</v>
      </c>
      <c r="AE51" s="2">
        <v>9240</v>
      </c>
      <c r="AQ51" s="1"/>
    </row>
    <row r="52" spans="1:43" ht="15" x14ac:dyDescent="0.2">
      <c r="A52" s="2">
        <v>38</v>
      </c>
      <c r="B52" s="1" t="s">
        <v>110</v>
      </c>
      <c r="C52" s="7">
        <v>168.32400000000001</v>
      </c>
      <c r="D52" s="8">
        <v>238</v>
      </c>
      <c r="E52" s="8">
        <v>486.5</v>
      </c>
      <c r="F52" s="8">
        <v>657</v>
      </c>
      <c r="G52" s="8">
        <v>18.3</v>
      </c>
      <c r="H52" s="8">
        <v>0</v>
      </c>
      <c r="I52" s="7">
        <v>0</v>
      </c>
      <c r="J52" s="7">
        <v>0.55800000000000005</v>
      </c>
      <c r="K52" s="7">
        <v>0.75800000000000001</v>
      </c>
      <c r="L52" s="8">
        <v>293</v>
      </c>
      <c r="M52" s="8">
        <v>0</v>
      </c>
      <c r="N52" s="9">
        <v>-1.5629999999999999</v>
      </c>
      <c r="O52" s="10">
        <v>0.26219999999999999</v>
      </c>
      <c r="P52" s="10">
        <v>-1.47E-4</v>
      </c>
      <c r="Q52" s="10">
        <v>3.2030000000000003E-8</v>
      </c>
      <c r="R52" s="11">
        <v>615.66999999999996</v>
      </c>
      <c r="S52" s="11">
        <v>310.07</v>
      </c>
      <c r="T52" s="2">
        <v>-39.520000000000003</v>
      </c>
      <c r="U52" s="2">
        <v>32.96</v>
      </c>
      <c r="V52" s="9">
        <v>16.061</v>
      </c>
      <c r="W52" s="11">
        <v>3729.87</v>
      </c>
      <c r="X52" s="11">
        <v>-90.88</v>
      </c>
      <c r="Y52" s="2">
        <v>517</v>
      </c>
      <c r="Z52" s="2">
        <v>361</v>
      </c>
      <c r="AA52" s="7">
        <v>82.968000000000004</v>
      </c>
      <c r="AB52" s="11">
        <v>-9846.99</v>
      </c>
      <c r="AC52" s="7">
        <v>-9.0730000000000004</v>
      </c>
      <c r="AD52" s="7">
        <v>13.1</v>
      </c>
      <c r="AE52" s="2">
        <v>10270</v>
      </c>
      <c r="AQ52" s="1"/>
    </row>
    <row r="53" spans="1:43" ht="15" x14ac:dyDescent="0.2">
      <c r="A53" s="2">
        <v>39</v>
      </c>
      <c r="B53" s="1" t="s">
        <v>111</v>
      </c>
      <c r="C53" s="7">
        <v>298.55500000000001</v>
      </c>
      <c r="D53" s="8">
        <v>339</v>
      </c>
      <c r="E53" s="8">
        <v>629</v>
      </c>
      <c r="F53" s="8">
        <v>770</v>
      </c>
      <c r="G53" s="8">
        <v>12</v>
      </c>
      <c r="H53" s="8">
        <v>0</v>
      </c>
      <c r="I53" s="7">
        <v>0</v>
      </c>
      <c r="J53" s="7">
        <v>0</v>
      </c>
      <c r="K53" s="7">
        <v>0</v>
      </c>
      <c r="L53" s="8">
        <v>0</v>
      </c>
      <c r="M53" s="8">
        <v>0</v>
      </c>
      <c r="N53" s="9">
        <v>-3.0049999999999999</v>
      </c>
      <c r="O53" s="10">
        <v>0.4657</v>
      </c>
      <c r="P53" s="10">
        <v>-2.6709999999999999E-4</v>
      </c>
      <c r="Q53" s="10">
        <v>6.0090000000000004E-8</v>
      </c>
      <c r="R53" s="11">
        <v>0</v>
      </c>
      <c r="S53" s="11">
        <v>0</v>
      </c>
      <c r="T53" s="2">
        <v>-145.25</v>
      </c>
      <c r="U53" s="2">
        <v>-4.6399999999999997</v>
      </c>
      <c r="V53" s="9">
        <v>15.8233</v>
      </c>
      <c r="W53" s="11">
        <v>3912.1</v>
      </c>
      <c r="X53" s="11">
        <v>-203.1</v>
      </c>
      <c r="Y53" s="2">
        <v>679</v>
      </c>
      <c r="Z53" s="2">
        <v>492</v>
      </c>
      <c r="AA53" s="7">
        <v>0</v>
      </c>
      <c r="AB53" s="11">
        <v>0</v>
      </c>
      <c r="AC53" s="7">
        <v>0</v>
      </c>
      <c r="AD53" s="7">
        <v>0</v>
      </c>
      <c r="AE53" s="2">
        <v>15600</v>
      </c>
      <c r="AQ53" s="1"/>
    </row>
    <row r="54" spans="1:43" ht="15" x14ac:dyDescent="0.2">
      <c r="A54" s="2">
        <v>40</v>
      </c>
      <c r="B54" s="1" t="s">
        <v>112</v>
      </c>
      <c r="C54" s="7">
        <v>116.20399999999999</v>
      </c>
      <c r="D54" s="8">
        <v>239.2</v>
      </c>
      <c r="E54" s="8">
        <v>449.5</v>
      </c>
      <c r="F54" s="8">
        <v>633</v>
      </c>
      <c r="G54" s="8">
        <v>30</v>
      </c>
      <c r="H54" s="8">
        <v>435</v>
      </c>
      <c r="I54" s="7">
        <v>0.25</v>
      </c>
      <c r="J54" s="7">
        <v>0.56000000000000005</v>
      </c>
      <c r="K54" s="7">
        <v>0.82199999999999995</v>
      </c>
      <c r="L54" s="8">
        <v>293</v>
      </c>
      <c r="M54" s="8">
        <v>1.7</v>
      </c>
      <c r="N54" s="9">
        <v>1.1719999999999999</v>
      </c>
      <c r="O54" s="10">
        <v>0.16189999999999999</v>
      </c>
      <c r="P54" s="10">
        <v>-8.2319999999999998E-5</v>
      </c>
      <c r="Q54" s="10">
        <v>1.4440000000000001E-8</v>
      </c>
      <c r="R54" s="11">
        <v>1287</v>
      </c>
      <c r="S54" s="11">
        <v>361.83</v>
      </c>
      <c r="T54" s="2">
        <v>-79.3</v>
      </c>
      <c r="U54" s="2">
        <v>-28.9</v>
      </c>
      <c r="V54" s="9">
        <v>15.306800000000001</v>
      </c>
      <c r="W54" s="11">
        <v>2626.42</v>
      </c>
      <c r="X54" s="11">
        <v>-146.6</v>
      </c>
      <c r="Y54" s="2">
        <v>449</v>
      </c>
      <c r="Z54" s="2">
        <v>333</v>
      </c>
      <c r="AA54" s="7">
        <v>0</v>
      </c>
      <c r="AB54" s="11">
        <v>0</v>
      </c>
      <c r="AC54" s="7">
        <v>0</v>
      </c>
      <c r="AD54" s="7">
        <v>0</v>
      </c>
      <c r="AE54" s="2">
        <v>11500</v>
      </c>
      <c r="AQ54" s="1"/>
    </row>
    <row r="55" spans="1:43" ht="15" x14ac:dyDescent="0.2">
      <c r="A55" s="2">
        <v>41</v>
      </c>
      <c r="B55" s="1" t="s">
        <v>113</v>
      </c>
      <c r="C55" s="7">
        <v>98.188999999999993</v>
      </c>
      <c r="D55" s="8">
        <v>154.30000000000001</v>
      </c>
      <c r="E55" s="8">
        <v>366.8</v>
      </c>
      <c r="F55" s="8">
        <v>537.20000000000005</v>
      </c>
      <c r="G55" s="8">
        <v>28</v>
      </c>
      <c r="H55" s="8">
        <v>440</v>
      </c>
      <c r="I55" s="7">
        <v>0.28000000000000003</v>
      </c>
      <c r="J55" s="7">
        <v>0.35799999999999998</v>
      </c>
      <c r="K55" s="7">
        <v>0.69699999999999995</v>
      </c>
      <c r="L55" s="8">
        <v>293</v>
      </c>
      <c r="M55" s="8">
        <v>0.3</v>
      </c>
      <c r="N55" s="9">
        <v>-0.78900000000000003</v>
      </c>
      <c r="O55" s="10">
        <v>0.15040000000000001</v>
      </c>
      <c r="P55" s="10">
        <v>-8.3880000000000003E-5</v>
      </c>
      <c r="Q55" s="10">
        <v>1.817E-8</v>
      </c>
      <c r="R55" s="11">
        <v>368.69</v>
      </c>
      <c r="S55" s="11">
        <v>214.32</v>
      </c>
      <c r="T55" s="2">
        <v>-14.89</v>
      </c>
      <c r="U55" s="2">
        <v>22.9</v>
      </c>
      <c r="V55" s="9">
        <v>15.8894</v>
      </c>
      <c r="W55" s="11">
        <v>2895.51</v>
      </c>
      <c r="X55" s="11">
        <v>-53.97</v>
      </c>
      <c r="Y55" s="2">
        <v>400</v>
      </c>
      <c r="Z55" s="2">
        <v>265</v>
      </c>
      <c r="AA55" s="7">
        <v>60.034999999999997</v>
      </c>
      <c r="AB55" s="11">
        <v>-6147.41</v>
      </c>
      <c r="AC55" s="7">
        <v>-6.2110000000000003</v>
      </c>
      <c r="AD55" s="7">
        <v>5.7</v>
      </c>
      <c r="AE55" s="2">
        <v>7430</v>
      </c>
      <c r="AQ55" s="1"/>
    </row>
    <row r="56" spans="1:43" ht="15" x14ac:dyDescent="0.2">
      <c r="A56" s="2">
        <v>42</v>
      </c>
      <c r="B56" s="1" t="s">
        <v>114</v>
      </c>
      <c r="C56" s="7">
        <v>224.43199999999999</v>
      </c>
      <c r="D56" s="8">
        <v>277.3</v>
      </c>
      <c r="E56" s="8">
        <v>558</v>
      </c>
      <c r="F56" s="8">
        <v>717</v>
      </c>
      <c r="G56" s="8">
        <v>13.2</v>
      </c>
      <c r="H56" s="8">
        <v>0</v>
      </c>
      <c r="I56" s="7">
        <v>0</v>
      </c>
      <c r="J56" s="7">
        <v>0.72099999999999997</v>
      </c>
      <c r="K56" s="7">
        <v>0.78800000000000003</v>
      </c>
      <c r="L56" s="8">
        <v>283</v>
      </c>
      <c r="M56" s="8">
        <v>0</v>
      </c>
      <c r="N56" s="9">
        <v>-2.3180000000000001</v>
      </c>
      <c r="O56" s="10">
        <v>3.5230000000000001</v>
      </c>
      <c r="P56" s="10">
        <v>-1</v>
      </c>
      <c r="Q56" s="10">
        <v>-1.982</v>
      </c>
      <c r="R56" s="11">
        <v>-4</v>
      </c>
      <c r="S56" s="11">
        <v>4.3239999999999998</v>
      </c>
      <c r="T56" s="2">
        <v>-8</v>
      </c>
      <c r="U56" s="2">
        <v>767.48</v>
      </c>
      <c r="V56" s="9">
        <v>357.85</v>
      </c>
      <c r="W56" s="11">
        <v>-59.23</v>
      </c>
      <c r="X56" s="11">
        <v>40.99</v>
      </c>
      <c r="Y56" s="2">
        <v>16.220300000000002</v>
      </c>
      <c r="Z56" s="2">
        <v>4245</v>
      </c>
      <c r="AA56" s="7">
        <v>-115.2</v>
      </c>
      <c r="AB56" s="11">
        <v>592</v>
      </c>
      <c r="AC56" s="7">
        <v>420</v>
      </c>
      <c r="AD56" s="7">
        <v>105.9</v>
      </c>
      <c r="AE56" s="2">
        <v>-13117</v>
      </c>
      <c r="AG56" s="2">
        <v>21.68</v>
      </c>
      <c r="AQ56" s="1"/>
    </row>
    <row r="57" spans="1:43" ht="15" x14ac:dyDescent="0.2">
      <c r="A57" s="2">
        <v>43</v>
      </c>
      <c r="B57" s="1" t="s">
        <v>115</v>
      </c>
      <c r="C57" s="7">
        <v>102.17700000000001</v>
      </c>
      <c r="D57" s="8">
        <v>229.2</v>
      </c>
      <c r="E57" s="8">
        <v>430.2</v>
      </c>
      <c r="F57" s="8">
        <v>610</v>
      </c>
      <c r="G57" s="8">
        <v>40</v>
      </c>
      <c r="H57" s="8">
        <v>381</v>
      </c>
      <c r="I57" s="7">
        <v>0.3</v>
      </c>
      <c r="J57" s="7">
        <v>0.56000000000000005</v>
      </c>
      <c r="K57" s="7">
        <v>0.81899999999999995</v>
      </c>
      <c r="L57" s="8">
        <v>293</v>
      </c>
      <c r="M57" s="8">
        <v>1.8</v>
      </c>
      <c r="N57" s="9">
        <v>1.149</v>
      </c>
      <c r="O57" s="10">
        <v>0.14069999999999999</v>
      </c>
      <c r="P57" s="10">
        <v>-7.1890000000000005E-5</v>
      </c>
      <c r="Q57" s="10">
        <v>1.296E-8</v>
      </c>
      <c r="R57" s="11">
        <v>1179.4000000000001</v>
      </c>
      <c r="S57" s="11">
        <v>354.94</v>
      </c>
      <c r="T57" s="2">
        <v>-75.900000000000006</v>
      </c>
      <c r="U57" s="2">
        <v>-32.4</v>
      </c>
      <c r="V57" s="9">
        <v>18.099399999999999</v>
      </c>
      <c r="W57" s="11">
        <v>4055.45</v>
      </c>
      <c r="X57" s="11">
        <v>-76.489999999999995</v>
      </c>
      <c r="Y57" s="2">
        <v>430</v>
      </c>
      <c r="Z57" s="2">
        <v>308</v>
      </c>
      <c r="AA57" s="7">
        <v>0</v>
      </c>
      <c r="AB57" s="11">
        <v>0</v>
      </c>
      <c r="AC57" s="7">
        <v>0</v>
      </c>
      <c r="AD57" s="7">
        <v>0</v>
      </c>
      <c r="AE57" s="2">
        <v>11600</v>
      </c>
      <c r="AQ57" s="1"/>
    </row>
    <row r="58" spans="1:43" ht="15" x14ac:dyDescent="0.2">
      <c r="A58" s="2">
        <v>44</v>
      </c>
      <c r="B58" s="1" t="s">
        <v>116</v>
      </c>
      <c r="C58" s="7">
        <v>84.162000000000006</v>
      </c>
      <c r="D58" s="8">
        <v>133.30000000000001</v>
      </c>
      <c r="E58" s="8">
        <v>336.6</v>
      </c>
      <c r="F58" s="8">
        <v>504</v>
      </c>
      <c r="G58" s="8">
        <v>31.3</v>
      </c>
      <c r="H58" s="8">
        <v>350</v>
      </c>
      <c r="I58" s="7">
        <v>0.26</v>
      </c>
      <c r="J58" s="7">
        <v>0.28499999999999998</v>
      </c>
      <c r="K58" s="7">
        <v>0.67300000000000004</v>
      </c>
      <c r="L58" s="8">
        <v>293</v>
      </c>
      <c r="M58" s="8">
        <v>0.4</v>
      </c>
      <c r="N58" s="9">
        <v>0.41699999999999998</v>
      </c>
      <c r="O58" s="10">
        <v>0.1268</v>
      </c>
      <c r="P58" s="10">
        <v>-6.9330000000000002E-5</v>
      </c>
      <c r="Q58" s="10">
        <v>1.446E-8</v>
      </c>
      <c r="R58" s="11">
        <v>357.43</v>
      </c>
      <c r="S58" s="11">
        <v>197.74</v>
      </c>
      <c r="T58" s="2">
        <v>-9.9600000000000009</v>
      </c>
      <c r="U58" s="2">
        <v>20.9</v>
      </c>
      <c r="V58" s="9">
        <v>15.8089</v>
      </c>
      <c r="W58" s="11">
        <v>2654.81</v>
      </c>
      <c r="X58" s="11">
        <v>-47.3</v>
      </c>
      <c r="Y58" s="2">
        <v>360</v>
      </c>
      <c r="Z58" s="2">
        <v>240</v>
      </c>
      <c r="AA58" s="7">
        <v>55.908999999999999</v>
      </c>
      <c r="AB58" s="11">
        <v>-5423.07</v>
      </c>
      <c r="AC58" s="7">
        <v>-5.7050000000000001</v>
      </c>
      <c r="AD58" s="7">
        <v>4.54</v>
      </c>
      <c r="AE58" s="2">
        <v>6760</v>
      </c>
      <c r="AQ58" s="1"/>
    </row>
    <row r="59" spans="1:43" ht="15" x14ac:dyDescent="0.2">
      <c r="A59" s="2">
        <v>45</v>
      </c>
      <c r="B59" s="1" t="s">
        <v>117</v>
      </c>
      <c r="C59" s="7">
        <v>112.21599999999999</v>
      </c>
      <c r="D59" s="8">
        <v>0</v>
      </c>
      <c r="E59" s="8">
        <v>394.7</v>
      </c>
      <c r="F59" s="8">
        <v>592</v>
      </c>
      <c r="G59" s="8">
        <v>29.5</v>
      </c>
      <c r="H59" s="8">
        <v>0</v>
      </c>
      <c r="I59" s="7">
        <v>0</v>
      </c>
      <c r="J59" s="7">
        <v>0.25</v>
      </c>
      <c r="K59" s="7">
        <v>0</v>
      </c>
      <c r="L59" s="8">
        <v>0</v>
      </c>
      <c r="M59" s="8">
        <v>0</v>
      </c>
      <c r="N59" s="9">
        <v>0</v>
      </c>
      <c r="O59" s="10">
        <v>0</v>
      </c>
      <c r="P59" s="10">
        <v>0</v>
      </c>
      <c r="Q59" s="10">
        <v>0</v>
      </c>
      <c r="R59" s="11">
        <v>0</v>
      </c>
      <c r="S59" s="11">
        <v>0</v>
      </c>
      <c r="T59" s="2">
        <v>0</v>
      </c>
      <c r="U59" s="2">
        <v>0</v>
      </c>
      <c r="V59" s="9">
        <v>15.8222</v>
      </c>
      <c r="W59" s="11">
        <v>3120.66</v>
      </c>
      <c r="X59" s="11">
        <v>-55.06</v>
      </c>
      <c r="Y59" s="2">
        <v>422</v>
      </c>
      <c r="Z59" s="2">
        <v>286</v>
      </c>
      <c r="AA59" s="7">
        <v>0</v>
      </c>
      <c r="AB59" s="11">
        <v>0</v>
      </c>
      <c r="AC59" s="7">
        <v>0</v>
      </c>
      <c r="AD59" s="7">
        <v>0</v>
      </c>
      <c r="AE59" s="2">
        <v>8040</v>
      </c>
      <c r="AQ59" s="1"/>
    </row>
    <row r="60" spans="1:43" ht="15" x14ac:dyDescent="0.2">
      <c r="A60" s="2">
        <v>46</v>
      </c>
      <c r="B60" s="1" t="s">
        <v>118</v>
      </c>
      <c r="C60" s="7">
        <v>120.19499999999999</v>
      </c>
      <c r="D60" s="8">
        <v>192.3</v>
      </c>
      <c r="E60" s="8">
        <v>438.3</v>
      </c>
      <c r="F60" s="8">
        <v>651</v>
      </c>
      <c r="G60" s="8">
        <v>30</v>
      </c>
      <c r="H60" s="8">
        <v>460</v>
      </c>
      <c r="I60" s="7">
        <v>0.26</v>
      </c>
      <c r="J60" s="7">
        <v>0.29399999999999998</v>
      </c>
      <c r="K60" s="7">
        <v>0.88100000000000001</v>
      </c>
      <c r="L60" s="8">
        <v>293</v>
      </c>
      <c r="M60" s="8">
        <v>0</v>
      </c>
      <c r="N60" s="9">
        <v>-3.9279999999999999</v>
      </c>
      <c r="O60" s="10">
        <v>0.1671</v>
      </c>
      <c r="P60" s="10">
        <v>-9.8410000000000001E-5</v>
      </c>
      <c r="Q60" s="10">
        <v>2.2280000000000002E-8</v>
      </c>
      <c r="R60" s="11">
        <v>0</v>
      </c>
      <c r="S60" s="11">
        <v>0</v>
      </c>
      <c r="T60" s="2">
        <v>0.28999999999999998</v>
      </c>
      <c r="U60" s="2">
        <v>31.33</v>
      </c>
      <c r="V60" s="9">
        <v>16.125299999999999</v>
      </c>
      <c r="W60" s="11">
        <v>3535.33</v>
      </c>
      <c r="X60" s="11">
        <v>-65.849999999999994</v>
      </c>
      <c r="Y60" s="2">
        <v>467</v>
      </c>
      <c r="Z60" s="2">
        <v>321</v>
      </c>
      <c r="AA60" s="7">
        <v>64.337000000000003</v>
      </c>
      <c r="AB60" s="11">
        <v>-7662.94</v>
      </c>
      <c r="AC60" s="7">
        <v>-6.617</v>
      </c>
      <c r="AD60" s="7">
        <v>7.18</v>
      </c>
      <c r="AE60" s="2">
        <v>9290</v>
      </c>
      <c r="AQ60" s="1"/>
    </row>
    <row r="61" spans="1:43" ht="15" x14ac:dyDescent="0.2">
      <c r="A61" s="2">
        <v>47</v>
      </c>
      <c r="B61" s="1" t="s">
        <v>119</v>
      </c>
      <c r="C61" s="7">
        <v>134.22200000000001</v>
      </c>
      <c r="D61" s="8">
        <v>0</v>
      </c>
      <c r="E61" s="8">
        <v>451.5</v>
      </c>
      <c r="F61" s="8">
        <v>670</v>
      </c>
      <c r="G61" s="8">
        <v>28.6</v>
      </c>
      <c r="H61" s="8">
        <v>0</v>
      </c>
      <c r="I61" s="7">
        <v>0</v>
      </c>
      <c r="J61" s="7">
        <v>0.27700000000000002</v>
      </c>
      <c r="K61" s="7">
        <v>0.876</v>
      </c>
      <c r="L61" s="8">
        <v>293</v>
      </c>
      <c r="M61" s="8">
        <v>0</v>
      </c>
      <c r="N61" s="9">
        <v>0</v>
      </c>
      <c r="O61" s="10">
        <v>0</v>
      </c>
      <c r="P61" s="10">
        <v>0</v>
      </c>
      <c r="Q61" s="10">
        <v>0</v>
      </c>
      <c r="R61" s="11">
        <v>0</v>
      </c>
      <c r="S61" s="11">
        <v>0</v>
      </c>
      <c r="T61" s="2">
        <v>0</v>
      </c>
      <c r="U61" s="2">
        <v>0</v>
      </c>
      <c r="V61" s="9">
        <v>15.9809</v>
      </c>
      <c r="W61" s="11">
        <v>3564.52</v>
      </c>
      <c r="X61" s="11">
        <v>-70</v>
      </c>
      <c r="Y61" s="2">
        <v>481</v>
      </c>
      <c r="Z61" s="2">
        <v>330</v>
      </c>
      <c r="AA61" s="7">
        <v>0</v>
      </c>
      <c r="AB61" s="11">
        <v>0</v>
      </c>
      <c r="AC61" s="7">
        <v>0</v>
      </c>
      <c r="AD61" s="7">
        <v>0</v>
      </c>
      <c r="AE61" s="2">
        <v>0</v>
      </c>
      <c r="AQ61" s="1"/>
    </row>
    <row r="62" spans="1:43" ht="15" x14ac:dyDescent="0.2">
      <c r="A62" s="2">
        <v>48</v>
      </c>
      <c r="B62" s="1" t="s">
        <v>119</v>
      </c>
      <c r="C62" s="7">
        <v>134.22200000000001</v>
      </c>
      <c r="D62" s="8">
        <v>0</v>
      </c>
      <c r="E62" s="8">
        <v>448.3</v>
      </c>
      <c r="F62" s="8">
        <v>666</v>
      </c>
      <c r="G62" s="8">
        <v>29</v>
      </c>
      <c r="H62" s="8">
        <v>0</v>
      </c>
      <c r="I62" s="7">
        <v>0</v>
      </c>
      <c r="J62" s="7">
        <v>0.27900000000000003</v>
      </c>
      <c r="K62" s="7">
        <v>0.86099999999999999</v>
      </c>
      <c r="L62" s="8">
        <v>293</v>
      </c>
      <c r="M62" s="8">
        <v>0</v>
      </c>
      <c r="N62" s="9">
        <v>-11.646000000000001</v>
      </c>
      <c r="O62" s="10">
        <v>0.2165</v>
      </c>
      <c r="P62" s="10">
        <v>-1.4459999999999999E-4</v>
      </c>
      <c r="Q62" s="10">
        <v>3.8870000000000003E-8</v>
      </c>
      <c r="R62" s="11">
        <v>0</v>
      </c>
      <c r="S62" s="11">
        <v>0</v>
      </c>
      <c r="T62" s="2">
        <v>-7</v>
      </c>
      <c r="U62" s="2">
        <v>0</v>
      </c>
      <c r="V62" s="9">
        <v>15.9811</v>
      </c>
      <c r="W62" s="11">
        <v>3543.79</v>
      </c>
      <c r="X62" s="11">
        <v>-69.22</v>
      </c>
      <c r="Y62" s="2">
        <v>478</v>
      </c>
      <c r="Z62" s="2">
        <v>328</v>
      </c>
      <c r="AA62" s="7">
        <v>67.725999999999999</v>
      </c>
      <c r="AB62" s="11">
        <v>-8033.58</v>
      </c>
      <c r="AC62" s="7">
        <v>-7.0759999999999996</v>
      </c>
      <c r="AD62" s="7">
        <v>8.39</v>
      </c>
      <c r="AE62" s="2">
        <v>9110</v>
      </c>
      <c r="AQ62" s="1"/>
    </row>
    <row r="63" spans="1:43" ht="15" x14ac:dyDescent="0.2">
      <c r="A63" s="2">
        <v>49</v>
      </c>
      <c r="B63" s="1" t="s">
        <v>120</v>
      </c>
      <c r="C63" s="7">
        <v>120.19499999999999</v>
      </c>
      <c r="D63" s="8">
        <v>177.6</v>
      </c>
      <c r="E63" s="8">
        <v>434.5</v>
      </c>
      <c r="F63" s="8">
        <v>637</v>
      </c>
      <c r="G63" s="8">
        <v>28</v>
      </c>
      <c r="H63" s="8">
        <v>490</v>
      </c>
      <c r="I63" s="7">
        <v>0.26</v>
      </c>
      <c r="J63" s="7">
        <v>0.36</v>
      </c>
      <c r="K63" s="7">
        <v>0.86499999999999999</v>
      </c>
      <c r="L63" s="8">
        <v>293</v>
      </c>
      <c r="M63" s="8">
        <v>0</v>
      </c>
      <c r="N63" s="9">
        <v>-6.9260000000000002</v>
      </c>
      <c r="O63" s="10">
        <v>0.17419999999999999</v>
      </c>
      <c r="P63" s="10">
        <v>-1.042E-4</v>
      </c>
      <c r="Q63" s="10">
        <v>2.3879999999999999</v>
      </c>
      <c r="R63" s="11">
        <v>8</v>
      </c>
      <c r="S63" s="11">
        <v>0</v>
      </c>
      <c r="T63" s="2">
        <v>0</v>
      </c>
      <c r="U63" s="2">
        <v>-0.46</v>
      </c>
      <c r="V63" s="9">
        <v>30.22</v>
      </c>
      <c r="W63" s="11">
        <v>16.154499999999999</v>
      </c>
      <c r="X63" s="11">
        <v>3521.08</v>
      </c>
      <c r="Y63" s="2">
        <v>-64.64</v>
      </c>
      <c r="Z63" s="2">
        <v>463</v>
      </c>
      <c r="AA63" s="7">
        <v>318</v>
      </c>
      <c r="AB63" s="11">
        <v>65.67</v>
      </c>
      <c r="AC63" s="7">
        <v>-7678.11</v>
      </c>
      <c r="AD63" s="7">
        <v>-6.8150000000000004</v>
      </c>
      <c r="AE63" s="2">
        <v>7.2</v>
      </c>
      <c r="AQ63" s="1"/>
    </row>
    <row r="64" spans="1:43" ht="15" x14ac:dyDescent="0.2">
      <c r="A64" s="2">
        <v>50</v>
      </c>
      <c r="B64" s="1" t="s">
        <v>121</v>
      </c>
      <c r="C64" s="7">
        <v>120.19499999999999</v>
      </c>
      <c r="D64" s="8">
        <v>210.8</v>
      </c>
      <c r="E64" s="8">
        <v>435.2</v>
      </c>
      <c r="F64" s="8">
        <v>640</v>
      </c>
      <c r="G64" s="8">
        <v>29</v>
      </c>
      <c r="H64" s="8">
        <v>470</v>
      </c>
      <c r="I64" s="7">
        <v>0.26</v>
      </c>
      <c r="J64" s="7">
        <v>0.32200000000000001</v>
      </c>
      <c r="K64" s="7">
        <v>0.86099999999999999</v>
      </c>
      <c r="L64" s="8">
        <v>293</v>
      </c>
      <c r="M64" s="8">
        <v>0</v>
      </c>
      <c r="N64" s="9">
        <v>-6.5229999999999997</v>
      </c>
      <c r="O64" s="10">
        <v>0.1714</v>
      </c>
      <c r="P64" s="10">
        <v>-1.009E-4</v>
      </c>
      <c r="Q64" s="10">
        <v>2.2790000000000001E-8</v>
      </c>
      <c r="R64" s="11">
        <v>463.17</v>
      </c>
      <c r="S64" s="11">
        <v>266.08</v>
      </c>
      <c r="T64" s="2">
        <v>-0.49</v>
      </c>
      <c r="U64" s="2">
        <v>30.28</v>
      </c>
      <c r="V64" s="9">
        <v>16.113499999999998</v>
      </c>
      <c r="W64" s="11">
        <v>3516.31</v>
      </c>
      <c r="X64" s="11">
        <v>-64.23</v>
      </c>
      <c r="Y64" s="2">
        <v>463</v>
      </c>
      <c r="Z64" s="2">
        <v>318</v>
      </c>
      <c r="AA64" s="7">
        <v>61.404000000000003</v>
      </c>
      <c r="AB64" s="11">
        <v>-7422.59</v>
      </c>
      <c r="AC64" s="7">
        <v>-6.2119999999999997</v>
      </c>
      <c r="AD64" s="7">
        <v>7.23</v>
      </c>
      <c r="AE64" s="2">
        <v>9180</v>
      </c>
    </row>
    <row r="65" spans="1:33" ht="15" x14ac:dyDescent="0.2">
      <c r="A65" s="2">
        <v>51</v>
      </c>
      <c r="B65" s="1" t="s">
        <v>122</v>
      </c>
      <c r="C65" s="7">
        <v>134.22200000000001</v>
      </c>
      <c r="D65" s="8">
        <v>200</v>
      </c>
      <c r="E65" s="8">
        <v>450.3</v>
      </c>
      <c r="F65" s="8">
        <v>653</v>
      </c>
      <c r="G65" s="8">
        <v>27.9</v>
      </c>
      <c r="H65" s="8">
        <v>0</v>
      </c>
      <c r="I65" s="7">
        <v>0</v>
      </c>
      <c r="J65" s="7">
        <v>0.371</v>
      </c>
      <c r="K65" s="7">
        <v>0.85699999999999998</v>
      </c>
      <c r="L65" s="8">
        <v>293</v>
      </c>
      <c r="M65" s="8">
        <v>0</v>
      </c>
      <c r="N65" s="9">
        <v>0</v>
      </c>
      <c r="O65" s="10">
        <v>0</v>
      </c>
      <c r="P65" s="10">
        <v>0</v>
      </c>
      <c r="Q65" s="10">
        <v>0</v>
      </c>
      <c r="R65" s="11">
        <v>0</v>
      </c>
      <c r="S65" s="11">
        <v>0</v>
      </c>
      <c r="T65" s="2">
        <v>0</v>
      </c>
      <c r="U65" s="2">
        <v>0</v>
      </c>
      <c r="V65" s="9">
        <v>15.942399999999999</v>
      </c>
      <c r="W65" s="11">
        <v>3539.21</v>
      </c>
      <c r="X65" s="11">
        <v>-70.099999999999994</v>
      </c>
      <c r="Y65" s="2">
        <v>480</v>
      </c>
      <c r="Z65" s="2">
        <v>329</v>
      </c>
      <c r="AA65" s="7">
        <v>63.225000000000001</v>
      </c>
      <c r="AB65" s="11">
        <v>-7800.97</v>
      </c>
      <c r="AC65" s="7">
        <v>-6.4320000000000004</v>
      </c>
      <c r="AD65" s="7">
        <v>8.41</v>
      </c>
      <c r="AE65" s="2">
        <v>0</v>
      </c>
    </row>
    <row r="66" spans="1:33" ht="15" x14ac:dyDescent="0.2">
      <c r="A66" s="2">
        <v>52</v>
      </c>
      <c r="B66" s="1" t="s">
        <v>123</v>
      </c>
      <c r="C66" s="7">
        <v>142.20099999999999</v>
      </c>
      <c r="D66" s="8">
        <v>242.7</v>
      </c>
      <c r="E66" s="8">
        <v>517.79999999999995</v>
      </c>
      <c r="F66" s="8">
        <v>772</v>
      </c>
      <c r="G66" s="8">
        <v>35.200000000000003</v>
      </c>
      <c r="H66" s="8">
        <v>445</v>
      </c>
      <c r="I66" s="7">
        <v>0.25</v>
      </c>
      <c r="J66" s="7">
        <v>0.33400000000000002</v>
      </c>
      <c r="K66" s="7">
        <v>1.02</v>
      </c>
      <c r="L66" s="8">
        <v>293</v>
      </c>
      <c r="M66" s="8">
        <v>0.5</v>
      </c>
      <c r="N66" s="9">
        <v>-15.481999999999999</v>
      </c>
      <c r="O66" s="10">
        <v>0.22420000000000001</v>
      </c>
      <c r="P66" s="10">
        <v>-1.6579999999999999E-4</v>
      </c>
      <c r="Q66" s="10">
        <v>4.814E-8</v>
      </c>
      <c r="R66" s="11">
        <v>862.89</v>
      </c>
      <c r="S66" s="11">
        <v>361.76</v>
      </c>
      <c r="T66" s="2">
        <v>27.93</v>
      </c>
      <c r="U66" s="2">
        <v>52.03</v>
      </c>
      <c r="V66" s="9">
        <v>16.200800000000001</v>
      </c>
      <c r="W66" s="11">
        <v>4206.7</v>
      </c>
      <c r="X66" s="11">
        <v>-78.150000000000006</v>
      </c>
      <c r="Y66" s="2">
        <v>551</v>
      </c>
      <c r="Z66" s="2">
        <v>380</v>
      </c>
      <c r="AA66" s="7">
        <v>0</v>
      </c>
      <c r="AB66" s="11">
        <v>0</v>
      </c>
      <c r="AC66" s="7">
        <v>0</v>
      </c>
      <c r="AD66" s="7">
        <v>0</v>
      </c>
      <c r="AE66" s="2">
        <v>11000</v>
      </c>
    </row>
    <row r="67" spans="1:33" ht="15" x14ac:dyDescent="0.2">
      <c r="A67" s="2">
        <v>53</v>
      </c>
      <c r="B67" s="1" t="s">
        <v>124</v>
      </c>
      <c r="C67" s="7">
        <v>126.24299999999999</v>
      </c>
      <c r="D67" s="8">
        <v>191.8</v>
      </c>
      <c r="E67" s="8">
        <v>420</v>
      </c>
      <c r="F67" s="8">
        <v>592</v>
      </c>
      <c r="G67" s="8">
        <v>23.1</v>
      </c>
      <c r="H67" s="8">
        <v>580</v>
      </c>
      <c r="I67" s="7">
        <v>0.28000000000000003</v>
      </c>
      <c r="J67" s="7">
        <v>0.43</v>
      </c>
      <c r="K67" s="7">
        <v>0.745</v>
      </c>
      <c r="L67" s="8">
        <v>273</v>
      </c>
      <c r="M67" s="8">
        <v>0</v>
      </c>
      <c r="N67" s="9">
        <v>0.88800000000000001</v>
      </c>
      <c r="O67" s="10">
        <v>0.19400000000000001</v>
      </c>
      <c r="P67" s="10">
        <v>-1.077E-4</v>
      </c>
      <c r="Q67" s="10">
        <v>2.318E-8</v>
      </c>
      <c r="R67" s="11">
        <v>471</v>
      </c>
      <c r="S67" s="11">
        <v>258.92</v>
      </c>
      <c r="T67" s="2">
        <v>-24.74</v>
      </c>
      <c r="U67" s="2">
        <v>26.93</v>
      </c>
      <c r="V67" s="9">
        <v>16.011800000000001</v>
      </c>
      <c r="W67" s="11">
        <v>3305.03</v>
      </c>
      <c r="X67" s="11">
        <v>-67.61</v>
      </c>
      <c r="Y67" s="2">
        <v>448</v>
      </c>
      <c r="Z67" s="2">
        <v>308</v>
      </c>
      <c r="AA67" s="7">
        <v>69.084999999999994</v>
      </c>
      <c r="AB67" s="11">
        <v>-7626.91</v>
      </c>
      <c r="AC67" s="7">
        <v>-7.3390000000000004</v>
      </c>
      <c r="AD67" s="7">
        <v>8.3800000000000008</v>
      </c>
      <c r="AE67" s="2">
        <v>8680</v>
      </c>
    </row>
    <row r="68" spans="1:33" ht="15" x14ac:dyDescent="0.2">
      <c r="A68" s="2">
        <v>54</v>
      </c>
      <c r="B68" s="1" t="s">
        <v>125</v>
      </c>
      <c r="C68" s="7">
        <v>270.50099999999998</v>
      </c>
      <c r="D68" s="8">
        <v>331</v>
      </c>
      <c r="E68" s="8">
        <v>608</v>
      </c>
      <c r="F68" s="8">
        <v>747</v>
      </c>
      <c r="G68" s="8">
        <v>14</v>
      </c>
      <c r="H68" s="8">
        <v>0</v>
      </c>
      <c r="I68" s="7">
        <v>0</v>
      </c>
      <c r="J68" s="7">
        <v>0</v>
      </c>
      <c r="K68" s="7">
        <v>0.81200000000000006</v>
      </c>
      <c r="L68" s="8">
        <v>332</v>
      </c>
      <c r="M68" s="8">
        <v>1.7</v>
      </c>
      <c r="N68" s="9">
        <v>-2.0790000000000002</v>
      </c>
      <c r="O68" s="10">
        <v>0.41739999999999999</v>
      </c>
      <c r="P68" s="10">
        <v>-2.3599999999999999E-4</v>
      </c>
      <c r="Q68" s="10">
        <v>5.1529999999999999E-8</v>
      </c>
      <c r="R68" s="11">
        <v>0</v>
      </c>
      <c r="S68" s="11">
        <v>0</v>
      </c>
      <c r="T68" s="2">
        <v>-135.38999999999999</v>
      </c>
      <c r="U68" s="2">
        <v>-8.65</v>
      </c>
      <c r="V68" s="9">
        <v>15.6898</v>
      </c>
      <c r="W68" s="11">
        <v>3757.82</v>
      </c>
      <c r="X68" s="11">
        <v>-193.1</v>
      </c>
      <c r="Y68" s="2">
        <v>658</v>
      </c>
      <c r="Z68" s="2">
        <v>474</v>
      </c>
      <c r="AA68" s="7">
        <v>0</v>
      </c>
      <c r="AB68" s="11">
        <v>0</v>
      </c>
      <c r="AC68" s="7">
        <v>0</v>
      </c>
      <c r="AD68" s="7">
        <v>0</v>
      </c>
      <c r="AE68" s="2">
        <v>0</v>
      </c>
    </row>
    <row r="69" spans="1:33" ht="15" x14ac:dyDescent="0.2">
      <c r="A69" s="2">
        <v>55</v>
      </c>
      <c r="B69" s="1" t="s">
        <v>126</v>
      </c>
      <c r="C69" s="7">
        <v>252.48599999999999</v>
      </c>
      <c r="D69" s="8">
        <v>290.8</v>
      </c>
      <c r="E69" s="8">
        <v>588</v>
      </c>
      <c r="F69" s="8">
        <v>739</v>
      </c>
      <c r="G69" s="8">
        <v>11.2</v>
      </c>
      <c r="H69" s="8">
        <v>0</v>
      </c>
      <c r="I69" s="7">
        <v>0</v>
      </c>
      <c r="J69" s="7">
        <v>0.80700000000000005</v>
      </c>
      <c r="K69" s="7">
        <v>0.78900000000000003</v>
      </c>
      <c r="L69" s="8">
        <v>293</v>
      </c>
      <c r="M69" s="8">
        <v>0</v>
      </c>
      <c r="N69" s="9">
        <v>-2.706</v>
      </c>
      <c r="O69" s="10">
        <v>0.39750000000000002</v>
      </c>
      <c r="P69" s="10">
        <v>-2.2389999999999999E-4</v>
      </c>
      <c r="Q69" s="10">
        <v>4.8930000000000002E-8</v>
      </c>
      <c r="R69" s="11">
        <v>816.19</v>
      </c>
      <c r="S69" s="11">
        <v>376.93</v>
      </c>
      <c r="T69" s="2">
        <v>-69.08</v>
      </c>
      <c r="U69" s="2">
        <v>45.01</v>
      </c>
      <c r="V69" s="9">
        <v>16.222100000000001</v>
      </c>
      <c r="W69" s="11">
        <v>4416.13</v>
      </c>
      <c r="X69" s="11">
        <v>-127.3</v>
      </c>
      <c r="Y69" s="2">
        <v>623</v>
      </c>
      <c r="Z69" s="2">
        <v>444</v>
      </c>
      <c r="AA69" s="7">
        <v>0</v>
      </c>
      <c r="AB69" s="11">
        <v>0</v>
      </c>
      <c r="AC69" s="7">
        <v>0</v>
      </c>
      <c r="AD69" s="7">
        <v>0</v>
      </c>
      <c r="AE69" s="2">
        <v>12970</v>
      </c>
    </row>
    <row r="70" spans="1:33" ht="15" x14ac:dyDescent="0.2">
      <c r="A70" s="2">
        <v>56</v>
      </c>
      <c r="B70" s="1" t="s">
        <v>127</v>
      </c>
      <c r="C70" s="7">
        <v>130.23099999999999</v>
      </c>
      <c r="D70" s="8">
        <v>257.7</v>
      </c>
      <c r="E70" s="8">
        <v>468.4</v>
      </c>
      <c r="F70" s="8">
        <v>58</v>
      </c>
      <c r="G70" s="8">
        <v>34</v>
      </c>
      <c r="H70" s="8">
        <v>490</v>
      </c>
      <c r="I70" s="7">
        <v>0.31</v>
      </c>
      <c r="J70" s="7">
        <v>0.53</v>
      </c>
      <c r="K70" s="7">
        <v>0.82599999999999996</v>
      </c>
      <c r="L70" s="8">
        <v>293</v>
      </c>
      <c r="M70" s="8">
        <v>2</v>
      </c>
      <c r="N70" s="9">
        <v>1.474</v>
      </c>
      <c r="O70" s="10">
        <v>0.1817</v>
      </c>
      <c r="P70" s="10">
        <v>-9.0690000000000001E-5</v>
      </c>
      <c r="Q70" s="10">
        <v>1.496E-8</v>
      </c>
      <c r="R70" s="11">
        <v>1312.1</v>
      </c>
      <c r="S70" s="11">
        <v>369.97</v>
      </c>
      <c r="T70" s="2">
        <v>-86</v>
      </c>
      <c r="U70" s="2">
        <v>-28.7</v>
      </c>
      <c r="V70" s="9">
        <v>15.742800000000001</v>
      </c>
      <c r="W70" s="11">
        <v>3017.81</v>
      </c>
      <c r="X70" s="11">
        <v>-137.1</v>
      </c>
      <c r="Y70" s="2">
        <v>468</v>
      </c>
      <c r="Z70" s="2">
        <v>343</v>
      </c>
      <c r="AA70" s="7">
        <v>0</v>
      </c>
      <c r="AB70" s="11">
        <v>0</v>
      </c>
      <c r="AC70" s="7">
        <v>0</v>
      </c>
      <c r="AD70" s="7">
        <v>0</v>
      </c>
      <c r="AE70" s="2">
        <v>12100</v>
      </c>
    </row>
    <row r="71" spans="1:33" ht="15" x14ac:dyDescent="0.2">
      <c r="A71" s="2">
        <v>57</v>
      </c>
      <c r="B71" s="1" t="s">
        <v>128</v>
      </c>
      <c r="C71" s="7">
        <v>112.21599999999999</v>
      </c>
      <c r="D71" s="8">
        <v>171.4</v>
      </c>
      <c r="E71" s="8">
        <v>394.4</v>
      </c>
      <c r="F71" s="8">
        <v>566.6</v>
      </c>
      <c r="G71" s="8">
        <v>25.9</v>
      </c>
      <c r="H71" s="8">
        <v>464</v>
      </c>
      <c r="I71" s="7">
        <v>0.26</v>
      </c>
      <c r="J71" s="7">
        <v>0.38600000000000001</v>
      </c>
      <c r="K71" s="7">
        <v>0.71499999999999997</v>
      </c>
      <c r="L71" s="8">
        <v>293</v>
      </c>
      <c r="M71" s="8">
        <v>0.3</v>
      </c>
      <c r="N71" s="9">
        <v>-0.97899999999999998</v>
      </c>
      <c r="O71" s="10">
        <v>0.1729</v>
      </c>
      <c r="P71" s="10">
        <v>-9.6409999999999993E-5</v>
      </c>
      <c r="Q71" s="10">
        <v>2.072E-8</v>
      </c>
      <c r="R71" s="11">
        <v>418.82</v>
      </c>
      <c r="S71" s="11">
        <v>237.63</v>
      </c>
      <c r="T71" s="2">
        <v>-19.82</v>
      </c>
      <c r="U71" s="2">
        <v>24.91</v>
      </c>
      <c r="V71" s="9">
        <v>15.962999999999999</v>
      </c>
      <c r="W71" s="11">
        <v>3116.52</v>
      </c>
      <c r="X71" s="11">
        <v>-60.39</v>
      </c>
      <c r="Y71" s="2">
        <v>420</v>
      </c>
      <c r="Z71" s="2">
        <v>288</v>
      </c>
      <c r="AA71" s="7">
        <v>64.486999999999995</v>
      </c>
      <c r="AB71" s="11">
        <v>6883.34</v>
      </c>
      <c r="AC71" s="7">
        <v>-6.7649999999999997</v>
      </c>
      <c r="AD71" s="7">
        <v>6.98</v>
      </c>
      <c r="AE71" s="2">
        <v>8070</v>
      </c>
    </row>
    <row r="72" spans="1:33" ht="15" x14ac:dyDescent="0.2">
      <c r="A72" s="2">
        <v>58</v>
      </c>
      <c r="B72" s="1" t="s">
        <v>129</v>
      </c>
      <c r="C72" s="7">
        <v>210.405</v>
      </c>
      <c r="D72" s="8">
        <v>269.39999999999998</v>
      </c>
      <c r="E72" s="8">
        <v>541.5</v>
      </c>
      <c r="F72" s="8">
        <v>704</v>
      </c>
      <c r="G72" s="8">
        <v>14.4</v>
      </c>
      <c r="H72" s="8">
        <v>0</v>
      </c>
      <c r="I72" s="7">
        <v>0</v>
      </c>
      <c r="J72" s="7">
        <v>0.68200000000000005</v>
      </c>
      <c r="K72" s="7">
        <v>0.79100000000000004</v>
      </c>
      <c r="L72" s="8">
        <v>273</v>
      </c>
      <c r="M72" s="8">
        <v>0</v>
      </c>
      <c r="N72" s="9">
        <v>-2.198</v>
      </c>
      <c r="O72" s="10">
        <v>3.302</v>
      </c>
      <c r="P72" s="10">
        <v>-1</v>
      </c>
      <c r="Q72" s="10">
        <v>-1.859</v>
      </c>
      <c r="R72" s="11">
        <v>-4</v>
      </c>
      <c r="S72" s="11">
        <v>4.0670000000000002</v>
      </c>
      <c r="T72" s="2">
        <v>-8</v>
      </c>
      <c r="U72" s="2">
        <v>739.13</v>
      </c>
      <c r="V72" s="9">
        <v>347.46</v>
      </c>
      <c r="W72" s="11">
        <v>-54.31</v>
      </c>
      <c r="X72" s="11">
        <v>38.97</v>
      </c>
      <c r="Y72" s="2">
        <v>16.1539</v>
      </c>
      <c r="Z72" s="2">
        <v>4103.1499999999996</v>
      </c>
      <c r="AA72" s="7">
        <v>-110.6</v>
      </c>
      <c r="AB72" s="11">
        <v>574</v>
      </c>
      <c r="AC72" s="7">
        <v>406</v>
      </c>
      <c r="AD72" s="7">
        <v>98.92</v>
      </c>
      <c r="AE72" s="2">
        <v>-12205.3</v>
      </c>
      <c r="AG72" s="2">
        <v>19.16</v>
      </c>
    </row>
    <row r="73" spans="1:33" ht="15" x14ac:dyDescent="0.2">
      <c r="A73" s="2">
        <v>59</v>
      </c>
      <c r="B73" s="1" t="s">
        <v>130</v>
      </c>
      <c r="C73" s="7">
        <v>88.15</v>
      </c>
      <c r="D73" s="8">
        <v>195</v>
      </c>
      <c r="E73" s="8">
        <v>411</v>
      </c>
      <c r="F73" s="8">
        <v>586</v>
      </c>
      <c r="G73" s="8">
        <v>38</v>
      </c>
      <c r="H73" s="8">
        <v>326</v>
      </c>
      <c r="I73" s="7">
        <v>0.26</v>
      </c>
      <c r="J73" s="7">
        <v>0.57999999999999996</v>
      </c>
      <c r="K73" s="7">
        <v>0.81499999999999995</v>
      </c>
      <c r="L73" s="8">
        <v>293</v>
      </c>
      <c r="M73" s="8">
        <v>1.7</v>
      </c>
      <c r="N73" s="9">
        <v>0.92400000000000004</v>
      </c>
      <c r="O73" s="10">
        <v>0.1205</v>
      </c>
      <c r="P73" s="10">
        <v>-6.3040000000000006E-5</v>
      </c>
      <c r="Q73" s="10">
        <v>1.2229999999999999E-8</v>
      </c>
      <c r="R73" s="11">
        <v>1151.0999999999999</v>
      </c>
      <c r="S73" s="11">
        <v>349.62</v>
      </c>
      <c r="T73" s="2">
        <v>-71.400000000000006</v>
      </c>
      <c r="U73" s="2">
        <v>-34.9</v>
      </c>
      <c r="V73" s="9">
        <v>16.527000000000001</v>
      </c>
      <c r="W73" s="11">
        <v>3026.89</v>
      </c>
      <c r="X73" s="11">
        <v>-105</v>
      </c>
      <c r="Y73" s="2">
        <v>411</v>
      </c>
      <c r="Z73" s="2">
        <v>310</v>
      </c>
      <c r="AA73" s="7">
        <v>0</v>
      </c>
      <c r="AB73" s="11">
        <v>0</v>
      </c>
      <c r="AC73" s="7">
        <v>0</v>
      </c>
      <c r="AD73" s="7">
        <v>0</v>
      </c>
      <c r="AE73" s="2">
        <v>10600</v>
      </c>
    </row>
    <row r="74" spans="1:33" ht="15" x14ac:dyDescent="0.2">
      <c r="A74" s="2">
        <v>60</v>
      </c>
      <c r="B74" s="1" t="s">
        <v>131</v>
      </c>
      <c r="C74" s="7">
        <v>70.135000000000005</v>
      </c>
      <c r="D74" s="8">
        <v>107.9</v>
      </c>
      <c r="E74" s="8">
        <v>303.10000000000002</v>
      </c>
      <c r="F74" s="8">
        <v>464.7</v>
      </c>
      <c r="G74" s="8">
        <v>40</v>
      </c>
      <c r="H74" s="8">
        <v>300</v>
      </c>
      <c r="I74" s="7">
        <v>0.31</v>
      </c>
      <c r="J74" s="7">
        <v>0.245</v>
      </c>
      <c r="K74" s="7">
        <v>0.64</v>
      </c>
      <c r="L74" s="8">
        <v>293</v>
      </c>
      <c r="M74" s="8">
        <v>0.4</v>
      </c>
      <c r="N74" s="9">
        <v>-3.2000000000000001E-2</v>
      </c>
      <c r="O74" s="10">
        <v>0.10340000000000001</v>
      </c>
      <c r="P74" s="10">
        <v>-5.5340000000000002E-5</v>
      </c>
      <c r="Q74" s="10">
        <v>1.118E-8</v>
      </c>
      <c r="R74" s="11">
        <v>305.25</v>
      </c>
      <c r="S74" s="11">
        <v>174.7</v>
      </c>
      <c r="T74" s="2">
        <v>-5</v>
      </c>
      <c r="U74" s="2">
        <v>18.91</v>
      </c>
      <c r="V74" s="9">
        <v>15.7646</v>
      </c>
      <c r="W74" s="11">
        <v>2405.96</v>
      </c>
      <c r="X74" s="11">
        <v>-39.630000000000003</v>
      </c>
      <c r="Y74" s="2">
        <v>325</v>
      </c>
      <c r="Z74" s="2">
        <v>220</v>
      </c>
      <c r="AA74" s="7">
        <v>51.816000000000003</v>
      </c>
      <c r="AB74" s="11">
        <v>-4694.26</v>
      </c>
      <c r="AC74" s="7">
        <v>-5.202</v>
      </c>
      <c r="AD74" s="7">
        <v>3.42</v>
      </c>
      <c r="AE74" s="2">
        <v>6022</v>
      </c>
    </row>
    <row r="75" spans="1:33" ht="15" x14ac:dyDescent="0.2">
      <c r="A75" s="2">
        <v>61</v>
      </c>
      <c r="B75" s="1" t="s">
        <v>132</v>
      </c>
      <c r="C75" s="7">
        <v>68.119</v>
      </c>
      <c r="D75" s="8">
        <v>167.5</v>
      </c>
      <c r="E75" s="8">
        <v>313.3</v>
      </c>
      <c r="F75" s="8">
        <v>493.4</v>
      </c>
      <c r="G75" s="8">
        <v>40</v>
      </c>
      <c r="H75" s="8">
        <v>278</v>
      </c>
      <c r="I75" s="7">
        <v>0.27500000000000002</v>
      </c>
      <c r="J75" s="7">
        <v>0.16400000000000001</v>
      </c>
      <c r="K75" s="7">
        <v>0.69</v>
      </c>
      <c r="L75" s="8">
        <v>293</v>
      </c>
      <c r="M75" s="8">
        <v>0.9</v>
      </c>
      <c r="N75" s="9">
        <v>4.3150000000000004</v>
      </c>
      <c r="O75" s="10">
        <v>8.3860000000000004E-2</v>
      </c>
      <c r="P75" s="10">
        <v>-4.57E-5</v>
      </c>
      <c r="Q75" s="10">
        <v>9.7870000000000002E-9</v>
      </c>
      <c r="R75" s="11">
        <v>0</v>
      </c>
      <c r="S75" s="11">
        <v>0</v>
      </c>
      <c r="T75" s="2">
        <v>34.5</v>
      </c>
      <c r="U75" s="2">
        <v>50.25</v>
      </c>
      <c r="V75" s="9">
        <v>16.042899999999999</v>
      </c>
      <c r="W75" s="11">
        <v>2515.62</v>
      </c>
      <c r="X75" s="11">
        <v>-45.97</v>
      </c>
      <c r="Y75" s="2">
        <v>335</v>
      </c>
      <c r="Z75" s="2">
        <v>230</v>
      </c>
      <c r="AA75" s="7">
        <v>0</v>
      </c>
      <c r="AB75" s="11">
        <v>0</v>
      </c>
      <c r="AC75" s="7">
        <v>0</v>
      </c>
      <c r="AD75" s="7">
        <v>0</v>
      </c>
      <c r="AE75" s="2">
        <v>0</v>
      </c>
    </row>
    <row r="76" spans="1:33" ht="15" x14ac:dyDescent="0.2">
      <c r="A76" s="2">
        <v>62</v>
      </c>
      <c r="B76" s="1" t="s">
        <v>133</v>
      </c>
      <c r="C76" s="7">
        <v>60.095999999999997</v>
      </c>
      <c r="D76" s="8">
        <v>146.9</v>
      </c>
      <c r="E76" s="8">
        <v>370.4</v>
      </c>
      <c r="F76" s="8">
        <v>536.70000000000005</v>
      </c>
      <c r="G76" s="8">
        <v>51</v>
      </c>
      <c r="H76" s="8">
        <v>218.5</v>
      </c>
      <c r="I76" s="7">
        <v>0.253</v>
      </c>
      <c r="J76" s="7">
        <v>0.624</v>
      </c>
      <c r="K76" s="7">
        <v>0.80400000000000005</v>
      </c>
      <c r="L76" s="8">
        <v>293</v>
      </c>
      <c r="M76" s="8">
        <v>1.7</v>
      </c>
      <c r="N76" s="9">
        <v>0.59</v>
      </c>
      <c r="O76" s="10">
        <v>7.9420000000000004E-2</v>
      </c>
      <c r="P76" s="10">
        <v>-4.4310000000000001E-5</v>
      </c>
      <c r="Q76" s="10">
        <v>1.0260000000000001E-8</v>
      </c>
      <c r="R76" s="11">
        <v>951.04</v>
      </c>
      <c r="S76" s="11">
        <v>327.83</v>
      </c>
      <c r="T76" s="2">
        <v>-61.28</v>
      </c>
      <c r="U76" s="2">
        <v>-38.67</v>
      </c>
      <c r="V76" s="9">
        <v>17.543900000000001</v>
      </c>
      <c r="W76" s="11">
        <v>3166.38</v>
      </c>
      <c r="X76" s="11">
        <v>-80.150000000000006</v>
      </c>
      <c r="Y76" s="2">
        <v>400</v>
      </c>
      <c r="Z76" s="2">
        <v>285</v>
      </c>
      <c r="AA76" s="7">
        <v>101.82</v>
      </c>
      <c r="AB76" s="11">
        <v>-9416.25</v>
      </c>
      <c r="AC76" s="7">
        <v>-11.79</v>
      </c>
      <c r="AD76" s="7">
        <v>3.13</v>
      </c>
      <c r="AE76" s="2">
        <v>9980</v>
      </c>
    </row>
    <row r="77" spans="1:33" ht="15" x14ac:dyDescent="0.2">
      <c r="A77" s="2">
        <v>63</v>
      </c>
      <c r="B77" s="1" t="s">
        <v>134</v>
      </c>
      <c r="C77" s="7">
        <v>196.37799999999999</v>
      </c>
      <c r="D77" s="8">
        <v>260.3</v>
      </c>
      <c r="E77" s="8">
        <v>524.29999999999995</v>
      </c>
      <c r="F77" s="8">
        <v>689</v>
      </c>
      <c r="G77" s="8">
        <v>15.4</v>
      </c>
      <c r="H77" s="8">
        <v>0</v>
      </c>
      <c r="I77" s="7">
        <v>0</v>
      </c>
      <c r="J77" s="7">
        <v>0.64400000000000002</v>
      </c>
      <c r="K77" s="7">
        <v>0.78600000000000003</v>
      </c>
      <c r="L77" s="8">
        <v>273</v>
      </c>
      <c r="M77" s="8">
        <v>0</v>
      </c>
      <c r="N77" s="9">
        <v>-1.903</v>
      </c>
      <c r="O77" s="10">
        <v>3.0710000000000002</v>
      </c>
      <c r="P77" s="10">
        <v>-1</v>
      </c>
      <c r="Q77" s="10">
        <v>-1.722</v>
      </c>
      <c r="R77" s="11">
        <v>-4</v>
      </c>
      <c r="S77" s="11">
        <v>3.7480000000000002</v>
      </c>
      <c r="T77" s="2">
        <v>-8</v>
      </c>
      <c r="U77" s="2">
        <v>697.49</v>
      </c>
      <c r="V77" s="9">
        <v>336.13</v>
      </c>
      <c r="W77" s="11">
        <v>-49.36</v>
      </c>
      <c r="X77" s="11">
        <v>36.99</v>
      </c>
      <c r="Y77" s="2">
        <v>16.164300000000001</v>
      </c>
      <c r="Z77" s="2">
        <v>4018.01</v>
      </c>
      <c r="AA77" s="7">
        <v>-102.7</v>
      </c>
      <c r="AB77" s="11">
        <v>557</v>
      </c>
      <c r="AC77" s="7">
        <v>392</v>
      </c>
      <c r="AD77" s="7">
        <v>92.474000000000004</v>
      </c>
      <c r="AE77" s="2">
        <v>-11329.2</v>
      </c>
      <c r="AG77" s="2">
        <v>17.07</v>
      </c>
    </row>
    <row r="78" spans="1:33" ht="15" x14ac:dyDescent="0.2">
      <c r="A78" s="2">
        <v>64</v>
      </c>
      <c r="B78" s="1" t="s">
        <v>135</v>
      </c>
      <c r="C78" s="7">
        <v>68.119</v>
      </c>
      <c r="D78" s="8">
        <v>185.7</v>
      </c>
      <c r="E78" s="8">
        <v>315.2</v>
      </c>
      <c r="F78" s="8">
        <v>496</v>
      </c>
      <c r="G78" s="8">
        <v>39.4</v>
      </c>
      <c r="H78" s="8">
        <v>275</v>
      </c>
      <c r="I78" s="7">
        <v>0.26600000000000001</v>
      </c>
      <c r="J78" s="7">
        <v>0.17499999999999999</v>
      </c>
      <c r="K78" s="7">
        <v>0.67600000000000005</v>
      </c>
      <c r="L78" s="8">
        <v>293</v>
      </c>
      <c r="M78" s="8">
        <v>0.7</v>
      </c>
      <c r="N78" s="9">
        <v>7.33</v>
      </c>
      <c r="O78" s="10">
        <v>6.7140000000000005E-2</v>
      </c>
      <c r="P78" s="10">
        <v>-1.6030000000000001E-5</v>
      </c>
      <c r="Q78" s="10">
        <v>-5.6169999999999999E-9</v>
      </c>
      <c r="R78" s="11">
        <v>0</v>
      </c>
      <c r="S78" s="11">
        <v>0</v>
      </c>
      <c r="T78" s="2">
        <v>18.600000000000001</v>
      </c>
      <c r="U78" s="2">
        <v>35.07</v>
      </c>
      <c r="V78" s="9">
        <v>15.918200000000001</v>
      </c>
      <c r="W78" s="11">
        <v>2541.69</v>
      </c>
      <c r="X78" s="11">
        <v>-41.43</v>
      </c>
      <c r="Y78" s="2">
        <v>340</v>
      </c>
      <c r="Z78" s="2">
        <v>250</v>
      </c>
      <c r="AA78" s="7">
        <v>0</v>
      </c>
      <c r="AB78" s="11">
        <v>0</v>
      </c>
      <c r="AC78" s="7">
        <v>0</v>
      </c>
      <c r="AD78" s="7">
        <v>0</v>
      </c>
      <c r="AE78" s="2">
        <v>6460</v>
      </c>
    </row>
    <row r="79" spans="1:33" ht="15" x14ac:dyDescent="0.2">
      <c r="A79" s="2">
        <v>65</v>
      </c>
      <c r="B79" s="1" t="s">
        <v>136</v>
      </c>
      <c r="C79" s="7">
        <v>182.351</v>
      </c>
      <c r="D79" s="8">
        <v>250.1</v>
      </c>
      <c r="E79" s="8">
        <v>505.9</v>
      </c>
      <c r="F79" s="8">
        <v>674</v>
      </c>
      <c r="G79" s="8">
        <v>16.8</v>
      </c>
      <c r="H79" s="8">
        <v>0</v>
      </c>
      <c r="I79" s="7">
        <v>0</v>
      </c>
      <c r="J79" s="7">
        <v>0.59799999999999998</v>
      </c>
      <c r="K79" s="7">
        <v>0.76600000000000001</v>
      </c>
      <c r="L79" s="8">
        <v>293</v>
      </c>
      <c r="M79" s="8">
        <v>0</v>
      </c>
      <c r="N79" s="9">
        <v>-1.7</v>
      </c>
      <c r="O79" s="10">
        <v>2.8450000000000002</v>
      </c>
      <c r="P79" s="10">
        <v>-1</v>
      </c>
      <c r="Q79" s="10">
        <v>-1.5940000000000001</v>
      </c>
      <c r="R79" s="11">
        <v>-4</v>
      </c>
      <c r="S79" s="11">
        <v>3.4660000000000002</v>
      </c>
      <c r="T79" s="2">
        <v>-8</v>
      </c>
      <c r="U79" s="2">
        <v>658.16</v>
      </c>
      <c r="V79" s="9">
        <v>323.70999999999998</v>
      </c>
      <c r="W79" s="11">
        <v>-44.45</v>
      </c>
      <c r="X79" s="11">
        <v>34.96</v>
      </c>
      <c r="Y79" s="2">
        <v>16.085000000000001</v>
      </c>
      <c r="Z79" s="2">
        <v>3856.23</v>
      </c>
      <c r="AA79" s="7">
        <v>-97.94</v>
      </c>
      <c r="AB79" s="11">
        <v>537</v>
      </c>
      <c r="AC79" s="7">
        <v>377</v>
      </c>
      <c r="AD79" s="7">
        <v>88.01</v>
      </c>
      <c r="AE79" s="2">
        <v>-10609.4</v>
      </c>
      <c r="AG79" s="2">
        <v>15</v>
      </c>
    </row>
    <row r="80" spans="1:33" ht="15" x14ac:dyDescent="0.2">
      <c r="A80" s="2">
        <v>66</v>
      </c>
      <c r="B80" s="1" t="s">
        <v>137</v>
      </c>
      <c r="C80" s="7">
        <v>154.297</v>
      </c>
      <c r="D80" s="8">
        <v>224</v>
      </c>
      <c r="E80" s="8">
        <v>465.8</v>
      </c>
      <c r="F80" s="8">
        <v>637</v>
      </c>
      <c r="G80" s="8">
        <v>19.7</v>
      </c>
      <c r="H80" s="8">
        <v>0</v>
      </c>
      <c r="I80" s="7">
        <v>0</v>
      </c>
      <c r="J80" s="7">
        <v>0.51800000000000002</v>
      </c>
      <c r="K80" s="7">
        <v>0.751</v>
      </c>
      <c r="L80" s="8">
        <v>293</v>
      </c>
      <c r="M80" s="8">
        <v>0</v>
      </c>
      <c r="N80" s="9">
        <v>-1.3340000000000001</v>
      </c>
      <c r="O80" s="10">
        <v>0.23949999999999999</v>
      </c>
      <c r="P80" s="10">
        <v>-1.338E-4</v>
      </c>
      <c r="Q80" s="10">
        <v>2.9049999999999999E-8</v>
      </c>
      <c r="R80" s="11">
        <v>566.26</v>
      </c>
      <c r="S80" s="11">
        <v>294.89</v>
      </c>
      <c r="T80" s="2">
        <v>-34.6</v>
      </c>
      <c r="U80" s="2">
        <v>30.94</v>
      </c>
      <c r="V80" s="9">
        <v>16.0412</v>
      </c>
      <c r="W80" s="11">
        <v>3597.72</v>
      </c>
      <c r="X80" s="11">
        <v>-83.41</v>
      </c>
      <c r="Y80" s="2">
        <v>496</v>
      </c>
      <c r="Z80" s="2">
        <v>345</v>
      </c>
      <c r="AA80" s="7">
        <v>78.295000000000002</v>
      </c>
      <c r="AB80" s="11">
        <v>-9105.75</v>
      </c>
      <c r="AC80" s="7">
        <v>-8.4890000000000008</v>
      </c>
      <c r="AD80" s="7">
        <v>11.46</v>
      </c>
      <c r="AE80" s="2">
        <v>9770</v>
      </c>
    </row>
    <row r="81" spans="1:31" ht="15" x14ac:dyDescent="0.2">
      <c r="A81" s="2">
        <v>67</v>
      </c>
      <c r="B81" s="1" t="s">
        <v>138</v>
      </c>
      <c r="C81" s="7">
        <v>86.177999999999997</v>
      </c>
      <c r="D81" s="8">
        <v>173.3</v>
      </c>
      <c r="E81" s="8">
        <v>322.89999999999998</v>
      </c>
      <c r="F81" s="8">
        <v>488.7</v>
      </c>
      <c r="G81" s="8">
        <v>30.4</v>
      </c>
      <c r="H81" s="8">
        <v>359</v>
      </c>
      <c r="I81" s="7">
        <v>0.27200000000000002</v>
      </c>
      <c r="J81" s="7">
        <v>0.23100000000000001</v>
      </c>
      <c r="K81" s="7">
        <v>0.64900000000000002</v>
      </c>
      <c r="L81" s="8">
        <v>293</v>
      </c>
      <c r="M81" s="8">
        <v>0</v>
      </c>
      <c r="N81" s="9">
        <v>-3.9729999999999999</v>
      </c>
      <c r="O81" s="10">
        <v>0.15029999999999999</v>
      </c>
      <c r="P81" s="10">
        <v>-8.3139999999999993E-5</v>
      </c>
      <c r="Q81" s="10">
        <v>1.6359999999999999E-8</v>
      </c>
      <c r="R81" s="11">
        <v>438.44</v>
      </c>
      <c r="S81" s="11">
        <v>226.67</v>
      </c>
      <c r="T81" s="2">
        <v>-44.35</v>
      </c>
      <c r="U81" s="2">
        <v>-2.2999999999999998</v>
      </c>
      <c r="V81" s="9">
        <v>15.553599999999999</v>
      </c>
      <c r="W81" s="11">
        <v>2489.5</v>
      </c>
      <c r="X81" s="11">
        <v>-43.81</v>
      </c>
      <c r="Y81" s="2">
        <v>350</v>
      </c>
      <c r="Z81" s="2">
        <v>230</v>
      </c>
      <c r="AA81" s="7">
        <v>51.47</v>
      </c>
      <c r="AB81" s="11">
        <v>-4910.28</v>
      </c>
      <c r="AC81" s="7">
        <v>-5.3140000000000001</v>
      </c>
      <c r="AD81" s="7">
        <v>4.3230000000000004</v>
      </c>
      <c r="AE81" s="2">
        <v>6287</v>
      </c>
    </row>
    <row r="82" spans="1:31" ht="15" x14ac:dyDescent="0.2">
      <c r="A82" s="2">
        <v>68</v>
      </c>
      <c r="B82" s="1" t="s">
        <v>139</v>
      </c>
      <c r="C82" s="7">
        <v>114.232</v>
      </c>
      <c r="D82" s="8">
        <v>160.9</v>
      </c>
      <c r="E82" s="8">
        <v>383</v>
      </c>
      <c r="F82" s="8">
        <v>563.4</v>
      </c>
      <c r="G82" s="8">
        <v>26.9</v>
      </c>
      <c r="H82" s="8">
        <v>436</v>
      </c>
      <c r="I82" s="7">
        <v>0.254</v>
      </c>
      <c r="J82" s="7">
        <v>0.29699999999999999</v>
      </c>
      <c r="K82" s="7">
        <v>0.71599999999999997</v>
      </c>
      <c r="L82" s="8">
        <v>293</v>
      </c>
      <c r="M82" s="8">
        <v>0</v>
      </c>
      <c r="N82" s="9">
        <v>2.2010000000000001</v>
      </c>
      <c r="O82" s="10">
        <v>0.18770000000000001</v>
      </c>
      <c r="P82" s="10">
        <v>-1.0509999999999999E-4</v>
      </c>
      <c r="Q82" s="10">
        <v>2.316E-8</v>
      </c>
      <c r="R82" s="11">
        <v>474.57</v>
      </c>
      <c r="S82" s="11">
        <v>257.61</v>
      </c>
      <c r="T82" s="2">
        <v>-52.61</v>
      </c>
      <c r="U82" s="2">
        <v>4.09</v>
      </c>
      <c r="V82" s="9">
        <v>15.716200000000001</v>
      </c>
      <c r="W82" s="11">
        <v>2981.56</v>
      </c>
      <c r="X82" s="11">
        <v>-54.73</v>
      </c>
      <c r="Y82" s="2">
        <v>409</v>
      </c>
      <c r="Z82" s="2">
        <v>277</v>
      </c>
      <c r="AA82" s="7">
        <v>58.179000000000002</v>
      </c>
      <c r="AB82" s="11">
        <v>-6218.74</v>
      </c>
      <c r="AC82" s="7">
        <v>-5.9420000000000002</v>
      </c>
      <c r="AD82" s="7">
        <v>6.54</v>
      </c>
      <c r="AE82" s="2">
        <v>7650</v>
      </c>
    </row>
    <row r="83" spans="1:31" ht="15" x14ac:dyDescent="0.2">
      <c r="A83" s="2">
        <v>69</v>
      </c>
      <c r="B83" s="1" t="s">
        <v>140</v>
      </c>
      <c r="C83" s="7">
        <v>142.286</v>
      </c>
      <c r="D83" s="8">
        <v>0</v>
      </c>
      <c r="E83" s="8">
        <v>433.5</v>
      </c>
      <c r="F83" s="8">
        <v>623.1</v>
      </c>
      <c r="G83" s="8">
        <v>24.8</v>
      </c>
      <c r="H83" s="8">
        <v>0</v>
      </c>
      <c r="I83" s="7">
        <v>0</v>
      </c>
      <c r="J83" s="7">
        <v>0.36</v>
      </c>
      <c r="K83" s="7">
        <v>0</v>
      </c>
      <c r="L83" s="8">
        <v>0</v>
      </c>
      <c r="M83" s="8">
        <v>0</v>
      </c>
      <c r="N83" s="9">
        <v>-14.052</v>
      </c>
      <c r="O83" s="10">
        <v>0.29409999999999997</v>
      </c>
      <c r="P83" s="10">
        <v>-2.1100000000000001E-4</v>
      </c>
      <c r="Q83" s="10">
        <v>6.1739999999999996E-8</v>
      </c>
      <c r="R83" s="11">
        <v>0</v>
      </c>
      <c r="S83" s="11">
        <v>0</v>
      </c>
      <c r="T83" s="2">
        <v>0</v>
      </c>
      <c r="U83" s="2">
        <v>0</v>
      </c>
      <c r="V83" s="9">
        <v>15.7598</v>
      </c>
      <c r="W83" s="11">
        <v>3371.05</v>
      </c>
      <c r="X83" s="11">
        <v>-64.09</v>
      </c>
      <c r="Y83" s="2">
        <v>463</v>
      </c>
      <c r="Z83" s="2">
        <v>314</v>
      </c>
      <c r="AA83" s="7">
        <v>0</v>
      </c>
      <c r="AB83" s="11">
        <v>0</v>
      </c>
      <c r="AC83" s="7">
        <v>0</v>
      </c>
      <c r="AD83" s="7">
        <v>0</v>
      </c>
      <c r="AE83" s="2">
        <v>8690</v>
      </c>
    </row>
    <row r="84" spans="1:31" ht="15" x14ac:dyDescent="0.2">
      <c r="A84" s="2">
        <v>70</v>
      </c>
      <c r="B84" s="1" t="s">
        <v>141</v>
      </c>
      <c r="C84" s="7">
        <v>128.25899999999999</v>
      </c>
      <c r="D84" s="8">
        <v>0</v>
      </c>
      <c r="E84" s="8">
        <v>413.4</v>
      </c>
      <c r="F84" s="8">
        <v>607.6</v>
      </c>
      <c r="G84" s="8">
        <v>27</v>
      </c>
      <c r="H84" s="8">
        <v>0</v>
      </c>
      <c r="I84" s="7">
        <v>0</v>
      </c>
      <c r="J84" s="7">
        <v>0.27900000000000003</v>
      </c>
      <c r="K84" s="7">
        <v>0</v>
      </c>
      <c r="L84" s="8">
        <v>0</v>
      </c>
      <c r="M84" s="8">
        <v>0</v>
      </c>
      <c r="N84" s="9">
        <v>-13.037000000000001</v>
      </c>
      <c r="O84" s="10">
        <v>0.2601</v>
      </c>
      <c r="P84" s="10">
        <v>-1.808E-4</v>
      </c>
      <c r="Q84" s="10">
        <v>5.1160000000000003E-8</v>
      </c>
      <c r="R84" s="11">
        <v>0</v>
      </c>
      <c r="S84" s="11">
        <v>0</v>
      </c>
      <c r="T84" s="2">
        <v>-56.7</v>
      </c>
      <c r="U84" s="2">
        <v>8.1999999999999993</v>
      </c>
      <c r="V84" s="9">
        <v>15.728</v>
      </c>
      <c r="W84" s="11">
        <v>3220.55</v>
      </c>
      <c r="X84" s="11">
        <v>-59.31</v>
      </c>
      <c r="Y84" s="2">
        <v>440</v>
      </c>
      <c r="Z84" s="2">
        <v>328</v>
      </c>
      <c r="AA84" s="7">
        <v>64.103999999999999</v>
      </c>
      <c r="AB84" s="11">
        <v>-7011.38</v>
      </c>
      <c r="AC84" s="7">
        <v>-6.7309999999999999</v>
      </c>
      <c r="AD84" s="7">
        <v>8.4600000000000009</v>
      </c>
      <c r="AE84" s="2">
        <v>8430</v>
      </c>
    </row>
    <row r="85" spans="1:31" ht="15" x14ac:dyDescent="0.2">
      <c r="A85" s="2">
        <v>71</v>
      </c>
      <c r="B85" s="1" t="s">
        <v>142</v>
      </c>
      <c r="C85" s="7">
        <v>128.25899999999999</v>
      </c>
      <c r="D85" s="8">
        <v>0</v>
      </c>
      <c r="E85" s="8">
        <v>406.2</v>
      </c>
      <c r="F85" s="8">
        <v>592.70000000000005</v>
      </c>
      <c r="G85" s="8">
        <v>25.7</v>
      </c>
      <c r="H85" s="8">
        <v>0</v>
      </c>
      <c r="I85" s="7">
        <v>0</v>
      </c>
      <c r="J85" s="7">
        <v>0.311</v>
      </c>
      <c r="K85" s="7">
        <v>0</v>
      </c>
      <c r="L85" s="8">
        <v>0</v>
      </c>
      <c r="M85" s="8">
        <v>0</v>
      </c>
      <c r="N85" s="9">
        <v>-13.037000000000001</v>
      </c>
      <c r="O85" s="10">
        <v>0.2601</v>
      </c>
      <c r="P85" s="10">
        <v>-1.808E-4</v>
      </c>
      <c r="Q85" s="10">
        <v>5.1660000000000001E-8</v>
      </c>
      <c r="R85" s="11">
        <v>0</v>
      </c>
      <c r="S85" s="11">
        <v>0</v>
      </c>
      <c r="T85" s="2">
        <v>-56.64</v>
      </c>
      <c r="U85" s="2">
        <v>7.8</v>
      </c>
      <c r="V85" s="9">
        <v>15.7363</v>
      </c>
      <c r="W85" s="11">
        <v>3167.42</v>
      </c>
      <c r="X85" s="11">
        <v>-58.21</v>
      </c>
      <c r="Y85" s="2">
        <v>430</v>
      </c>
      <c r="Z85" s="2">
        <v>318</v>
      </c>
      <c r="AA85" s="7">
        <v>0</v>
      </c>
      <c r="AB85" s="11">
        <v>0</v>
      </c>
      <c r="AC85" s="7">
        <v>0</v>
      </c>
      <c r="AD85" s="7">
        <v>0</v>
      </c>
      <c r="AE85" s="2">
        <v>8190</v>
      </c>
    </row>
    <row r="86" spans="1:31" ht="15" x14ac:dyDescent="0.2">
      <c r="A86" s="2">
        <v>72</v>
      </c>
      <c r="B86" s="1" t="s">
        <v>143</v>
      </c>
      <c r="C86" s="7">
        <v>100.205</v>
      </c>
      <c r="D86" s="8">
        <v>248.3</v>
      </c>
      <c r="E86" s="8">
        <v>354</v>
      </c>
      <c r="F86" s="8">
        <v>531.1</v>
      </c>
      <c r="G86" s="8">
        <v>29.2</v>
      </c>
      <c r="H86" s="8">
        <v>398</v>
      </c>
      <c r="I86" s="7">
        <v>0.26700000000000002</v>
      </c>
      <c r="J86" s="7">
        <v>0.251</v>
      </c>
      <c r="K86" s="7">
        <v>0.69</v>
      </c>
      <c r="L86" s="8">
        <v>293</v>
      </c>
      <c r="M86" s="8">
        <v>0</v>
      </c>
      <c r="N86" s="9">
        <v>-5.48</v>
      </c>
      <c r="O86" s="10">
        <v>0.17960000000000001</v>
      </c>
      <c r="P86" s="10">
        <v>-1.0560000000000001E-4</v>
      </c>
      <c r="Q86" s="10">
        <v>2.4E-8</v>
      </c>
      <c r="R86" s="11">
        <v>0</v>
      </c>
      <c r="S86" s="11">
        <v>0</v>
      </c>
      <c r="T86" s="2">
        <v>-48.95</v>
      </c>
      <c r="U86" s="2">
        <v>1.02</v>
      </c>
      <c r="V86" s="9">
        <v>15.639799999999999</v>
      </c>
      <c r="W86" s="11">
        <v>2764.4</v>
      </c>
      <c r="X86" s="11">
        <v>-47.1</v>
      </c>
      <c r="Y86" s="2">
        <v>379</v>
      </c>
      <c r="Z86" s="2">
        <v>254</v>
      </c>
      <c r="AA86" s="7">
        <v>52.761000000000003</v>
      </c>
      <c r="AB86" s="11">
        <v>-5431.67</v>
      </c>
      <c r="AC86" s="7">
        <v>-5.2510000000000003</v>
      </c>
      <c r="AD86" s="7">
        <v>5.37</v>
      </c>
      <c r="AE86" s="2">
        <v>6919</v>
      </c>
    </row>
    <row r="87" spans="1:31" ht="15" x14ac:dyDescent="0.2">
      <c r="A87" s="2">
        <v>73</v>
      </c>
      <c r="B87" s="1" t="s">
        <v>144</v>
      </c>
      <c r="C87" s="7">
        <v>128.25899999999999</v>
      </c>
      <c r="D87" s="8">
        <v>0</v>
      </c>
      <c r="E87" s="8">
        <v>406.8</v>
      </c>
      <c r="F87" s="8">
        <v>588</v>
      </c>
      <c r="G87" s="8">
        <v>24.6</v>
      </c>
      <c r="H87" s="8">
        <v>0</v>
      </c>
      <c r="I87" s="7">
        <v>0</v>
      </c>
      <c r="J87" s="7">
        <v>0.33200000000000002</v>
      </c>
      <c r="K87" s="7">
        <v>0</v>
      </c>
      <c r="L87" s="8">
        <v>0</v>
      </c>
      <c r="M87" s="8">
        <v>0</v>
      </c>
      <c r="N87" s="9">
        <v>-10.898999999999999</v>
      </c>
      <c r="O87" s="10">
        <v>0.25209999999999999</v>
      </c>
      <c r="P87" s="10">
        <v>-1.7129999999999999E-4</v>
      </c>
      <c r="Q87" s="10">
        <v>4.7449999999999998E-8</v>
      </c>
      <c r="R87" s="11">
        <v>0</v>
      </c>
      <c r="S87" s="11">
        <v>0</v>
      </c>
      <c r="T87" s="2">
        <v>-57.65</v>
      </c>
      <c r="U87" s="2">
        <v>5.86</v>
      </c>
      <c r="V87" s="9">
        <v>15.8017</v>
      </c>
      <c r="W87" s="11">
        <v>3164.17</v>
      </c>
      <c r="X87" s="11">
        <v>-61.66</v>
      </c>
      <c r="Y87" s="2">
        <v>436</v>
      </c>
      <c r="Z87" s="2">
        <v>297</v>
      </c>
      <c r="AA87" s="7">
        <v>0</v>
      </c>
      <c r="AB87" s="11">
        <v>0</v>
      </c>
      <c r="AC87" s="7">
        <v>0</v>
      </c>
      <c r="AD87" s="7">
        <v>0</v>
      </c>
      <c r="AE87" s="2">
        <v>8310</v>
      </c>
    </row>
    <row r="88" spans="1:31" ht="15" x14ac:dyDescent="0.2">
      <c r="A88" s="2">
        <v>74</v>
      </c>
      <c r="B88" s="1" t="s">
        <v>145</v>
      </c>
      <c r="C88" s="7">
        <v>114.232</v>
      </c>
      <c r="D88" s="8">
        <v>165.8</v>
      </c>
      <c r="E88" s="8">
        <v>372.4</v>
      </c>
      <c r="F88" s="8">
        <v>543.9</v>
      </c>
      <c r="G88" s="8">
        <v>25.3</v>
      </c>
      <c r="H88" s="8">
        <v>468</v>
      </c>
      <c r="I88" s="7">
        <v>0.26600000000000001</v>
      </c>
      <c r="J88" s="7">
        <v>0.30299999999999999</v>
      </c>
      <c r="K88" s="7">
        <v>0.69199999999999995</v>
      </c>
      <c r="L88" s="8">
        <v>293</v>
      </c>
      <c r="M88" s="8">
        <v>0</v>
      </c>
      <c r="N88" s="9">
        <v>-1.782</v>
      </c>
      <c r="O88" s="10">
        <v>0.18579999999999999</v>
      </c>
      <c r="P88" s="10">
        <v>-1.024E-4</v>
      </c>
      <c r="Q88" s="10">
        <v>2.1909999999999999E-8</v>
      </c>
      <c r="R88" s="11">
        <v>467.04</v>
      </c>
      <c r="S88" s="11">
        <v>246.43</v>
      </c>
      <c r="T88" s="2">
        <v>-5357</v>
      </c>
      <c r="U88" s="2">
        <v>3.27</v>
      </c>
      <c r="V88" s="9">
        <v>15.685</v>
      </c>
      <c r="W88" s="11">
        <v>2896.28</v>
      </c>
      <c r="X88" s="11">
        <v>-52.41</v>
      </c>
      <c r="Y88" s="2">
        <v>398</v>
      </c>
      <c r="Z88" s="2">
        <v>269</v>
      </c>
      <c r="AA88" s="7">
        <v>58.265000000000001</v>
      </c>
      <c r="AB88" s="11">
        <v>-6039.34</v>
      </c>
      <c r="AC88" s="7">
        <v>-5.9880000000000004</v>
      </c>
      <c r="AD88" s="7">
        <v>6.48</v>
      </c>
      <c r="AE88" s="2">
        <v>7411</v>
      </c>
    </row>
    <row r="89" spans="1:31" ht="15" x14ac:dyDescent="0.2">
      <c r="A89" s="2">
        <v>75</v>
      </c>
      <c r="B89" s="1" t="s">
        <v>146</v>
      </c>
      <c r="C89" s="7">
        <v>128.25899999999999</v>
      </c>
      <c r="D89" s="8">
        <v>206</v>
      </c>
      <c r="E89" s="8">
        <v>395.4</v>
      </c>
      <c r="F89" s="8">
        <v>574.70000000000005</v>
      </c>
      <c r="G89" s="8">
        <v>24.5</v>
      </c>
      <c r="H89" s="8">
        <v>0</v>
      </c>
      <c r="I89" s="7">
        <v>0</v>
      </c>
      <c r="J89" s="7">
        <v>0.315</v>
      </c>
      <c r="K89" s="7">
        <v>0.71899999999999997</v>
      </c>
      <c r="L89" s="8">
        <v>293</v>
      </c>
      <c r="M89" s="8">
        <v>0</v>
      </c>
      <c r="N89" s="9">
        <v>-16.099</v>
      </c>
      <c r="O89" s="10">
        <v>0.27900000000000003</v>
      </c>
      <c r="P89" s="10">
        <v>-2.0570000000000001E-4</v>
      </c>
      <c r="Q89" s="10">
        <v>6.1469999999999994E-8</v>
      </c>
      <c r="R89" s="11">
        <v>0</v>
      </c>
      <c r="S89" s="11">
        <v>0</v>
      </c>
      <c r="T89" s="2">
        <v>-57.83</v>
      </c>
      <c r="U89" s="2">
        <v>8.1300000000000008</v>
      </c>
      <c r="V89" s="9">
        <v>15.6488</v>
      </c>
      <c r="W89" s="11">
        <v>3049.98</v>
      </c>
      <c r="X89" s="11">
        <v>-57.13</v>
      </c>
      <c r="Y89" s="2">
        <v>413</v>
      </c>
      <c r="Z89" s="2">
        <v>313</v>
      </c>
      <c r="AA89" s="7">
        <v>0</v>
      </c>
      <c r="AB89" s="11">
        <v>0</v>
      </c>
      <c r="AC89" s="7">
        <v>0</v>
      </c>
      <c r="AD89" s="7">
        <v>0</v>
      </c>
      <c r="AE89" s="2">
        <v>7850</v>
      </c>
    </row>
    <row r="90" spans="1:31" ht="15" x14ac:dyDescent="0.2">
      <c r="A90" s="2">
        <v>76</v>
      </c>
      <c r="B90" s="1" t="s">
        <v>147</v>
      </c>
      <c r="C90" s="7">
        <v>128.25899999999999</v>
      </c>
      <c r="D90" s="8">
        <v>153</v>
      </c>
      <c r="E90" s="8">
        <v>399.7</v>
      </c>
      <c r="F90" s="8">
        <v>573.70000000000005</v>
      </c>
      <c r="G90" s="8">
        <v>23.4</v>
      </c>
      <c r="H90" s="8">
        <v>0</v>
      </c>
      <c r="I90" s="7">
        <v>0</v>
      </c>
      <c r="J90" s="7">
        <v>0.32100000000000001</v>
      </c>
      <c r="K90" s="7">
        <v>0.72</v>
      </c>
      <c r="L90" s="8">
        <v>289</v>
      </c>
      <c r="M90" s="8">
        <v>0</v>
      </c>
      <c r="N90" s="9">
        <v>-14.404999999999999</v>
      </c>
      <c r="O90" s="10">
        <v>0.26379999999999998</v>
      </c>
      <c r="P90" s="10">
        <v>-1.8420000000000001E-4</v>
      </c>
      <c r="Q90" s="10">
        <v>5.2250000000000001E-8</v>
      </c>
      <c r="R90" s="11">
        <v>0</v>
      </c>
      <c r="S90" s="11">
        <v>0</v>
      </c>
      <c r="T90" s="2">
        <v>-58.13</v>
      </c>
      <c r="U90" s="2">
        <v>5.38</v>
      </c>
      <c r="V90" s="9">
        <v>15.7639</v>
      </c>
      <c r="W90" s="11">
        <v>3084.08</v>
      </c>
      <c r="X90" s="11">
        <v>-61.94</v>
      </c>
      <c r="Y90" s="2">
        <v>428</v>
      </c>
      <c r="Z90" s="2">
        <v>291</v>
      </c>
      <c r="AA90" s="7">
        <v>0</v>
      </c>
      <c r="AB90" s="11">
        <v>0</v>
      </c>
      <c r="AC90" s="7">
        <v>0</v>
      </c>
      <c r="AD90" s="7">
        <v>0</v>
      </c>
      <c r="AE90" s="2">
        <v>8130</v>
      </c>
    </row>
    <row r="91" spans="1:31" ht="15" x14ac:dyDescent="0.2">
      <c r="A91" s="2">
        <v>77</v>
      </c>
      <c r="B91" s="1" t="s">
        <v>148</v>
      </c>
      <c r="C91" s="7">
        <v>142.286</v>
      </c>
      <c r="D91" s="8">
        <v>0</v>
      </c>
      <c r="E91" s="8">
        <v>410.6</v>
      </c>
      <c r="F91" s="8">
        <v>581.5</v>
      </c>
      <c r="G91" s="8">
        <v>21.6</v>
      </c>
      <c r="H91" s="8">
        <v>0</v>
      </c>
      <c r="I91" s="7">
        <v>0</v>
      </c>
      <c r="J91" s="7">
        <v>0.374</v>
      </c>
      <c r="K91" s="7">
        <v>0</v>
      </c>
      <c r="L91" s="8">
        <v>0</v>
      </c>
      <c r="M91" s="8">
        <v>0</v>
      </c>
      <c r="N91" s="9">
        <v>-14.89</v>
      </c>
      <c r="O91" s="10">
        <v>0.29730000000000001</v>
      </c>
      <c r="P91" s="10">
        <v>-2.139E-4</v>
      </c>
      <c r="Q91" s="10">
        <v>6.2530000000000005E-8</v>
      </c>
      <c r="R91" s="11">
        <v>0</v>
      </c>
      <c r="S91" s="11">
        <v>0</v>
      </c>
      <c r="T91" s="2">
        <v>0</v>
      </c>
      <c r="U91" s="2">
        <v>0</v>
      </c>
      <c r="V91" s="9">
        <v>15.8446</v>
      </c>
      <c r="W91" s="11">
        <v>3172.92</v>
      </c>
      <c r="X91" s="11">
        <v>-66.150000000000006</v>
      </c>
      <c r="Y91" s="2">
        <v>438</v>
      </c>
      <c r="Z91" s="2">
        <v>300</v>
      </c>
      <c r="AA91" s="7">
        <v>0</v>
      </c>
      <c r="AB91" s="11">
        <v>0</v>
      </c>
      <c r="AC91" s="7">
        <v>0</v>
      </c>
      <c r="AD91" s="7">
        <v>0</v>
      </c>
      <c r="AE91" s="2">
        <v>8430</v>
      </c>
    </row>
    <row r="92" spans="1:31" ht="15" x14ac:dyDescent="0.2">
      <c r="A92" s="2">
        <v>78</v>
      </c>
      <c r="B92" s="1" t="s">
        <v>149</v>
      </c>
      <c r="C92" s="7">
        <v>128.25899999999999</v>
      </c>
      <c r="D92" s="8">
        <v>167.4</v>
      </c>
      <c r="E92" s="8">
        <v>397.3</v>
      </c>
      <c r="F92" s="8">
        <v>568</v>
      </c>
      <c r="G92" s="8">
        <v>23</v>
      </c>
      <c r="H92" s="8">
        <v>519</v>
      </c>
      <c r="I92" s="7">
        <v>0.26</v>
      </c>
      <c r="J92" s="7">
        <v>0.35699999999999998</v>
      </c>
      <c r="K92" s="7">
        <v>0.71699999999999997</v>
      </c>
      <c r="L92" s="8">
        <v>289</v>
      </c>
      <c r="M92" s="8">
        <v>0</v>
      </c>
      <c r="N92" s="9">
        <v>-12.923</v>
      </c>
      <c r="O92" s="10">
        <v>0.26150000000000001</v>
      </c>
      <c r="P92" s="10">
        <v>-1.85E-4</v>
      </c>
      <c r="Q92" s="10">
        <v>5.3850000000000002E-8</v>
      </c>
      <c r="R92" s="11">
        <v>0</v>
      </c>
      <c r="S92" s="11">
        <v>0</v>
      </c>
      <c r="T92" s="2">
        <v>-60.71</v>
      </c>
      <c r="U92" s="2">
        <v>3.21</v>
      </c>
      <c r="V92" s="9">
        <v>15.7445</v>
      </c>
      <c r="W92" s="11">
        <v>3052.17</v>
      </c>
      <c r="X92" s="11">
        <v>-62.24</v>
      </c>
      <c r="Y92" s="2">
        <v>420</v>
      </c>
      <c r="Z92" s="2">
        <v>315</v>
      </c>
      <c r="AA92" s="7">
        <v>0</v>
      </c>
      <c r="AB92" s="11">
        <v>0</v>
      </c>
      <c r="AC92" s="7">
        <v>0</v>
      </c>
      <c r="AD92" s="7">
        <v>0</v>
      </c>
      <c r="AE92" s="2">
        <v>8070</v>
      </c>
    </row>
    <row r="93" spans="1:31" ht="15" x14ac:dyDescent="0.2">
      <c r="A93" s="2">
        <v>79</v>
      </c>
      <c r="B93" s="1" t="s">
        <v>150</v>
      </c>
      <c r="C93" s="7">
        <v>72.150999999999996</v>
      </c>
      <c r="D93" s="8">
        <v>256.60000000000002</v>
      </c>
      <c r="E93" s="8">
        <v>282.60000000000002</v>
      </c>
      <c r="F93" s="8">
        <v>433.8</v>
      </c>
      <c r="G93" s="8">
        <v>31.6</v>
      </c>
      <c r="H93" s="8">
        <v>303</v>
      </c>
      <c r="I93" s="7">
        <v>0.26900000000000002</v>
      </c>
      <c r="J93" s="7">
        <v>0.19700000000000001</v>
      </c>
      <c r="K93" s="7">
        <v>0.59099999999999997</v>
      </c>
      <c r="L93" s="8">
        <v>293</v>
      </c>
      <c r="M93" s="8">
        <v>0</v>
      </c>
      <c r="N93" s="9">
        <v>-3.9630000000000001</v>
      </c>
      <c r="O93" s="10">
        <v>0.1326</v>
      </c>
      <c r="P93" s="10">
        <v>-7.8969999999999998E-5</v>
      </c>
      <c r="Q93" s="10">
        <v>1.8229999999999998E-8</v>
      </c>
      <c r="R93" s="11">
        <v>355.54</v>
      </c>
      <c r="S93" s="11">
        <v>196.35</v>
      </c>
      <c r="T93" s="2">
        <v>-39.67</v>
      </c>
      <c r="U93" s="2">
        <v>-3.64</v>
      </c>
      <c r="V93" s="9">
        <v>15.206899999999999</v>
      </c>
      <c r="W93" s="11">
        <v>2034.15</v>
      </c>
      <c r="X93" s="11">
        <v>-45.37</v>
      </c>
      <c r="Y93" s="2">
        <v>305</v>
      </c>
      <c r="Z93" s="2">
        <v>260</v>
      </c>
      <c r="AA93" s="7">
        <v>49.6</v>
      </c>
      <c r="AB93" s="11">
        <v>-4213.21</v>
      </c>
      <c r="AC93" s="7">
        <v>-4.9770000000000003</v>
      </c>
      <c r="AD93" s="7">
        <v>3.31</v>
      </c>
      <c r="AE93" s="2">
        <v>5438</v>
      </c>
    </row>
    <row r="94" spans="1:31" ht="15" x14ac:dyDescent="0.2">
      <c r="A94" s="2">
        <v>80</v>
      </c>
      <c r="B94" s="1" t="s">
        <v>151</v>
      </c>
      <c r="C94" s="7">
        <v>88.15</v>
      </c>
      <c r="D94" s="8">
        <v>327</v>
      </c>
      <c r="E94" s="8">
        <v>386.3</v>
      </c>
      <c r="F94" s="8">
        <v>549</v>
      </c>
      <c r="G94" s="8">
        <v>39</v>
      </c>
      <c r="H94" s="8">
        <v>319</v>
      </c>
      <c r="I94" s="7">
        <v>0.28000000000000003</v>
      </c>
      <c r="J94" s="7">
        <v>0</v>
      </c>
      <c r="K94" s="7">
        <v>0.78300000000000003</v>
      </c>
      <c r="L94" s="8">
        <v>327</v>
      </c>
      <c r="M94" s="8">
        <v>0</v>
      </c>
      <c r="N94" s="9">
        <v>2.903</v>
      </c>
      <c r="O94" s="10">
        <v>0.12889999999999999</v>
      </c>
      <c r="P94" s="10">
        <v>-7.5469999999999994E-5</v>
      </c>
      <c r="Q94" s="10">
        <v>1.7010000000000001E-8</v>
      </c>
      <c r="R94" s="11">
        <v>0</v>
      </c>
      <c r="S94" s="11">
        <v>0</v>
      </c>
      <c r="T94" s="2">
        <v>-70</v>
      </c>
      <c r="U94" s="2">
        <v>-29.98</v>
      </c>
      <c r="V94" s="9">
        <v>18.133600000000001</v>
      </c>
      <c r="W94" s="11">
        <v>3694.96</v>
      </c>
      <c r="X94" s="11">
        <v>-65</v>
      </c>
      <c r="Y94" s="2">
        <v>406</v>
      </c>
      <c r="Z94" s="2">
        <v>328</v>
      </c>
      <c r="AA94" s="7">
        <v>0</v>
      </c>
      <c r="AB94" s="11">
        <v>0</v>
      </c>
      <c r="AC94" s="7">
        <v>0</v>
      </c>
      <c r="AD94" s="7">
        <v>0</v>
      </c>
      <c r="AE94" s="2">
        <v>10300</v>
      </c>
    </row>
    <row r="95" spans="1:31" ht="15" x14ac:dyDescent="0.2">
      <c r="A95" s="2">
        <v>81</v>
      </c>
      <c r="B95" s="1" t="s">
        <v>152</v>
      </c>
      <c r="C95" s="7">
        <v>114.232</v>
      </c>
      <c r="D95" s="8">
        <v>152</v>
      </c>
      <c r="E95" s="8">
        <v>382</v>
      </c>
      <c r="F95" s="8">
        <v>549.79999999999995</v>
      </c>
      <c r="G95" s="8">
        <v>25</v>
      </c>
      <c r="H95" s="8">
        <v>478</v>
      </c>
      <c r="I95" s="7">
        <v>0.26400000000000001</v>
      </c>
      <c r="J95" s="7">
        <v>0.33800000000000002</v>
      </c>
      <c r="K95" s="7">
        <v>0.69499999999999995</v>
      </c>
      <c r="L95" s="8">
        <v>293</v>
      </c>
      <c r="M95" s="8">
        <v>0</v>
      </c>
      <c r="N95" s="9">
        <v>-2.2010000000000001</v>
      </c>
      <c r="O95" s="10">
        <v>0.18770000000000001</v>
      </c>
      <c r="P95" s="10">
        <v>-1.0509999999999999E-4</v>
      </c>
      <c r="Q95" s="10">
        <v>2.316E-8</v>
      </c>
      <c r="R95" s="11">
        <v>0</v>
      </c>
      <c r="S95" s="11">
        <v>0</v>
      </c>
      <c r="T95" s="2">
        <v>-53.71</v>
      </c>
      <c r="U95" s="2">
        <v>2.56</v>
      </c>
      <c r="V95" s="9">
        <v>15.7431</v>
      </c>
      <c r="W95" s="11">
        <v>2932.56</v>
      </c>
      <c r="X95" s="11">
        <v>-58.08</v>
      </c>
      <c r="Y95" s="2">
        <v>405</v>
      </c>
      <c r="Z95" s="2">
        <v>276</v>
      </c>
      <c r="AA95" s="7">
        <v>61.970999999999997</v>
      </c>
      <c r="AB95" s="11">
        <v>-6425.9</v>
      </c>
      <c r="AC95" s="7">
        <v>-6.4749999999999996</v>
      </c>
      <c r="AD95" s="7">
        <v>6.72</v>
      </c>
      <c r="AE95" s="2">
        <v>7710</v>
      </c>
    </row>
    <row r="96" spans="1:31" ht="15" x14ac:dyDescent="0.2">
      <c r="A96" s="2">
        <v>82</v>
      </c>
      <c r="B96" s="1" t="s">
        <v>153</v>
      </c>
      <c r="C96" s="7">
        <v>100.205</v>
      </c>
      <c r="D96" s="8">
        <v>149.4</v>
      </c>
      <c r="E96" s="8">
        <v>352.4</v>
      </c>
      <c r="F96" s="8">
        <v>520.4</v>
      </c>
      <c r="G96" s="8">
        <v>27.4</v>
      </c>
      <c r="H96" s="8">
        <v>416</v>
      </c>
      <c r="I96" s="7">
        <v>0.26700000000000002</v>
      </c>
      <c r="J96" s="7">
        <v>0.28899999999999998</v>
      </c>
      <c r="K96" s="7">
        <v>0.67400000000000004</v>
      </c>
      <c r="L96" s="8">
        <v>293</v>
      </c>
      <c r="M96" s="8">
        <v>0</v>
      </c>
      <c r="N96" s="9">
        <v>-11.965999999999999</v>
      </c>
      <c r="O96" s="10">
        <v>0.21390000000000001</v>
      </c>
      <c r="P96" s="10">
        <v>-1.5190000000000001E-4</v>
      </c>
      <c r="Q96" s="10">
        <v>4.1460000000000002E-8</v>
      </c>
      <c r="R96" s="11">
        <v>417.37</v>
      </c>
      <c r="S96" s="11">
        <v>226.19</v>
      </c>
      <c r="T96" s="2">
        <v>-49.27</v>
      </c>
      <c r="U96" s="2">
        <v>0.02</v>
      </c>
      <c r="V96" s="9">
        <v>15.691700000000001</v>
      </c>
      <c r="W96" s="11">
        <v>2740.15</v>
      </c>
      <c r="X96" s="11">
        <v>-49.85</v>
      </c>
      <c r="Y96" s="2">
        <v>378</v>
      </c>
      <c r="Z96" s="2">
        <v>254</v>
      </c>
      <c r="AA96" s="7">
        <v>55.514000000000003</v>
      </c>
      <c r="AB96" s="11">
        <v>-5590.61</v>
      </c>
      <c r="AC96" s="7">
        <v>-5.6360000000000001</v>
      </c>
      <c r="AD96" s="7">
        <v>5.49</v>
      </c>
      <c r="AE96" s="2">
        <v>6970</v>
      </c>
    </row>
    <row r="97" spans="1:31" ht="15" x14ac:dyDescent="0.2">
      <c r="A97" s="2">
        <v>83</v>
      </c>
      <c r="B97" s="1" t="s">
        <v>154</v>
      </c>
      <c r="C97" s="7">
        <v>86.177999999999997</v>
      </c>
      <c r="D97" s="8">
        <v>144.6</v>
      </c>
      <c r="E97" s="8">
        <v>331.2</v>
      </c>
      <c r="F97" s="8">
        <v>499.9</v>
      </c>
      <c r="G97" s="8">
        <v>30.9</v>
      </c>
      <c r="H97" s="8">
        <v>358</v>
      </c>
      <c r="I97" s="7">
        <v>0.27</v>
      </c>
      <c r="J97" s="7">
        <v>0.247</v>
      </c>
      <c r="K97" s="7">
        <v>0.66200000000000003</v>
      </c>
      <c r="L97" s="8">
        <v>293</v>
      </c>
      <c r="M97" s="8">
        <v>0</v>
      </c>
      <c r="N97" s="9">
        <v>-3.4889999999999999</v>
      </c>
      <c r="O97" s="10">
        <v>0.1469</v>
      </c>
      <c r="P97" s="10">
        <v>-8.0630000000000006E-5</v>
      </c>
      <c r="Q97" s="10">
        <v>1.6289999999999999E-8</v>
      </c>
      <c r="R97" s="11">
        <v>444.19</v>
      </c>
      <c r="S97" s="11">
        <v>228.86</v>
      </c>
      <c r="T97" s="2">
        <v>-42.49</v>
      </c>
      <c r="U97" s="2">
        <v>-0.98</v>
      </c>
      <c r="V97" s="9">
        <v>15.680199999999999</v>
      </c>
      <c r="W97" s="11">
        <v>2595.44</v>
      </c>
      <c r="X97" s="11">
        <v>-44.25</v>
      </c>
      <c r="Y97" s="2">
        <v>354</v>
      </c>
      <c r="Z97" s="2">
        <v>235</v>
      </c>
      <c r="AA97" s="7">
        <v>51.7</v>
      </c>
      <c r="AB97" s="11">
        <v>-5061.4399999999996</v>
      </c>
      <c r="AC97" s="7">
        <v>-5.1379999999999999</v>
      </c>
      <c r="AD97" s="7">
        <v>4.4720000000000004</v>
      </c>
      <c r="AE97" s="2">
        <v>6520</v>
      </c>
    </row>
    <row r="98" spans="1:31" ht="15" x14ac:dyDescent="0.2">
      <c r="A98" s="2">
        <v>84</v>
      </c>
      <c r="B98" s="1" t="s">
        <v>155</v>
      </c>
      <c r="C98" s="7">
        <v>114.232</v>
      </c>
      <c r="D98" s="8">
        <v>172.5</v>
      </c>
      <c r="E98" s="8">
        <v>387.9</v>
      </c>
      <c r="F98" s="8">
        <v>573.5</v>
      </c>
      <c r="G98" s="8">
        <v>27.8</v>
      </c>
      <c r="H98" s="8">
        <v>455</v>
      </c>
      <c r="I98" s="7">
        <v>0.26900000000000002</v>
      </c>
      <c r="J98" s="7">
        <v>0.28999999999999998</v>
      </c>
      <c r="K98" s="7">
        <v>0.72599999999999998</v>
      </c>
      <c r="L98" s="8">
        <v>293</v>
      </c>
      <c r="M98" s="8">
        <v>0</v>
      </c>
      <c r="N98" s="9">
        <v>-2.2010000000000001</v>
      </c>
      <c r="O98" s="10">
        <v>0.18770000000000001</v>
      </c>
      <c r="P98" s="10">
        <v>-1.0509999999999999E-4</v>
      </c>
      <c r="Q98" s="10">
        <v>2.316E-8</v>
      </c>
      <c r="R98" s="11">
        <v>0</v>
      </c>
      <c r="S98" s="11">
        <v>0</v>
      </c>
      <c r="T98" s="2">
        <v>-51.73</v>
      </c>
      <c r="U98" s="2">
        <v>4.5199999999999996</v>
      </c>
      <c r="V98" s="9">
        <v>15.7578</v>
      </c>
      <c r="W98" s="11">
        <v>3057.94</v>
      </c>
      <c r="X98" s="11">
        <v>-52.77</v>
      </c>
      <c r="Y98" s="2">
        <v>415</v>
      </c>
      <c r="Z98" s="2">
        <v>280</v>
      </c>
      <c r="AA98" s="7">
        <v>56.436</v>
      </c>
      <c r="AB98" s="11">
        <v>-6186.92</v>
      </c>
      <c r="AC98" s="7">
        <v>-5.6849999999999996</v>
      </c>
      <c r="AD98" s="7">
        <v>6.56</v>
      </c>
      <c r="AE98" s="2">
        <v>7730</v>
      </c>
    </row>
    <row r="99" spans="1:31" ht="15" x14ac:dyDescent="0.2">
      <c r="A99" s="2">
        <v>85</v>
      </c>
      <c r="B99" s="1" t="s">
        <v>156</v>
      </c>
      <c r="C99" s="7">
        <v>128.25899999999999</v>
      </c>
      <c r="D99" s="8">
        <v>0</v>
      </c>
      <c r="E99" s="8">
        <v>414.7</v>
      </c>
      <c r="F99" s="8">
        <v>607.6</v>
      </c>
      <c r="G99" s="8">
        <v>26.8</v>
      </c>
      <c r="H99" s="8">
        <v>0</v>
      </c>
      <c r="I99" s="7">
        <v>0</v>
      </c>
      <c r="J99" s="7">
        <v>0.29899999999999999</v>
      </c>
      <c r="K99" s="7">
        <v>0</v>
      </c>
      <c r="L99" s="8">
        <v>0</v>
      </c>
      <c r="M99" s="8">
        <v>0</v>
      </c>
      <c r="N99" s="9">
        <v>-13.117000000000001</v>
      </c>
      <c r="O99" s="10">
        <v>0.2606</v>
      </c>
      <c r="P99" s="10">
        <v>-1.816E-4</v>
      </c>
      <c r="Q99" s="10">
        <v>5.1539999999999997E-8</v>
      </c>
      <c r="R99" s="11">
        <v>0</v>
      </c>
      <c r="S99" s="11">
        <v>0</v>
      </c>
      <c r="T99" s="2">
        <v>-56.46</v>
      </c>
      <c r="U99" s="2">
        <v>8.15</v>
      </c>
      <c r="V99" s="9">
        <v>15.802899999999999</v>
      </c>
      <c r="W99" s="11">
        <v>3269.07</v>
      </c>
      <c r="X99" s="11">
        <v>-58.19</v>
      </c>
      <c r="Y99" s="2">
        <v>425</v>
      </c>
      <c r="Z99" s="2">
        <v>325</v>
      </c>
      <c r="AA99" s="7">
        <v>0</v>
      </c>
      <c r="AB99" s="11">
        <v>0</v>
      </c>
      <c r="AC99" s="7">
        <v>0</v>
      </c>
      <c r="AD99" s="7">
        <v>0</v>
      </c>
      <c r="AE99" s="2">
        <v>8350</v>
      </c>
    </row>
    <row r="100" spans="1:31" ht="15" x14ac:dyDescent="0.2">
      <c r="A100" s="2">
        <v>86</v>
      </c>
      <c r="B100" s="1" t="s">
        <v>157</v>
      </c>
      <c r="C100" s="7">
        <v>98.188999999999993</v>
      </c>
      <c r="D100" s="8">
        <v>163.30000000000001</v>
      </c>
      <c r="E100" s="8">
        <v>351</v>
      </c>
      <c r="F100" s="8">
        <v>533</v>
      </c>
      <c r="G100" s="8">
        <v>28.6</v>
      </c>
      <c r="H100" s="8">
        <v>400</v>
      </c>
      <c r="I100" s="7">
        <v>0.26</v>
      </c>
      <c r="J100" s="7">
        <v>0.192</v>
      </c>
      <c r="K100" s="7">
        <v>0.70499999999999996</v>
      </c>
      <c r="L100" s="8">
        <v>293</v>
      </c>
      <c r="M100" s="8">
        <v>0</v>
      </c>
      <c r="N100" s="9">
        <v>0</v>
      </c>
      <c r="O100" s="10">
        <v>0</v>
      </c>
      <c r="P100" s="10">
        <v>0</v>
      </c>
      <c r="Q100" s="10">
        <v>0</v>
      </c>
      <c r="R100" s="11">
        <v>0</v>
      </c>
      <c r="S100" s="11">
        <v>0</v>
      </c>
      <c r="T100" s="2">
        <v>-20.67</v>
      </c>
      <c r="U100" s="2">
        <v>0</v>
      </c>
      <c r="V100" s="9">
        <v>15.653600000000001</v>
      </c>
      <c r="W100" s="11">
        <v>2719.47</v>
      </c>
      <c r="X100" s="11">
        <v>-49.56</v>
      </c>
      <c r="Y100" s="2">
        <v>375</v>
      </c>
      <c r="Z100" s="2">
        <v>253</v>
      </c>
      <c r="AA100" s="7">
        <v>0</v>
      </c>
      <c r="AB100" s="11">
        <v>0</v>
      </c>
      <c r="AC100" s="7">
        <v>0</v>
      </c>
      <c r="AD100" s="7">
        <v>0</v>
      </c>
      <c r="AE100" s="2">
        <v>6900</v>
      </c>
    </row>
    <row r="101" spans="1:31" ht="15" x14ac:dyDescent="0.2">
      <c r="A101" s="2">
        <v>87</v>
      </c>
      <c r="B101" s="1" t="s">
        <v>158</v>
      </c>
      <c r="C101" s="7">
        <v>114.232</v>
      </c>
      <c r="D101" s="8">
        <v>163.9</v>
      </c>
      <c r="E101" s="8">
        <v>386.6</v>
      </c>
      <c r="F101" s="8">
        <v>56.3</v>
      </c>
      <c r="G101" s="8">
        <v>26.9</v>
      </c>
      <c r="H101" s="8">
        <v>461</v>
      </c>
      <c r="I101" s="7">
        <v>0.26700000000000002</v>
      </c>
      <c r="J101" s="7">
        <v>0.317</v>
      </c>
      <c r="K101" s="7">
        <v>0.71899999999999997</v>
      </c>
      <c r="L101" s="8">
        <v>293</v>
      </c>
      <c r="M101" s="8">
        <v>0</v>
      </c>
      <c r="N101" s="9">
        <v>-2.2010000000000001</v>
      </c>
      <c r="O101" s="10">
        <v>0.18770000000000001</v>
      </c>
      <c r="P101" s="10">
        <v>-1.0509999999999999E-4</v>
      </c>
      <c r="Q101" s="10">
        <v>2.316E-8</v>
      </c>
      <c r="R101" s="11">
        <v>0</v>
      </c>
      <c r="S101" s="11">
        <v>0</v>
      </c>
      <c r="T101" s="2">
        <v>-51.97</v>
      </c>
      <c r="U101" s="2">
        <v>4.5199999999999996</v>
      </c>
      <c r="V101" s="9">
        <v>15.7818</v>
      </c>
      <c r="W101" s="11">
        <v>3028.09</v>
      </c>
      <c r="X101" s="11">
        <v>55.62</v>
      </c>
      <c r="Y101" s="2">
        <v>413</v>
      </c>
      <c r="Z101" s="2">
        <v>280</v>
      </c>
      <c r="AA101" s="7">
        <v>58.957000000000001</v>
      </c>
      <c r="AB101" s="11">
        <v>-6346.9</v>
      </c>
      <c r="AC101" s="7">
        <v>-6.0330000000000004</v>
      </c>
      <c r="AD101" s="7">
        <v>6.61</v>
      </c>
      <c r="AE101" s="2">
        <v>7823</v>
      </c>
    </row>
    <row r="102" spans="1:31" ht="15" x14ac:dyDescent="0.2">
      <c r="A102" s="2">
        <v>88</v>
      </c>
      <c r="B102" s="1" t="s">
        <v>159</v>
      </c>
      <c r="C102" s="7">
        <v>84.162000000000006</v>
      </c>
      <c r="D102" s="8">
        <v>115.9</v>
      </c>
      <c r="E102" s="8">
        <v>328.8</v>
      </c>
      <c r="F102" s="8">
        <v>501</v>
      </c>
      <c r="G102" s="8">
        <v>32</v>
      </c>
      <c r="H102" s="8">
        <v>343</v>
      </c>
      <c r="I102" s="7">
        <v>0.27</v>
      </c>
      <c r="J102" s="7">
        <v>0.221</v>
      </c>
      <c r="K102" s="7">
        <v>0.67800000000000005</v>
      </c>
      <c r="L102" s="8">
        <v>293</v>
      </c>
      <c r="M102" s="8">
        <v>0</v>
      </c>
      <c r="N102" s="9">
        <v>1.6779999999999999</v>
      </c>
      <c r="O102" s="10">
        <v>0.13339999999999999</v>
      </c>
      <c r="P102" s="10">
        <v>-8.8280000000000002E-5</v>
      </c>
      <c r="Q102" s="10">
        <v>2.5390000000000001E-8</v>
      </c>
      <c r="R102" s="11">
        <v>0</v>
      </c>
      <c r="S102" s="11">
        <v>0</v>
      </c>
      <c r="T102" s="2">
        <v>-13.32</v>
      </c>
      <c r="U102" s="2">
        <v>18.89</v>
      </c>
      <c r="V102" s="9">
        <v>15.8012</v>
      </c>
      <c r="W102" s="11">
        <v>2612.69</v>
      </c>
      <c r="X102" s="11">
        <v>-43.78</v>
      </c>
      <c r="Y102" s="2">
        <v>360</v>
      </c>
      <c r="Z102" s="2">
        <v>235</v>
      </c>
      <c r="AA102" s="7">
        <v>0</v>
      </c>
      <c r="AB102" s="11">
        <v>0</v>
      </c>
      <c r="AC102" s="7">
        <v>0</v>
      </c>
      <c r="AD102" s="7">
        <v>0</v>
      </c>
      <c r="AE102" s="2">
        <v>6550</v>
      </c>
    </row>
    <row r="103" spans="1:31" ht="15" x14ac:dyDescent="0.2">
      <c r="A103" s="2">
        <v>89</v>
      </c>
      <c r="B103" s="1" t="s">
        <v>160</v>
      </c>
      <c r="C103" s="7">
        <v>84.162000000000006</v>
      </c>
      <c r="D103" s="8">
        <v>198.9</v>
      </c>
      <c r="E103" s="8">
        <v>346.4</v>
      </c>
      <c r="F103" s="8">
        <v>524</v>
      </c>
      <c r="G103" s="8">
        <v>33.200000000000003</v>
      </c>
      <c r="H103" s="8">
        <v>351</v>
      </c>
      <c r="I103" s="7">
        <v>0.27</v>
      </c>
      <c r="J103" s="7">
        <v>0.23899999999999999</v>
      </c>
      <c r="K103" s="7">
        <v>0.70799999999999996</v>
      </c>
      <c r="L103" s="8">
        <v>293</v>
      </c>
      <c r="M103" s="8">
        <v>0</v>
      </c>
      <c r="N103" s="9">
        <v>0.54800000000000004</v>
      </c>
      <c r="O103" s="10">
        <v>0.1153</v>
      </c>
      <c r="P103" s="10">
        <v>-5.2519999999999999E-5</v>
      </c>
      <c r="Q103" s="10">
        <v>7.265E-9</v>
      </c>
      <c r="R103" s="11">
        <v>0</v>
      </c>
      <c r="S103" s="11">
        <v>0</v>
      </c>
      <c r="T103" s="2">
        <v>-14.15</v>
      </c>
      <c r="U103" s="2">
        <v>18.13</v>
      </c>
      <c r="V103" s="9">
        <v>16.004300000000001</v>
      </c>
      <c r="W103" s="11">
        <v>2798.63</v>
      </c>
      <c r="X103" s="11">
        <v>-47.71</v>
      </c>
      <c r="Y103" s="2">
        <v>375</v>
      </c>
      <c r="Z103" s="2">
        <v>250</v>
      </c>
      <c r="AA103" s="7">
        <v>0</v>
      </c>
      <c r="AB103" s="11">
        <v>0</v>
      </c>
      <c r="AC103" s="7">
        <v>0</v>
      </c>
      <c r="AD103" s="7">
        <v>0</v>
      </c>
      <c r="AE103" s="2">
        <v>7083</v>
      </c>
    </row>
    <row r="104" spans="1:31" ht="15" x14ac:dyDescent="0.2">
      <c r="A104" s="2">
        <v>90</v>
      </c>
      <c r="B104" s="1" t="s">
        <v>161</v>
      </c>
      <c r="C104" s="7">
        <v>114.232</v>
      </c>
      <c r="D104" s="8">
        <v>0</v>
      </c>
      <c r="E104" s="8">
        <v>388.8</v>
      </c>
      <c r="F104" s="8">
        <v>563.4</v>
      </c>
      <c r="G104" s="8">
        <v>25.9</v>
      </c>
      <c r="H104" s="8">
        <v>468</v>
      </c>
      <c r="I104" s="7">
        <v>0.26200000000000001</v>
      </c>
      <c r="J104" s="7">
        <v>0.34599999999999997</v>
      </c>
      <c r="K104" s="7">
        <v>0.71199999999999997</v>
      </c>
      <c r="L104" s="8">
        <v>293</v>
      </c>
      <c r="M104" s="8">
        <v>0</v>
      </c>
      <c r="N104" s="9">
        <v>-2.2010000000000001</v>
      </c>
      <c r="O104" s="10">
        <v>0.18770000000000001</v>
      </c>
      <c r="P104" s="10">
        <v>-1.0509999999999999E-4</v>
      </c>
      <c r="Q104" s="10">
        <v>2.316E-8</v>
      </c>
      <c r="R104" s="11">
        <v>0</v>
      </c>
      <c r="S104" s="11">
        <v>0</v>
      </c>
      <c r="T104" s="2">
        <v>-51.13</v>
      </c>
      <c r="U104" s="2">
        <v>4.2300000000000004</v>
      </c>
      <c r="V104" s="9">
        <v>15.818899999999999</v>
      </c>
      <c r="W104" s="11">
        <v>3029.06</v>
      </c>
      <c r="X104" s="11">
        <v>-58.99</v>
      </c>
      <c r="Y104" s="2">
        <v>415</v>
      </c>
      <c r="Z104" s="2">
        <v>283</v>
      </c>
      <c r="AA104" s="7">
        <v>61.854999999999997</v>
      </c>
      <c r="AB104" s="11">
        <v>-6587.23</v>
      </c>
      <c r="AC104" s="7">
        <v>-6.4249999999999998</v>
      </c>
      <c r="AD104" s="7">
        <v>6.79</v>
      </c>
      <c r="AE104" s="2">
        <v>7936</v>
      </c>
    </row>
    <row r="105" spans="1:31" ht="15" x14ac:dyDescent="0.2">
      <c r="A105" s="2">
        <v>91</v>
      </c>
      <c r="B105" s="1" t="s">
        <v>162</v>
      </c>
      <c r="C105" s="7">
        <v>100.205</v>
      </c>
      <c r="D105" s="8">
        <v>0</v>
      </c>
      <c r="E105" s="8">
        <v>362.9</v>
      </c>
      <c r="F105" s="8">
        <v>537.29999999999995</v>
      </c>
      <c r="G105" s="8">
        <v>28.7</v>
      </c>
      <c r="H105" s="8">
        <v>393</v>
      </c>
      <c r="I105" s="7">
        <v>0.25600000000000001</v>
      </c>
      <c r="J105" s="7">
        <v>0.29899999999999999</v>
      </c>
      <c r="K105" s="7">
        <v>0.69499999999999995</v>
      </c>
      <c r="L105" s="8">
        <v>293</v>
      </c>
      <c r="M105" s="8">
        <v>0</v>
      </c>
      <c r="N105" s="9">
        <v>-1.6830000000000001</v>
      </c>
      <c r="O105" s="10">
        <v>0.1633</v>
      </c>
      <c r="P105" s="10">
        <v>-8.9190000000000005E-5</v>
      </c>
      <c r="Q105" s="10">
        <v>1.871E-8</v>
      </c>
      <c r="R105" s="11">
        <v>0</v>
      </c>
      <c r="S105" s="11">
        <v>0</v>
      </c>
      <c r="T105" s="2">
        <v>-47.62</v>
      </c>
      <c r="U105" s="2">
        <v>0.16</v>
      </c>
      <c r="V105" s="9">
        <v>15.781499999999999</v>
      </c>
      <c r="W105" s="11">
        <v>2850.64</v>
      </c>
      <c r="X105" s="11">
        <v>-51.33</v>
      </c>
      <c r="Y105" s="2">
        <v>388</v>
      </c>
      <c r="Z105" s="2">
        <v>262</v>
      </c>
      <c r="AA105" s="7">
        <v>57.249000000000002</v>
      </c>
      <c r="AB105" s="11">
        <v>-5882.73</v>
      </c>
      <c r="AC105" s="7">
        <v>-5.843</v>
      </c>
      <c r="AD105" s="7">
        <v>5.58</v>
      </c>
      <c r="AE105" s="2">
        <v>7263</v>
      </c>
    </row>
    <row r="106" spans="1:31" ht="15" x14ac:dyDescent="0.2">
      <c r="A106" s="2">
        <v>92</v>
      </c>
      <c r="B106" s="1" t="s">
        <v>163</v>
      </c>
      <c r="C106" s="7">
        <v>107.15600000000001</v>
      </c>
      <c r="D106" s="8">
        <v>0</v>
      </c>
      <c r="E106" s="8">
        <v>434</v>
      </c>
      <c r="F106" s="8">
        <v>655.4</v>
      </c>
      <c r="G106" s="8">
        <v>0</v>
      </c>
      <c r="H106" s="8">
        <v>0</v>
      </c>
      <c r="I106" s="7">
        <v>0</v>
      </c>
      <c r="J106" s="7">
        <v>0</v>
      </c>
      <c r="K106" s="7">
        <v>0.94199999999999995</v>
      </c>
      <c r="L106" s="8">
        <v>298</v>
      </c>
      <c r="M106" s="8">
        <v>2.2000000000000002</v>
      </c>
      <c r="N106" s="9">
        <v>0</v>
      </c>
      <c r="O106" s="10">
        <v>0</v>
      </c>
      <c r="P106" s="10">
        <v>0</v>
      </c>
      <c r="Q106" s="10">
        <v>0</v>
      </c>
      <c r="R106" s="11">
        <v>0</v>
      </c>
      <c r="S106" s="11">
        <v>0</v>
      </c>
      <c r="T106" s="2">
        <v>16.309999999999999</v>
      </c>
      <c r="U106" s="2">
        <v>0</v>
      </c>
      <c r="V106" s="9">
        <v>17.1492</v>
      </c>
      <c r="W106" s="11">
        <v>4219.74</v>
      </c>
      <c r="X106" s="11">
        <v>-33.04</v>
      </c>
      <c r="Y106" s="2">
        <v>440</v>
      </c>
      <c r="Z106" s="2">
        <v>420</v>
      </c>
      <c r="AA106" s="7">
        <v>0</v>
      </c>
      <c r="AB106" s="11">
        <v>0</v>
      </c>
      <c r="AC106" s="7">
        <v>0</v>
      </c>
      <c r="AD106" s="7">
        <v>0</v>
      </c>
      <c r="AE106" s="2">
        <v>0</v>
      </c>
    </row>
    <row r="107" spans="1:31" ht="15" x14ac:dyDescent="0.2">
      <c r="A107" s="2">
        <v>93</v>
      </c>
      <c r="B107" s="1" t="s">
        <v>164</v>
      </c>
      <c r="C107" s="7">
        <v>122.167</v>
      </c>
      <c r="D107" s="8">
        <v>348</v>
      </c>
      <c r="E107" s="8">
        <v>490.1</v>
      </c>
      <c r="F107" s="8">
        <v>722.8</v>
      </c>
      <c r="G107" s="8">
        <v>0</v>
      </c>
      <c r="H107" s="8">
        <v>0</v>
      </c>
      <c r="I107" s="7">
        <v>0</v>
      </c>
      <c r="J107" s="7">
        <v>0</v>
      </c>
      <c r="K107" s="7">
        <v>0</v>
      </c>
      <c r="L107" s="8">
        <v>0</v>
      </c>
      <c r="M107" s="8">
        <v>0</v>
      </c>
      <c r="N107" s="9">
        <v>0</v>
      </c>
      <c r="O107" s="10">
        <v>0</v>
      </c>
      <c r="P107" s="10">
        <v>0</v>
      </c>
      <c r="Q107" s="10">
        <v>0</v>
      </c>
      <c r="R107" s="11">
        <v>0</v>
      </c>
      <c r="S107" s="11">
        <v>0</v>
      </c>
      <c r="T107" s="2">
        <v>-37.58</v>
      </c>
      <c r="U107" s="2">
        <v>0</v>
      </c>
      <c r="V107" s="9">
        <v>16.2424</v>
      </c>
      <c r="W107" s="11">
        <v>3724.58</v>
      </c>
      <c r="X107" s="11">
        <v>-102.4</v>
      </c>
      <c r="Y107" s="2">
        <v>500</v>
      </c>
      <c r="Z107" s="2">
        <v>420</v>
      </c>
      <c r="AA107" s="7">
        <v>0</v>
      </c>
      <c r="AB107" s="11">
        <v>0</v>
      </c>
      <c r="AC107" s="7">
        <v>0</v>
      </c>
      <c r="AD107" s="7">
        <v>0</v>
      </c>
      <c r="AE107" s="2">
        <v>11300</v>
      </c>
    </row>
    <row r="108" spans="1:31" ht="15" x14ac:dyDescent="0.2">
      <c r="A108" s="2">
        <v>94</v>
      </c>
      <c r="B108" s="1" t="s">
        <v>165</v>
      </c>
      <c r="C108" s="7">
        <v>114.232</v>
      </c>
      <c r="D108" s="8">
        <v>0</v>
      </c>
      <c r="E108" s="8">
        <v>382.6</v>
      </c>
      <c r="F108" s="8">
        <v>553.5</v>
      </c>
      <c r="G108" s="8">
        <v>25.2</v>
      </c>
      <c r="H108" s="8">
        <v>472</v>
      </c>
      <c r="I108" s="7">
        <v>0.26200000000000001</v>
      </c>
      <c r="J108" s="7">
        <v>0.34300000000000003</v>
      </c>
      <c r="K108" s="7">
        <v>0.7</v>
      </c>
      <c r="L108" s="8">
        <v>293</v>
      </c>
      <c r="M108" s="8">
        <v>0</v>
      </c>
      <c r="N108" s="9">
        <v>-2.2010000000000001</v>
      </c>
      <c r="O108" s="10">
        <v>0.18770000000000001</v>
      </c>
      <c r="P108" s="10">
        <v>-1.0509999999999999E-4</v>
      </c>
      <c r="Q108" s="10">
        <v>2.316E-8</v>
      </c>
      <c r="R108" s="11">
        <v>0</v>
      </c>
      <c r="S108" s="11">
        <v>0</v>
      </c>
      <c r="T108" s="2">
        <v>-52.44</v>
      </c>
      <c r="U108" s="2">
        <v>2.8</v>
      </c>
      <c r="V108" s="9">
        <v>15.7797</v>
      </c>
      <c r="W108" s="11">
        <v>2965.44</v>
      </c>
      <c r="X108" s="11">
        <v>-58.36</v>
      </c>
      <c r="Y108" s="2">
        <v>408</v>
      </c>
      <c r="Z108" s="2">
        <v>278</v>
      </c>
      <c r="AA108" s="7">
        <v>62.103000000000002</v>
      </c>
      <c r="AB108" s="11">
        <v>-6487.48</v>
      </c>
      <c r="AC108" s="7">
        <v>-6.4820000000000002</v>
      </c>
      <c r="AD108" s="7">
        <v>6.74</v>
      </c>
      <c r="AE108" s="2">
        <v>7790</v>
      </c>
    </row>
    <row r="109" spans="1:31" ht="15" x14ac:dyDescent="0.2">
      <c r="A109" s="2">
        <v>95</v>
      </c>
      <c r="B109" s="1" t="s">
        <v>166</v>
      </c>
      <c r="C109" s="7">
        <v>100.205</v>
      </c>
      <c r="D109" s="8">
        <v>154</v>
      </c>
      <c r="E109" s="8">
        <v>353.7</v>
      </c>
      <c r="F109" s="8">
        <v>519.70000000000005</v>
      </c>
      <c r="G109" s="8">
        <v>27</v>
      </c>
      <c r="H109" s="8">
        <v>418</v>
      </c>
      <c r="I109" s="7">
        <v>0.26500000000000001</v>
      </c>
      <c r="J109" s="7">
        <v>0.30599999999999999</v>
      </c>
      <c r="K109" s="7">
        <v>0.67300000000000004</v>
      </c>
      <c r="L109" s="8">
        <v>293</v>
      </c>
      <c r="M109" s="8">
        <v>0</v>
      </c>
      <c r="N109" s="9">
        <v>-1.6830000000000001</v>
      </c>
      <c r="O109" s="10">
        <v>0.1633</v>
      </c>
      <c r="P109" s="10">
        <v>-8.9190000000000005E-5</v>
      </c>
      <c r="Q109" s="10">
        <v>1.871E-8</v>
      </c>
      <c r="R109" s="11">
        <v>0</v>
      </c>
      <c r="S109" s="11">
        <v>0</v>
      </c>
      <c r="T109" s="2">
        <v>-48.28</v>
      </c>
      <c r="U109" s="2">
        <v>0.74</v>
      </c>
      <c r="V109" s="9">
        <v>15.7179</v>
      </c>
      <c r="W109" s="11">
        <v>2744.78</v>
      </c>
      <c r="X109" s="11">
        <v>-51.52</v>
      </c>
      <c r="Y109" s="2">
        <v>378</v>
      </c>
      <c r="Z109" s="2">
        <v>256</v>
      </c>
      <c r="AA109" s="7">
        <v>0</v>
      </c>
      <c r="AB109" s="11">
        <v>0</v>
      </c>
      <c r="AC109" s="7">
        <v>0</v>
      </c>
      <c r="AD109" s="7">
        <v>0</v>
      </c>
      <c r="AE109" s="2">
        <v>7050</v>
      </c>
    </row>
    <row r="110" spans="1:31" ht="15" x14ac:dyDescent="0.2">
      <c r="A110" s="2">
        <v>96</v>
      </c>
      <c r="B110" s="1" t="s">
        <v>167</v>
      </c>
      <c r="C110" s="7">
        <v>122.167</v>
      </c>
      <c r="D110" s="8">
        <v>298</v>
      </c>
      <c r="E110" s="8">
        <v>484</v>
      </c>
      <c r="F110" s="8">
        <v>707.6</v>
      </c>
      <c r="G110" s="8">
        <v>0</v>
      </c>
      <c r="H110" s="8">
        <v>0</v>
      </c>
      <c r="I110" s="7">
        <v>0</v>
      </c>
      <c r="J110" s="7">
        <v>0</v>
      </c>
      <c r="K110" s="7">
        <v>0</v>
      </c>
      <c r="L110" s="8">
        <v>0</v>
      </c>
      <c r="M110" s="8">
        <v>2</v>
      </c>
      <c r="N110" s="9">
        <v>0</v>
      </c>
      <c r="O110" s="10">
        <v>0</v>
      </c>
      <c r="P110" s="10">
        <v>0</v>
      </c>
      <c r="Q110" s="10">
        <v>0</v>
      </c>
      <c r="R110" s="11">
        <v>0</v>
      </c>
      <c r="S110" s="11">
        <v>0</v>
      </c>
      <c r="T110" s="2">
        <v>-38.880000000000003</v>
      </c>
      <c r="U110" s="2">
        <v>0</v>
      </c>
      <c r="V110" s="9">
        <v>16.2456</v>
      </c>
      <c r="W110" s="11">
        <v>3655.26</v>
      </c>
      <c r="X110" s="11">
        <v>-103.8</v>
      </c>
      <c r="Y110" s="2">
        <v>500</v>
      </c>
      <c r="Z110" s="2">
        <v>410</v>
      </c>
      <c r="AA110" s="7">
        <v>0</v>
      </c>
      <c r="AB110" s="11">
        <v>0</v>
      </c>
      <c r="AC110" s="7">
        <v>0</v>
      </c>
      <c r="AD110" s="7">
        <v>0</v>
      </c>
      <c r="AE110" s="2">
        <v>11260</v>
      </c>
    </row>
    <row r="111" spans="1:31" ht="15" x14ac:dyDescent="0.2">
      <c r="A111" s="2">
        <v>97</v>
      </c>
      <c r="B111" s="1" t="s">
        <v>168</v>
      </c>
      <c r="C111" s="7">
        <v>114.232</v>
      </c>
      <c r="D111" s="8">
        <v>181.9</v>
      </c>
      <c r="E111" s="8">
        <v>382.3</v>
      </c>
      <c r="F111" s="8">
        <v>550</v>
      </c>
      <c r="G111" s="8">
        <v>24.5</v>
      </c>
      <c r="H111" s="8">
        <v>42</v>
      </c>
      <c r="I111" s="7">
        <v>0.26200000000000001</v>
      </c>
      <c r="J111" s="7">
        <v>0.35199999999999998</v>
      </c>
      <c r="K111" s="7">
        <v>0.69299999999999995</v>
      </c>
      <c r="L111" s="8">
        <v>293</v>
      </c>
      <c r="M111" s="8">
        <v>0</v>
      </c>
      <c r="N111" s="9">
        <v>-2.2010000000000001</v>
      </c>
      <c r="O111" s="10">
        <v>0.18770000000000001</v>
      </c>
      <c r="P111" s="10">
        <v>-1.0509999999999999E-4</v>
      </c>
      <c r="Q111" s="10">
        <v>2.316E-8</v>
      </c>
      <c r="R111" s="11">
        <v>0</v>
      </c>
      <c r="S111" s="11">
        <v>0</v>
      </c>
      <c r="T111" s="2">
        <v>-53.21</v>
      </c>
      <c r="U111" s="2">
        <v>2.5</v>
      </c>
      <c r="V111" s="9">
        <v>15.795400000000001</v>
      </c>
      <c r="W111" s="11">
        <v>2964.06</v>
      </c>
      <c r="X111" s="11">
        <v>-58.74</v>
      </c>
      <c r="Y111" s="2">
        <v>408</v>
      </c>
      <c r="Z111" s="2">
        <v>278</v>
      </c>
      <c r="AA111" s="7">
        <v>62.872</v>
      </c>
      <c r="AB111" s="11">
        <v>-6532.9</v>
      </c>
      <c r="AC111" s="7">
        <v>-6.59</v>
      </c>
      <c r="AD111" s="7">
        <v>6.84</v>
      </c>
      <c r="AE111" s="2">
        <v>7800</v>
      </c>
    </row>
    <row r="112" spans="1:31" ht="15" x14ac:dyDescent="0.2">
      <c r="A112" s="2">
        <v>98</v>
      </c>
      <c r="B112" s="1" t="s">
        <v>169</v>
      </c>
      <c r="C112" s="7">
        <v>107.15600000000001</v>
      </c>
      <c r="D112" s="8">
        <v>0</v>
      </c>
      <c r="E112" s="8">
        <v>430.2</v>
      </c>
      <c r="F112" s="8">
        <v>644.20000000000005</v>
      </c>
      <c r="G112" s="8">
        <v>0</v>
      </c>
      <c r="H112" s="8">
        <v>0</v>
      </c>
      <c r="I112" s="7">
        <v>0</v>
      </c>
      <c r="J112" s="7">
        <v>0</v>
      </c>
      <c r="K112" s="7">
        <v>0.93799999999999994</v>
      </c>
      <c r="L112" s="8">
        <v>273</v>
      </c>
      <c r="M112" s="8">
        <v>2.2000000000000002</v>
      </c>
      <c r="N112" s="9">
        <v>0</v>
      </c>
      <c r="O112" s="10">
        <v>0</v>
      </c>
      <c r="P112" s="10">
        <v>0</v>
      </c>
      <c r="Q112" s="10">
        <v>0</v>
      </c>
      <c r="R112" s="11">
        <v>0</v>
      </c>
      <c r="S112" s="11">
        <v>0</v>
      </c>
      <c r="T112" s="2">
        <v>15.87</v>
      </c>
      <c r="U112" s="2">
        <v>0</v>
      </c>
      <c r="V112" s="9">
        <v>16.304600000000001</v>
      </c>
      <c r="W112" s="11">
        <v>3545.14</v>
      </c>
      <c r="X112" s="11">
        <v>-63.59</v>
      </c>
      <c r="Y112" s="2">
        <v>435</v>
      </c>
      <c r="Z112" s="2">
        <v>350</v>
      </c>
      <c r="AA112" s="7">
        <v>0</v>
      </c>
      <c r="AB112" s="11">
        <v>0</v>
      </c>
      <c r="AC112" s="7">
        <v>0</v>
      </c>
      <c r="AD112" s="7">
        <v>0</v>
      </c>
      <c r="AE112" s="2">
        <v>0</v>
      </c>
    </row>
    <row r="113" spans="1:31" ht="15" x14ac:dyDescent="0.2">
      <c r="A113" s="2">
        <v>99</v>
      </c>
      <c r="B113" s="1" t="s">
        <v>170</v>
      </c>
      <c r="C113" s="7">
        <v>122.167</v>
      </c>
      <c r="D113" s="8">
        <v>348</v>
      </c>
      <c r="E113" s="8">
        <v>484.3</v>
      </c>
      <c r="F113" s="8">
        <v>723</v>
      </c>
      <c r="G113" s="8">
        <v>0</v>
      </c>
      <c r="H113" s="8">
        <v>0</v>
      </c>
      <c r="I113" s="7">
        <v>0</v>
      </c>
      <c r="J113" s="7">
        <v>0</v>
      </c>
      <c r="K113" s="7">
        <v>0</v>
      </c>
      <c r="L113" s="8">
        <v>0</v>
      </c>
      <c r="M113" s="8">
        <v>1.5</v>
      </c>
      <c r="N113" s="9">
        <v>0</v>
      </c>
      <c r="O113" s="10">
        <v>0</v>
      </c>
      <c r="P113" s="10">
        <v>0</v>
      </c>
      <c r="Q113" s="10">
        <v>0</v>
      </c>
      <c r="R113" s="11">
        <v>0</v>
      </c>
      <c r="S113" s="11">
        <v>0</v>
      </c>
      <c r="T113" s="2">
        <v>-38.58</v>
      </c>
      <c r="U113" s="2">
        <v>0</v>
      </c>
      <c r="V113" s="9">
        <v>16.236799999999999</v>
      </c>
      <c r="W113" s="11">
        <v>3667.32</v>
      </c>
      <c r="X113" s="11">
        <v>-102.4</v>
      </c>
      <c r="Y113" s="2">
        <v>490</v>
      </c>
      <c r="Z113" s="2">
        <v>410</v>
      </c>
      <c r="AA113" s="7">
        <v>0</v>
      </c>
      <c r="AB113" s="11">
        <v>0</v>
      </c>
      <c r="AC113" s="7">
        <v>0</v>
      </c>
      <c r="AD113" s="7">
        <v>0</v>
      </c>
      <c r="AE113" s="2">
        <v>11200</v>
      </c>
    </row>
    <row r="114" spans="1:31" ht="15" x14ac:dyDescent="0.2">
      <c r="A114" s="2">
        <v>100</v>
      </c>
      <c r="B114" s="1" t="s">
        <v>171</v>
      </c>
      <c r="C114" s="7">
        <v>122.167</v>
      </c>
      <c r="D114" s="8">
        <v>322</v>
      </c>
      <c r="E114" s="8">
        <v>474.1</v>
      </c>
      <c r="F114" s="8">
        <v>701</v>
      </c>
      <c r="G114" s="8">
        <v>0</v>
      </c>
      <c r="H114" s="8">
        <v>0</v>
      </c>
      <c r="I114" s="7">
        <v>0</v>
      </c>
      <c r="J114" s="7">
        <v>0</v>
      </c>
      <c r="K114" s="7">
        <v>0</v>
      </c>
      <c r="L114" s="8">
        <v>0</v>
      </c>
      <c r="M114" s="8">
        <v>0</v>
      </c>
      <c r="N114" s="9">
        <v>0</v>
      </c>
      <c r="O114" s="10">
        <v>0</v>
      </c>
      <c r="P114" s="10">
        <v>0</v>
      </c>
      <c r="Q114" s="10">
        <v>0</v>
      </c>
      <c r="R114" s="11">
        <v>0</v>
      </c>
      <c r="S114" s="11">
        <v>0</v>
      </c>
      <c r="T114" s="2">
        <v>-38.68</v>
      </c>
      <c r="U114" s="2">
        <v>0</v>
      </c>
      <c r="V114" s="9">
        <v>16.280899999999999</v>
      </c>
      <c r="W114" s="11">
        <v>3749.35</v>
      </c>
      <c r="X114" s="11">
        <v>-85.55</v>
      </c>
      <c r="Y114" s="2">
        <v>480</v>
      </c>
      <c r="Z114" s="2">
        <v>400</v>
      </c>
      <c r="AA114" s="7">
        <v>0</v>
      </c>
      <c r="AB114" s="11">
        <v>0</v>
      </c>
      <c r="AC114" s="7">
        <v>0</v>
      </c>
      <c r="AD114" s="7">
        <v>0</v>
      </c>
      <c r="AE114" s="2">
        <v>10600</v>
      </c>
    </row>
    <row r="115" spans="1:31" ht="15" x14ac:dyDescent="0.2">
      <c r="A115" s="2">
        <v>101</v>
      </c>
      <c r="B115" s="1" t="s">
        <v>172</v>
      </c>
      <c r="C115" s="7">
        <v>74.123000000000005</v>
      </c>
      <c r="D115" s="8">
        <v>158.5</v>
      </c>
      <c r="E115" s="8">
        <v>372.7</v>
      </c>
      <c r="F115" s="8">
        <v>536</v>
      </c>
      <c r="G115" s="8">
        <v>41.4</v>
      </c>
      <c r="H115" s="8">
        <v>268</v>
      </c>
      <c r="I115" s="7">
        <v>0.252</v>
      </c>
      <c r="J115" s="7">
        <v>0.57599999999999996</v>
      </c>
      <c r="K115" s="7">
        <v>0.80700000000000005</v>
      </c>
      <c r="L115" s="8">
        <v>293</v>
      </c>
      <c r="M115" s="8">
        <v>1.7</v>
      </c>
      <c r="N115" s="9">
        <v>1.3740000000000001</v>
      </c>
      <c r="O115" s="10">
        <v>0.1014</v>
      </c>
      <c r="P115" s="10">
        <v>-5.5609999999999998E-5</v>
      </c>
      <c r="Q115" s="10">
        <v>1.14E-8</v>
      </c>
      <c r="R115" s="11">
        <v>1441.7</v>
      </c>
      <c r="S115" s="11">
        <v>331.5</v>
      </c>
      <c r="T115" s="2">
        <v>-69.94</v>
      </c>
      <c r="U115" s="2">
        <v>-40.06</v>
      </c>
      <c r="V115" s="9">
        <v>17.2102</v>
      </c>
      <c r="W115" s="11">
        <v>3026.03</v>
      </c>
      <c r="X115" s="11">
        <v>-86.65</v>
      </c>
      <c r="Y115" s="2">
        <v>393</v>
      </c>
      <c r="Z115" s="2">
        <v>298</v>
      </c>
      <c r="AA115" s="7">
        <v>0</v>
      </c>
      <c r="AB115" s="11">
        <v>0</v>
      </c>
      <c r="AC115" s="7">
        <v>0</v>
      </c>
      <c r="AD115" s="7">
        <v>0</v>
      </c>
      <c r="AE115" s="2">
        <v>9750</v>
      </c>
    </row>
    <row r="116" spans="1:31" ht="15" x14ac:dyDescent="0.2">
      <c r="A116" s="2">
        <v>102</v>
      </c>
      <c r="B116" s="1" t="s">
        <v>173</v>
      </c>
      <c r="C116" s="7">
        <v>54.091999999999999</v>
      </c>
      <c r="D116" s="8">
        <v>240.9</v>
      </c>
      <c r="E116" s="8">
        <v>300.2</v>
      </c>
      <c r="F116" s="8">
        <v>488.6</v>
      </c>
      <c r="G116" s="8">
        <v>50.2</v>
      </c>
      <c r="H116" s="8">
        <v>221</v>
      </c>
      <c r="I116" s="7">
        <v>0.27700000000000002</v>
      </c>
      <c r="J116" s="7">
        <v>0.124</v>
      </c>
      <c r="K116" s="7">
        <v>0.69099999999999995</v>
      </c>
      <c r="L116" s="8">
        <v>293</v>
      </c>
      <c r="M116" s="8">
        <v>0.8</v>
      </c>
      <c r="N116" s="9">
        <v>3.8039999999999998</v>
      </c>
      <c r="O116" s="10">
        <v>5.688E-2</v>
      </c>
      <c r="P116" s="10">
        <v>-2.5550000000000001E-5</v>
      </c>
      <c r="Q116" s="10">
        <v>4.188E-9</v>
      </c>
      <c r="R116" s="11">
        <v>0</v>
      </c>
      <c r="S116" s="11">
        <v>0</v>
      </c>
      <c r="T116" s="2">
        <v>34.97</v>
      </c>
      <c r="U116" s="2">
        <v>44.32</v>
      </c>
      <c r="V116" s="9">
        <v>16.287099999999999</v>
      </c>
      <c r="W116" s="11">
        <v>2536.7800000000002</v>
      </c>
      <c r="X116" s="11">
        <v>-37.340000000000003</v>
      </c>
      <c r="Y116" s="2">
        <v>320</v>
      </c>
      <c r="Z116" s="2">
        <v>240</v>
      </c>
      <c r="AA116" s="7">
        <v>0</v>
      </c>
      <c r="AB116" s="11">
        <v>0</v>
      </c>
      <c r="AC116" s="7">
        <v>0</v>
      </c>
      <c r="AD116" s="7">
        <v>0</v>
      </c>
      <c r="AE116" s="2">
        <v>6370</v>
      </c>
    </row>
    <row r="117" spans="1:31" ht="15" x14ac:dyDescent="0.2">
      <c r="A117" s="2">
        <v>103</v>
      </c>
      <c r="B117" s="1" t="s">
        <v>174</v>
      </c>
      <c r="C117" s="7">
        <v>92.569000000000003</v>
      </c>
      <c r="D117" s="8">
        <v>141.80000000000001</v>
      </c>
      <c r="E117" s="8">
        <v>341.4</v>
      </c>
      <c r="F117" s="8">
        <v>520.6</v>
      </c>
      <c r="G117" s="8">
        <v>39</v>
      </c>
      <c r="H117" s="8">
        <v>305</v>
      </c>
      <c r="I117" s="7">
        <v>0.28000000000000003</v>
      </c>
      <c r="J117" s="7">
        <v>0.3</v>
      </c>
      <c r="K117" s="7">
        <v>0.873</v>
      </c>
      <c r="L117" s="8">
        <v>293</v>
      </c>
      <c r="M117" s="8">
        <v>2.1</v>
      </c>
      <c r="N117" s="9">
        <v>-0.82</v>
      </c>
      <c r="O117" s="10">
        <v>0.1089</v>
      </c>
      <c r="P117" s="10">
        <v>-7.1190000000000001E-5</v>
      </c>
      <c r="Q117" s="10">
        <v>1.9720000000000001E-8</v>
      </c>
      <c r="R117" s="11">
        <v>480.77</v>
      </c>
      <c r="S117" s="11">
        <v>237.3</v>
      </c>
      <c r="T117" s="2">
        <v>-38.6</v>
      </c>
      <c r="U117" s="2">
        <v>-12.78</v>
      </c>
      <c r="V117" s="9">
        <v>15.9907</v>
      </c>
      <c r="W117" s="11">
        <v>2753.43</v>
      </c>
      <c r="X117" s="11">
        <v>-47.15</v>
      </c>
      <c r="Y117" s="2">
        <v>375</v>
      </c>
      <c r="Z117" s="2">
        <v>250</v>
      </c>
      <c r="AA117" s="7">
        <v>0</v>
      </c>
      <c r="AB117" s="11">
        <v>0</v>
      </c>
      <c r="AC117" s="7">
        <v>0</v>
      </c>
      <c r="AD117" s="7">
        <v>0</v>
      </c>
      <c r="AE117" s="2">
        <v>6980</v>
      </c>
    </row>
    <row r="118" spans="1:31" ht="15" x14ac:dyDescent="0.2">
      <c r="A118" s="2">
        <v>104</v>
      </c>
      <c r="B118" s="1" t="s">
        <v>175</v>
      </c>
      <c r="C118" s="7">
        <v>130.23099999999999</v>
      </c>
      <c r="D118" s="8">
        <v>203.2</v>
      </c>
      <c r="E118" s="8">
        <v>457.8</v>
      </c>
      <c r="F118" s="8">
        <v>613</v>
      </c>
      <c r="G118" s="8">
        <v>27.2</v>
      </c>
      <c r="H118" s="8">
        <v>494</v>
      </c>
      <c r="I118" s="7">
        <v>0.26700000000000002</v>
      </c>
      <c r="J118" s="7">
        <v>0</v>
      </c>
      <c r="K118" s="7">
        <v>0.83299999999999996</v>
      </c>
      <c r="L118" s="8">
        <v>293</v>
      </c>
      <c r="M118" s="8">
        <v>1.8</v>
      </c>
      <c r="N118" s="9">
        <v>-3.581</v>
      </c>
      <c r="O118" s="10">
        <v>0.20669999999999999</v>
      </c>
      <c r="P118" s="10">
        <v>-1.261E-4</v>
      </c>
      <c r="Q118" s="10">
        <v>3.0680000000000001E-8</v>
      </c>
      <c r="R118" s="11">
        <v>1798</v>
      </c>
      <c r="S118" s="11">
        <v>351.17</v>
      </c>
      <c r="T118" s="2">
        <v>-87.31</v>
      </c>
      <c r="U118" s="2">
        <v>0</v>
      </c>
      <c r="V118" s="9">
        <v>15.3614</v>
      </c>
      <c r="W118" s="11">
        <v>2773.46</v>
      </c>
      <c r="X118" s="11">
        <v>-140</v>
      </c>
      <c r="Y118" s="2">
        <v>458</v>
      </c>
      <c r="Z118" s="2">
        <v>348</v>
      </c>
      <c r="AA118" s="7">
        <v>0</v>
      </c>
      <c r="AB118" s="11">
        <v>0</v>
      </c>
      <c r="AC118" s="7">
        <v>0</v>
      </c>
      <c r="AD118" s="7">
        <v>0</v>
      </c>
      <c r="AE118" s="2">
        <v>11300</v>
      </c>
    </row>
    <row r="119" spans="1:31" ht="15" x14ac:dyDescent="0.2">
      <c r="A119" s="2">
        <v>105</v>
      </c>
      <c r="B119" s="1" t="s">
        <v>176</v>
      </c>
      <c r="C119" s="7">
        <v>72.150999999999996</v>
      </c>
      <c r="D119" s="8">
        <v>113.3</v>
      </c>
      <c r="E119" s="8">
        <v>301</v>
      </c>
      <c r="F119" s="8">
        <v>460.4</v>
      </c>
      <c r="G119" s="8">
        <v>33.4</v>
      </c>
      <c r="H119" s="8">
        <v>306</v>
      </c>
      <c r="I119" s="7">
        <v>0.27100000000000002</v>
      </c>
      <c r="J119" s="7">
        <v>0.22700000000000001</v>
      </c>
      <c r="K119" s="7">
        <v>0.62</v>
      </c>
      <c r="L119" s="8">
        <v>293</v>
      </c>
      <c r="M119" s="8">
        <v>0.1</v>
      </c>
      <c r="N119" s="9">
        <v>-2.2749999999999999</v>
      </c>
      <c r="O119" s="10">
        <v>0.121</v>
      </c>
      <c r="P119" s="10">
        <v>-6.5190000000000004E-5</v>
      </c>
      <c r="Q119" s="10">
        <v>1.3669999999999999E-8</v>
      </c>
      <c r="R119" s="11">
        <v>367.32</v>
      </c>
      <c r="S119" s="11">
        <v>191.58</v>
      </c>
      <c r="T119" s="2">
        <v>-36.92</v>
      </c>
      <c r="U119" s="2">
        <v>-3.54</v>
      </c>
      <c r="V119" s="9">
        <v>15.633800000000001</v>
      </c>
      <c r="W119" s="11">
        <v>2348.67</v>
      </c>
      <c r="X119" s="11">
        <v>-40.049999999999997</v>
      </c>
      <c r="Y119" s="2">
        <v>322</v>
      </c>
      <c r="Z119" s="2">
        <v>216</v>
      </c>
      <c r="AA119" s="7">
        <v>50.427999999999997</v>
      </c>
      <c r="AB119" s="11">
        <v>-4565.6400000000003</v>
      </c>
      <c r="AC119" s="7">
        <v>-5.0209999999999999</v>
      </c>
      <c r="AD119" s="7">
        <v>3.55</v>
      </c>
      <c r="AE119" s="2">
        <v>5900</v>
      </c>
    </row>
    <row r="120" spans="1:31" ht="15" x14ac:dyDescent="0.2">
      <c r="A120" s="2">
        <v>106</v>
      </c>
      <c r="B120" s="1" t="s">
        <v>177</v>
      </c>
      <c r="C120" s="7">
        <v>86.177999999999997</v>
      </c>
      <c r="D120" s="8">
        <v>119.5</v>
      </c>
      <c r="E120" s="8">
        <v>333.4</v>
      </c>
      <c r="F120" s="8">
        <v>497.5</v>
      </c>
      <c r="G120" s="8">
        <v>29.7</v>
      </c>
      <c r="H120" s="8">
        <v>367</v>
      </c>
      <c r="I120" s="7">
        <v>0.26700000000000002</v>
      </c>
      <c r="J120" s="7">
        <v>0.27900000000000003</v>
      </c>
      <c r="K120" s="7">
        <v>0.65300000000000002</v>
      </c>
      <c r="L120" s="8">
        <v>293</v>
      </c>
      <c r="M120" s="8">
        <v>0</v>
      </c>
      <c r="N120" s="9">
        <v>-2.524</v>
      </c>
      <c r="O120" s="10">
        <v>0.1477</v>
      </c>
      <c r="P120" s="10">
        <v>-8.5329999999999998E-5</v>
      </c>
      <c r="Q120" s="10">
        <v>1.9309999999999999E-8</v>
      </c>
      <c r="R120" s="11">
        <v>384.13</v>
      </c>
      <c r="S120" s="11">
        <v>208.27</v>
      </c>
      <c r="T120" s="2">
        <v>-41.66</v>
      </c>
      <c r="U120" s="2">
        <v>-1.2</v>
      </c>
      <c r="V120" s="9">
        <v>15.7476</v>
      </c>
      <c r="W120" s="11">
        <v>2614.38</v>
      </c>
      <c r="X120" s="11">
        <v>-46.58</v>
      </c>
      <c r="Y120" s="2">
        <v>370</v>
      </c>
      <c r="Z120" s="2">
        <v>240</v>
      </c>
      <c r="AA120" s="7">
        <v>55.351999999999997</v>
      </c>
      <c r="AB120" s="11">
        <v>-5301.22</v>
      </c>
      <c r="AC120" s="7">
        <v>-5.65</v>
      </c>
      <c r="AD120" s="7">
        <v>4.9109999999999996</v>
      </c>
      <c r="AE120" s="2">
        <v>6640</v>
      </c>
    </row>
    <row r="121" spans="1:31" ht="15" x14ac:dyDescent="0.2">
      <c r="A121" s="2">
        <v>107</v>
      </c>
      <c r="B121" s="1" t="s">
        <v>178</v>
      </c>
      <c r="C121" s="7">
        <v>68.119</v>
      </c>
      <c r="D121" s="8">
        <v>127.2</v>
      </c>
      <c r="E121" s="8">
        <v>307.2</v>
      </c>
      <c r="F121" s="8">
        <v>484</v>
      </c>
      <c r="G121" s="8">
        <v>38</v>
      </c>
      <c r="H121" s="8">
        <v>276</v>
      </c>
      <c r="I121" s="7">
        <v>0.26400000000000001</v>
      </c>
      <c r="J121" s="7">
        <v>0.16400000000000001</v>
      </c>
      <c r="K121" s="7">
        <v>0.68100000000000005</v>
      </c>
      <c r="L121" s="8">
        <v>293</v>
      </c>
      <c r="M121" s="8">
        <v>0.3</v>
      </c>
      <c r="N121" s="9">
        <v>-0.81499999999999995</v>
      </c>
      <c r="O121" s="10">
        <v>0.1095</v>
      </c>
      <c r="P121" s="10">
        <v>-7.9709999999999994E-5</v>
      </c>
      <c r="Q121" s="10">
        <v>2.3890000000000001E-8</v>
      </c>
      <c r="R121" s="11">
        <v>328.49</v>
      </c>
      <c r="S121" s="11">
        <v>182.48</v>
      </c>
      <c r="T121" s="2">
        <v>18.100000000000001</v>
      </c>
      <c r="U121" s="2">
        <v>34.86</v>
      </c>
      <c r="V121" s="9">
        <v>15.854799999999999</v>
      </c>
      <c r="W121" s="11">
        <v>2467.4</v>
      </c>
      <c r="X121" s="11">
        <v>-39.64</v>
      </c>
      <c r="Y121" s="2">
        <v>330</v>
      </c>
      <c r="Z121" s="2">
        <v>250</v>
      </c>
      <c r="AA121" s="7">
        <v>0</v>
      </c>
      <c r="AB121" s="11">
        <v>0</v>
      </c>
      <c r="AC121" s="7">
        <v>0</v>
      </c>
      <c r="AD121" s="7">
        <v>0</v>
      </c>
      <c r="AE121" s="2">
        <v>6230</v>
      </c>
    </row>
    <row r="122" spans="1:31" ht="15" x14ac:dyDescent="0.2">
      <c r="A122" s="2">
        <v>108</v>
      </c>
      <c r="B122" s="1" t="s">
        <v>179</v>
      </c>
      <c r="C122" s="7">
        <v>88.15</v>
      </c>
      <c r="D122" s="8">
        <v>203</v>
      </c>
      <c r="E122" s="8">
        <v>409.1</v>
      </c>
      <c r="F122" s="8">
        <v>571</v>
      </c>
      <c r="G122" s="8">
        <v>38</v>
      </c>
      <c r="H122" s="8">
        <v>322</v>
      </c>
      <c r="I122" s="7">
        <v>0.26</v>
      </c>
      <c r="J122" s="7">
        <v>0.7</v>
      </c>
      <c r="K122" s="7">
        <v>0.81899999999999995</v>
      </c>
      <c r="L122" s="8">
        <v>293</v>
      </c>
      <c r="M122" s="8">
        <v>0</v>
      </c>
      <c r="N122" s="9">
        <v>-2.2665000000000002</v>
      </c>
      <c r="O122" s="10">
        <v>0.1356</v>
      </c>
      <c r="P122" s="10">
        <v>-8.3150000000000002E-5</v>
      </c>
      <c r="Q122" s="10">
        <v>2.063E-8</v>
      </c>
      <c r="R122" s="11">
        <v>1259.4000000000001</v>
      </c>
      <c r="S122" s="11">
        <v>349.85</v>
      </c>
      <c r="T122" s="2">
        <v>-72.3</v>
      </c>
      <c r="U122" s="2">
        <v>-39.58</v>
      </c>
      <c r="V122" s="9">
        <v>16.270800000000001</v>
      </c>
      <c r="W122" s="11">
        <v>2752.19</v>
      </c>
      <c r="X122" s="11">
        <v>-116.3</v>
      </c>
      <c r="Y122" s="2">
        <v>402</v>
      </c>
      <c r="Z122" s="2">
        <v>307</v>
      </c>
      <c r="AA122" s="7">
        <v>0</v>
      </c>
      <c r="AB122" s="11">
        <v>0</v>
      </c>
      <c r="AC122" s="7">
        <v>0</v>
      </c>
      <c r="AD122" s="7">
        <v>0</v>
      </c>
      <c r="AE122" s="2">
        <v>10800</v>
      </c>
    </row>
    <row r="123" spans="1:31" ht="15" x14ac:dyDescent="0.2">
      <c r="A123" s="2">
        <v>109</v>
      </c>
      <c r="B123" s="1" t="s">
        <v>180</v>
      </c>
      <c r="C123" s="7">
        <v>70.135000000000005</v>
      </c>
      <c r="D123" s="8">
        <v>135.6</v>
      </c>
      <c r="E123" s="8">
        <v>304.3</v>
      </c>
      <c r="F123" s="8">
        <v>465</v>
      </c>
      <c r="G123" s="8">
        <v>34</v>
      </c>
      <c r="H123" s="8">
        <v>294</v>
      </c>
      <c r="I123" s="7">
        <v>0.26200000000000001</v>
      </c>
      <c r="J123" s="7">
        <v>0.23200000000000001</v>
      </c>
      <c r="K123" s="7">
        <v>0.65</v>
      </c>
      <c r="L123" s="8">
        <v>293</v>
      </c>
      <c r="M123" s="8">
        <v>0.5</v>
      </c>
      <c r="N123" s="9">
        <v>2.5249999999999999</v>
      </c>
      <c r="O123" s="10">
        <v>9.5469999999999999E-2</v>
      </c>
      <c r="P123" s="10">
        <v>-4.6480000000000002E-5</v>
      </c>
      <c r="Q123" s="10">
        <v>7.9150000000000001E-9</v>
      </c>
      <c r="R123" s="11">
        <v>369.27</v>
      </c>
      <c r="S123" s="11">
        <v>193.39</v>
      </c>
      <c r="T123" s="2">
        <v>-8.68</v>
      </c>
      <c r="U123" s="2">
        <v>15.68</v>
      </c>
      <c r="V123" s="9">
        <v>15.826000000000001</v>
      </c>
      <c r="W123" s="11">
        <v>2426.42</v>
      </c>
      <c r="X123" s="11">
        <v>-40.36</v>
      </c>
      <c r="Y123" s="2">
        <v>325</v>
      </c>
      <c r="Z123" s="2">
        <v>220</v>
      </c>
      <c r="AA123" s="7">
        <v>60.581000000000003</v>
      </c>
      <c r="AB123" s="11">
        <v>-5160.84</v>
      </c>
      <c r="AC123" s="7">
        <v>-6.4740000000000002</v>
      </c>
      <c r="AD123" s="7">
        <v>3.47</v>
      </c>
      <c r="AE123" s="2">
        <v>6094</v>
      </c>
    </row>
    <row r="124" spans="1:31" ht="15" x14ac:dyDescent="0.2">
      <c r="A124" s="2">
        <v>110</v>
      </c>
      <c r="B124" s="1" t="s">
        <v>181</v>
      </c>
      <c r="C124" s="7">
        <v>70.135000000000005</v>
      </c>
      <c r="D124" s="8">
        <v>139.4</v>
      </c>
      <c r="E124" s="8">
        <v>311.7</v>
      </c>
      <c r="F124" s="8">
        <v>470</v>
      </c>
      <c r="G124" s="8">
        <v>34</v>
      </c>
      <c r="H124" s="8">
        <v>318</v>
      </c>
      <c r="I124" s="7">
        <v>0.28000000000000003</v>
      </c>
      <c r="J124" s="7">
        <v>0.28499999999999998</v>
      </c>
      <c r="K124" s="7">
        <v>0.66200000000000003</v>
      </c>
      <c r="L124" s="8">
        <v>293</v>
      </c>
      <c r="M124" s="8">
        <v>0</v>
      </c>
      <c r="N124" s="9">
        <v>2.819</v>
      </c>
      <c r="O124" s="10">
        <v>8.3809999999999996E-2</v>
      </c>
      <c r="P124" s="10">
        <v>-2.667E-5</v>
      </c>
      <c r="Q124" s="10">
        <v>-1.3870000000000001E-9</v>
      </c>
      <c r="R124" s="11">
        <v>322.47000000000003</v>
      </c>
      <c r="S124" s="11">
        <v>180.43</v>
      </c>
      <c r="T124" s="2">
        <v>-10.17</v>
      </c>
      <c r="U124" s="2">
        <v>14.26</v>
      </c>
      <c r="V124" s="9">
        <v>15.9238</v>
      </c>
      <c r="W124" s="11">
        <v>2521.5300000000002</v>
      </c>
      <c r="X124" s="11">
        <v>-40.31</v>
      </c>
      <c r="Y124" s="2">
        <v>335</v>
      </c>
      <c r="Z124" s="2">
        <v>226</v>
      </c>
      <c r="AA124" s="7">
        <v>55.255000000000003</v>
      </c>
      <c r="AB124" s="11">
        <v>-5010.9799999999996</v>
      </c>
      <c r="AC124" s="7">
        <v>-5.6710000000000003</v>
      </c>
      <c r="AD124" s="7">
        <v>3.71</v>
      </c>
      <c r="AE124" s="2">
        <v>6287</v>
      </c>
    </row>
    <row r="125" spans="1:31" ht="15" x14ac:dyDescent="0.2">
      <c r="A125" s="2">
        <v>111</v>
      </c>
      <c r="B125" s="1" t="s">
        <v>182</v>
      </c>
      <c r="C125" s="7">
        <v>84.162000000000006</v>
      </c>
      <c r="D125" s="8">
        <v>138.1</v>
      </c>
      <c r="E125" s="8">
        <v>340.5</v>
      </c>
      <c r="F125" s="8">
        <v>518</v>
      </c>
      <c r="G125" s="8">
        <v>32.4</v>
      </c>
      <c r="H125" s="8">
        <v>351</v>
      </c>
      <c r="I125" s="7">
        <v>0.27</v>
      </c>
      <c r="J125" s="7">
        <v>0.22900000000000001</v>
      </c>
      <c r="K125" s="7">
        <v>0.69099999999999995</v>
      </c>
      <c r="L125" s="8">
        <v>289</v>
      </c>
      <c r="M125" s="8">
        <v>0</v>
      </c>
      <c r="N125" s="9">
        <v>-3.5230000000000001</v>
      </c>
      <c r="O125" s="10">
        <v>0.13539999999999999</v>
      </c>
      <c r="P125" s="10">
        <v>-7.9789999999999993E-5</v>
      </c>
      <c r="Q125" s="10">
        <v>1.9020000000000001E-8</v>
      </c>
      <c r="R125" s="11">
        <v>0</v>
      </c>
      <c r="S125" s="11">
        <v>0</v>
      </c>
      <c r="T125" s="2">
        <v>-14.28</v>
      </c>
      <c r="U125" s="2">
        <v>17.02</v>
      </c>
      <c r="V125" s="9">
        <v>15.942299999999999</v>
      </c>
      <c r="W125" s="11">
        <v>2725.89</v>
      </c>
      <c r="X125" s="11">
        <v>-47.64</v>
      </c>
      <c r="Y125" s="2">
        <v>370</v>
      </c>
      <c r="Z125" s="2">
        <v>245</v>
      </c>
      <c r="AA125" s="7">
        <v>0</v>
      </c>
      <c r="AB125" s="11">
        <v>0</v>
      </c>
      <c r="AC125" s="7">
        <v>0</v>
      </c>
      <c r="AD125" s="7">
        <v>0</v>
      </c>
      <c r="AE125" s="2">
        <v>6930</v>
      </c>
    </row>
    <row r="126" spans="1:31" ht="15" x14ac:dyDescent="0.2">
      <c r="A126" s="2">
        <v>112</v>
      </c>
      <c r="B126" s="1" t="s">
        <v>183</v>
      </c>
      <c r="C126" s="7">
        <v>114.232</v>
      </c>
      <c r="D126" s="8">
        <v>158.19999999999999</v>
      </c>
      <c r="E126" s="8">
        <v>388.8</v>
      </c>
      <c r="F126" s="8">
        <v>567</v>
      </c>
      <c r="G126" s="8">
        <v>26.7</v>
      </c>
      <c r="H126" s="8">
        <v>443</v>
      </c>
      <c r="I126" s="7">
        <v>0.254</v>
      </c>
      <c r="J126" s="7">
        <v>0.33</v>
      </c>
      <c r="K126" s="7">
        <v>0.71899999999999997</v>
      </c>
      <c r="L126" s="8">
        <v>293</v>
      </c>
      <c r="M126" s="8">
        <v>0</v>
      </c>
      <c r="N126" s="9">
        <v>-2.2010000000000001</v>
      </c>
      <c r="O126" s="10">
        <v>0.18770000000000001</v>
      </c>
      <c r="P126" s="10">
        <v>-1.0509999999999999E-4</v>
      </c>
      <c r="Q126" s="10">
        <v>2.316E-8</v>
      </c>
      <c r="R126" s="11">
        <v>0</v>
      </c>
      <c r="S126" s="11">
        <v>0</v>
      </c>
      <c r="T126" s="2">
        <v>-50.48</v>
      </c>
      <c r="U126" s="2">
        <v>5.08</v>
      </c>
      <c r="V126" s="9">
        <v>15.804</v>
      </c>
      <c r="W126" s="11">
        <v>3035.08</v>
      </c>
      <c r="X126" s="11">
        <v>-57.84</v>
      </c>
      <c r="Y126" s="2">
        <v>415</v>
      </c>
      <c r="Z126" s="2">
        <v>282</v>
      </c>
      <c r="AA126" s="7">
        <v>0</v>
      </c>
      <c r="AB126" s="11">
        <v>0</v>
      </c>
      <c r="AC126" s="7">
        <v>0</v>
      </c>
      <c r="AD126" s="7">
        <v>0</v>
      </c>
      <c r="AE126" s="2">
        <v>7879</v>
      </c>
    </row>
    <row r="127" spans="1:31" ht="15" x14ac:dyDescent="0.2">
      <c r="A127" s="2">
        <v>113</v>
      </c>
      <c r="B127" s="1" t="s">
        <v>184</v>
      </c>
      <c r="C127" s="7">
        <v>114.232</v>
      </c>
      <c r="D127" s="8">
        <v>164</v>
      </c>
      <c r="E127" s="8">
        <v>390.8</v>
      </c>
      <c r="F127" s="8">
        <v>559.6</v>
      </c>
      <c r="G127" s="8">
        <v>24.5</v>
      </c>
      <c r="H127" s="8">
        <v>488</v>
      </c>
      <c r="I127" s="7">
        <v>0.26</v>
      </c>
      <c r="J127" s="7">
        <v>0.378</v>
      </c>
      <c r="K127" s="7">
        <v>0.70199999999999996</v>
      </c>
      <c r="L127" s="8">
        <v>289</v>
      </c>
      <c r="M127" s="8">
        <v>0</v>
      </c>
      <c r="N127" s="9">
        <v>-21.434999999999999</v>
      </c>
      <c r="O127" s="10">
        <v>0.29670000000000002</v>
      </c>
      <c r="P127" s="10">
        <v>-2.8079999999999999E-4</v>
      </c>
      <c r="Q127" s="10">
        <v>1.103E-7</v>
      </c>
      <c r="R127" s="11">
        <v>643.61</v>
      </c>
      <c r="S127" s="11">
        <v>259.51</v>
      </c>
      <c r="T127" s="2">
        <v>-51.5</v>
      </c>
      <c r="U127" s="2">
        <v>3.05</v>
      </c>
      <c r="V127" s="9">
        <v>15.9278</v>
      </c>
      <c r="W127" s="11">
        <v>3079.63</v>
      </c>
      <c r="X127" s="11">
        <v>-59.46</v>
      </c>
      <c r="Y127" s="2">
        <v>417</v>
      </c>
      <c r="Z127" s="2">
        <v>285</v>
      </c>
      <c r="AA127" s="7">
        <v>65.685000000000002</v>
      </c>
      <c r="AB127" s="11">
        <v>-6865.4</v>
      </c>
      <c r="AC127" s="7">
        <v>-6.9569999999999999</v>
      </c>
      <c r="AD127" s="7">
        <v>7.12</v>
      </c>
      <c r="AE127" s="2">
        <v>8080</v>
      </c>
    </row>
    <row r="128" spans="1:31" ht="15" x14ac:dyDescent="0.2">
      <c r="A128" s="2">
        <v>114</v>
      </c>
      <c r="B128" s="1" t="s">
        <v>185</v>
      </c>
      <c r="C128" s="7">
        <v>100.205</v>
      </c>
      <c r="D128" s="8">
        <v>154.9</v>
      </c>
      <c r="E128" s="8">
        <v>363.2</v>
      </c>
      <c r="F128" s="8">
        <v>530.29999999999995</v>
      </c>
      <c r="G128" s="8">
        <v>27</v>
      </c>
      <c r="H128" s="8">
        <v>421</v>
      </c>
      <c r="I128" s="7">
        <v>0.26100000000000001</v>
      </c>
      <c r="J128" s="7">
        <v>0.33</v>
      </c>
      <c r="K128" s="7">
        <v>0.67900000000000005</v>
      </c>
      <c r="L128" s="8">
        <v>293</v>
      </c>
      <c r="M128" s="8">
        <v>0</v>
      </c>
      <c r="N128" s="9">
        <v>-9.4079999999999995</v>
      </c>
      <c r="O128" s="10">
        <v>0.2064</v>
      </c>
      <c r="P128" s="10">
        <v>-1.5019999999999999E-4</v>
      </c>
      <c r="Q128" s="10">
        <v>4.3859999999999997E-8</v>
      </c>
      <c r="R128" s="11">
        <v>417.46</v>
      </c>
      <c r="S128" s="11">
        <v>225.13</v>
      </c>
      <c r="T128" s="2">
        <v>-46.59</v>
      </c>
      <c r="U128" s="2">
        <v>0.77</v>
      </c>
      <c r="V128" s="9">
        <v>15.8261</v>
      </c>
      <c r="W128" s="11">
        <v>2845.06</v>
      </c>
      <c r="X128" s="11">
        <v>-53.6</v>
      </c>
      <c r="Y128" s="2">
        <v>390</v>
      </c>
      <c r="Z128" s="2">
        <v>264</v>
      </c>
      <c r="AA128" s="7">
        <v>60.131</v>
      </c>
      <c r="AB128" s="11">
        <v>-6074.01</v>
      </c>
      <c r="AC128" s="7">
        <v>-6.2439999999999998</v>
      </c>
      <c r="AD128" s="7">
        <v>5.79</v>
      </c>
      <c r="AE128" s="2">
        <v>7330</v>
      </c>
    </row>
    <row r="129" spans="1:31" ht="15" x14ac:dyDescent="0.2">
      <c r="A129" s="2">
        <v>115</v>
      </c>
      <c r="B129" s="1" t="s">
        <v>186</v>
      </c>
      <c r="C129" s="7">
        <v>142.20099999999999</v>
      </c>
      <c r="D129" s="8">
        <v>307.7</v>
      </c>
      <c r="E129" s="8">
        <v>514.20000000000005</v>
      </c>
      <c r="F129" s="8">
        <v>761</v>
      </c>
      <c r="G129" s="8">
        <v>34.6</v>
      </c>
      <c r="H129" s="8">
        <v>462</v>
      </c>
      <c r="I129" s="7">
        <v>0.26</v>
      </c>
      <c r="J129" s="7">
        <v>0.38200000000000001</v>
      </c>
      <c r="K129" s="7">
        <v>0.99</v>
      </c>
      <c r="L129" s="8">
        <v>313</v>
      </c>
      <c r="M129" s="8">
        <v>0.4</v>
      </c>
      <c r="N129" s="9">
        <v>-13.499000000000001</v>
      </c>
      <c r="O129" s="10">
        <v>0.21490000000000001</v>
      </c>
      <c r="P129" s="10">
        <v>-1.5449999999999999E-4</v>
      </c>
      <c r="Q129" s="10">
        <v>4.395E-8</v>
      </c>
      <c r="R129" s="11">
        <v>695.42</v>
      </c>
      <c r="S129" s="11">
        <v>351.79</v>
      </c>
      <c r="T129" s="2">
        <v>27.75</v>
      </c>
      <c r="U129" s="2">
        <v>51.66</v>
      </c>
      <c r="V129" s="9">
        <v>16.2758</v>
      </c>
      <c r="W129" s="11">
        <v>4237.37</v>
      </c>
      <c r="X129" s="11">
        <v>-74.75</v>
      </c>
      <c r="Y129" s="2">
        <v>548</v>
      </c>
      <c r="Z129" s="2">
        <v>377</v>
      </c>
      <c r="AA129" s="7">
        <v>0</v>
      </c>
      <c r="AB129" s="11">
        <v>0</v>
      </c>
      <c r="AC129" s="7">
        <v>0</v>
      </c>
      <c r="AD129" s="7">
        <v>0</v>
      </c>
      <c r="AE129" s="2">
        <v>11000</v>
      </c>
    </row>
    <row r="130" spans="1:31" ht="15" x14ac:dyDescent="0.2">
      <c r="A130" s="2">
        <v>116</v>
      </c>
      <c r="B130" s="1" t="s">
        <v>187</v>
      </c>
      <c r="C130" s="7">
        <v>130.23099999999999</v>
      </c>
      <c r="D130" s="8">
        <v>241.2</v>
      </c>
      <c r="E130" s="8">
        <v>452.9</v>
      </c>
      <c r="F130" s="8">
        <v>637</v>
      </c>
      <c r="G130" s="8">
        <v>27</v>
      </c>
      <c r="H130" s="8">
        <v>494</v>
      </c>
      <c r="I130" s="7">
        <v>0.26</v>
      </c>
      <c r="J130" s="7">
        <v>0.52</v>
      </c>
      <c r="K130" s="7">
        <v>0.82099999999999995</v>
      </c>
      <c r="L130" s="8">
        <v>293</v>
      </c>
      <c r="M130" s="8">
        <v>1.6</v>
      </c>
      <c r="N130" s="9">
        <v>6.181</v>
      </c>
      <c r="O130" s="10">
        <v>0.1825</v>
      </c>
      <c r="P130" s="10">
        <v>-1.009E-4</v>
      </c>
      <c r="Q130" s="10">
        <v>2.1649999999999999E-8</v>
      </c>
      <c r="R130" s="11">
        <v>0</v>
      </c>
      <c r="S130" s="11">
        <v>0</v>
      </c>
      <c r="T130" s="2">
        <v>0</v>
      </c>
      <c r="U130" s="2">
        <v>0</v>
      </c>
      <c r="V130" s="9">
        <v>14.710800000000001</v>
      </c>
      <c r="W130" s="11">
        <v>2441.66</v>
      </c>
      <c r="X130" s="11">
        <v>-150.69999999999999</v>
      </c>
      <c r="Y130" s="2">
        <v>453</v>
      </c>
      <c r="Z130" s="2">
        <v>345</v>
      </c>
      <c r="AA130" s="7">
        <v>0</v>
      </c>
      <c r="AB130" s="11">
        <v>0</v>
      </c>
      <c r="AC130" s="7">
        <v>0</v>
      </c>
      <c r="AD130" s="7">
        <v>0</v>
      </c>
      <c r="AE130" s="2">
        <v>10600</v>
      </c>
    </row>
    <row r="131" spans="1:31" ht="15" x14ac:dyDescent="0.2">
      <c r="A131" s="2">
        <v>117</v>
      </c>
      <c r="B131" s="1" t="s">
        <v>188</v>
      </c>
      <c r="C131" s="7">
        <v>142.286</v>
      </c>
      <c r="D131" s="8">
        <v>0</v>
      </c>
      <c r="E131" s="8">
        <v>428.8</v>
      </c>
      <c r="F131" s="8">
        <v>609.6</v>
      </c>
      <c r="G131" s="8">
        <v>22.9</v>
      </c>
      <c r="H131" s="8">
        <v>0</v>
      </c>
      <c r="I131" s="7">
        <v>0</v>
      </c>
      <c r="J131" s="7">
        <v>0.38800000000000001</v>
      </c>
      <c r="K131" s="7">
        <v>0</v>
      </c>
      <c r="L131" s="8">
        <v>0</v>
      </c>
      <c r="M131" s="8">
        <v>0</v>
      </c>
      <c r="N131" s="9">
        <v>-16.808</v>
      </c>
      <c r="O131" s="10">
        <v>0.29430000000000001</v>
      </c>
      <c r="P131" s="10">
        <v>-2.065E-4</v>
      </c>
      <c r="Q131" s="10">
        <v>5.8640000000000001E-8</v>
      </c>
      <c r="R131" s="11">
        <v>0</v>
      </c>
      <c r="S131" s="11">
        <v>0</v>
      </c>
      <c r="T131" s="2">
        <v>-61.8</v>
      </c>
      <c r="U131" s="2">
        <v>8.02</v>
      </c>
      <c r="V131" s="9">
        <v>15.784800000000001</v>
      </c>
      <c r="W131" s="11">
        <v>3305.2</v>
      </c>
      <c r="X131" s="11">
        <v>-67.66</v>
      </c>
      <c r="Y131" s="2">
        <v>458</v>
      </c>
      <c r="Z131" s="2">
        <v>313</v>
      </c>
      <c r="AA131" s="7">
        <v>0</v>
      </c>
      <c r="AB131" s="11">
        <v>0</v>
      </c>
      <c r="AC131" s="7">
        <v>0</v>
      </c>
      <c r="AD131" s="7">
        <v>0</v>
      </c>
      <c r="AE131" s="2">
        <v>8760</v>
      </c>
    </row>
    <row r="132" spans="1:31" ht="15" x14ac:dyDescent="0.2">
      <c r="A132" s="2">
        <v>118</v>
      </c>
      <c r="B132" s="1" t="s">
        <v>189</v>
      </c>
      <c r="C132" s="7">
        <v>128.25899999999999</v>
      </c>
      <c r="D132" s="8">
        <v>0</v>
      </c>
      <c r="E132" s="8">
        <v>419.3</v>
      </c>
      <c r="F132" s="8">
        <v>610</v>
      </c>
      <c r="G132" s="8">
        <v>26.4</v>
      </c>
      <c r="H132" s="8">
        <v>0</v>
      </c>
      <c r="I132" s="7">
        <v>0</v>
      </c>
      <c r="J132" s="7">
        <v>0.33800000000000002</v>
      </c>
      <c r="K132" s="7">
        <v>0.752</v>
      </c>
      <c r="L132" s="8">
        <v>293</v>
      </c>
      <c r="M132" s="8">
        <v>0</v>
      </c>
      <c r="N132" s="9">
        <v>-16.067</v>
      </c>
      <c r="O132" s="10">
        <v>0.26900000000000002</v>
      </c>
      <c r="P132" s="10">
        <v>-1.908E-4</v>
      </c>
      <c r="Q132" s="10">
        <v>5.5080000000000001E-8</v>
      </c>
      <c r="R132" s="11">
        <v>0</v>
      </c>
      <c r="S132" s="11">
        <v>0</v>
      </c>
      <c r="T132" s="2">
        <v>-55.44</v>
      </c>
      <c r="U132" s="2">
        <v>8.3800000000000008</v>
      </c>
      <c r="V132" s="9">
        <v>15.870900000000001</v>
      </c>
      <c r="W132" s="11">
        <v>3341.62</v>
      </c>
      <c r="X132" s="11">
        <v>-57.57</v>
      </c>
      <c r="Y132" s="2">
        <v>440</v>
      </c>
      <c r="Z132" s="2">
        <v>350</v>
      </c>
      <c r="AA132" s="7">
        <v>0</v>
      </c>
      <c r="AB132" s="11">
        <v>0</v>
      </c>
      <c r="AC132" s="7">
        <v>0</v>
      </c>
      <c r="AD132" s="7">
        <v>0</v>
      </c>
      <c r="AE132" s="2">
        <v>8600</v>
      </c>
    </row>
    <row r="133" spans="1:31" ht="15" x14ac:dyDescent="0.2">
      <c r="A133" s="2">
        <v>119</v>
      </c>
      <c r="B133" s="1" t="s">
        <v>190</v>
      </c>
      <c r="C133" s="7">
        <v>84.162000000000006</v>
      </c>
      <c r="D133" s="8">
        <v>158</v>
      </c>
      <c r="E133" s="8">
        <v>314.39999999999998</v>
      </c>
      <c r="F133" s="8">
        <v>490</v>
      </c>
      <c r="G133" s="8">
        <v>32.1</v>
      </c>
      <c r="H133" s="8">
        <v>340</v>
      </c>
      <c r="I133" s="7">
        <v>0.27</v>
      </c>
      <c r="J133" s="7">
        <v>0.121</v>
      </c>
      <c r="K133" s="7">
        <v>0.65300000000000002</v>
      </c>
      <c r="L133" s="8">
        <v>293</v>
      </c>
      <c r="M133" s="8">
        <v>0</v>
      </c>
      <c r="N133" s="9">
        <v>-2.9990000000000001</v>
      </c>
      <c r="O133" s="10">
        <v>0.13100000000000001</v>
      </c>
      <c r="P133" s="10">
        <v>-6.9629999999999996E-5</v>
      </c>
      <c r="Q133" s="10">
        <v>1.2439999999999999E-8</v>
      </c>
      <c r="R133" s="11">
        <v>0</v>
      </c>
      <c r="S133" s="11">
        <v>0</v>
      </c>
      <c r="T133" s="2">
        <v>-10.31</v>
      </c>
      <c r="U133" s="2">
        <v>23.46</v>
      </c>
      <c r="V133" s="9">
        <v>15.375500000000001</v>
      </c>
      <c r="W133" s="11">
        <v>2326.8000000000002</v>
      </c>
      <c r="X133" s="11">
        <v>-48.24</v>
      </c>
      <c r="Y133" s="2">
        <v>340</v>
      </c>
      <c r="Z133" s="2">
        <v>225</v>
      </c>
      <c r="AA133" s="7">
        <v>0</v>
      </c>
      <c r="AB133" s="11">
        <v>0</v>
      </c>
      <c r="AC133" s="7">
        <v>0</v>
      </c>
      <c r="AD133" s="7">
        <v>0</v>
      </c>
      <c r="AE133" s="2">
        <v>6130</v>
      </c>
    </row>
    <row r="134" spans="1:31" ht="15" x14ac:dyDescent="0.2">
      <c r="A134" s="2">
        <v>120</v>
      </c>
      <c r="B134" s="1" t="s">
        <v>191</v>
      </c>
      <c r="C134" s="7">
        <v>114.232</v>
      </c>
      <c r="D134" s="8">
        <v>147</v>
      </c>
      <c r="E134" s="8">
        <v>385.1</v>
      </c>
      <c r="F134" s="8">
        <v>562</v>
      </c>
      <c r="G134" s="8">
        <v>26.2</v>
      </c>
      <c r="H134" s="8">
        <v>443</v>
      </c>
      <c r="I134" s="7">
        <v>0.252</v>
      </c>
      <c r="J134" s="7">
        <v>0.32100000000000001</v>
      </c>
      <c r="K134" s="7">
        <v>0.71</v>
      </c>
      <c r="L134" s="8">
        <v>293</v>
      </c>
      <c r="M134" s="8">
        <v>0</v>
      </c>
      <c r="N134" s="9">
        <v>-2.2010000000000001</v>
      </c>
      <c r="O134" s="10">
        <v>0.18770000000000001</v>
      </c>
      <c r="P134" s="10">
        <v>-1.0509999999999999E-4</v>
      </c>
      <c r="Q134" s="10">
        <v>2.316E-8</v>
      </c>
      <c r="R134" s="11">
        <v>446.2</v>
      </c>
      <c r="S134" s="11">
        <v>244.67</v>
      </c>
      <c r="T134" s="2">
        <v>-52.61</v>
      </c>
      <c r="U134" s="2">
        <v>3.17</v>
      </c>
      <c r="V134" s="9">
        <v>15.775499999999999</v>
      </c>
      <c r="W134" s="11">
        <v>3011.51</v>
      </c>
      <c r="X134" s="11">
        <v>-55.71</v>
      </c>
      <c r="Y134" s="2">
        <v>411</v>
      </c>
      <c r="Z134" s="2">
        <v>279</v>
      </c>
      <c r="AA134" s="7">
        <v>59.518000000000001</v>
      </c>
      <c r="AB134" s="11">
        <v>-6352.78</v>
      </c>
      <c r="AC134" s="7">
        <v>-6.1180000000000003</v>
      </c>
      <c r="AD134" s="7">
        <v>6.69</v>
      </c>
      <c r="AE134" s="2">
        <v>7760</v>
      </c>
    </row>
    <row r="135" spans="1:31" ht="15" x14ac:dyDescent="0.2">
      <c r="A135" s="2">
        <v>121</v>
      </c>
      <c r="B135" s="1" t="s">
        <v>192</v>
      </c>
      <c r="C135" s="7">
        <v>100.205</v>
      </c>
      <c r="D135" s="8">
        <v>138.69999999999999</v>
      </c>
      <c r="E135" s="8">
        <v>359.2</v>
      </c>
      <c r="F135" s="8">
        <v>536.29999999999995</v>
      </c>
      <c r="G135" s="8">
        <v>29.1</v>
      </c>
      <c r="H135" s="8">
        <v>414</v>
      </c>
      <c r="I135" s="7">
        <v>0.27400000000000002</v>
      </c>
      <c r="J135" s="7">
        <v>0.27</v>
      </c>
      <c r="K135" s="7">
        <v>0.69299999999999995</v>
      </c>
      <c r="L135" s="8">
        <v>293</v>
      </c>
      <c r="M135" s="8">
        <v>0</v>
      </c>
      <c r="N135" s="9">
        <v>-1.6830000000000001</v>
      </c>
      <c r="O135" s="10">
        <v>0.1633</v>
      </c>
      <c r="P135" s="10">
        <v>-8.9190000000000005E-5</v>
      </c>
      <c r="Q135" s="10">
        <v>1.871E-8</v>
      </c>
      <c r="R135" s="11">
        <v>0</v>
      </c>
      <c r="S135" s="11">
        <v>0</v>
      </c>
      <c r="T135" s="2">
        <v>-48.17</v>
      </c>
      <c r="U135" s="2">
        <v>0.63</v>
      </c>
      <c r="V135" s="9">
        <v>15.718999999999999</v>
      </c>
      <c r="W135" s="11">
        <v>2829.1</v>
      </c>
      <c r="X135" s="11">
        <v>-47.83</v>
      </c>
      <c r="Y135" s="2">
        <v>385</v>
      </c>
      <c r="Z135" s="2">
        <v>260</v>
      </c>
      <c r="AA135" s="7">
        <v>54.572000000000003</v>
      </c>
      <c r="AB135" s="11">
        <v>-5634.72</v>
      </c>
      <c r="AC135" s="7">
        <v>-5.4870000000000001</v>
      </c>
      <c r="AD135" s="7">
        <v>5.49</v>
      </c>
      <c r="AE135" s="2">
        <v>7086</v>
      </c>
    </row>
    <row r="136" spans="1:31" ht="15" x14ac:dyDescent="0.2">
      <c r="A136" s="2">
        <v>122</v>
      </c>
      <c r="B136" s="1" t="s">
        <v>193</v>
      </c>
      <c r="C136" s="7">
        <v>114.232</v>
      </c>
      <c r="D136" s="8">
        <v>0</v>
      </c>
      <c r="E136" s="8">
        <v>390.9</v>
      </c>
      <c r="F136" s="8">
        <v>568.79999999999995</v>
      </c>
      <c r="G136" s="8">
        <v>26.6</v>
      </c>
      <c r="H136" s="8">
        <v>466</v>
      </c>
      <c r="I136" s="7">
        <v>0.26500000000000001</v>
      </c>
      <c r="J136" s="7">
        <v>0.33800000000000002</v>
      </c>
      <c r="K136" s="7">
        <v>0.71899999999999997</v>
      </c>
      <c r="L136" s="8">
        <v>293</v>
      </c>
      <c r="M136" s="8">
        <v>0</v>
      </c>
      <c r="N136" s="9">
        <v>-2.2010000000000001</v>
      </c>
      <c r="O136" s="10">
        <v>0.18770000000000001</v>
      </c>
      <c r="P136" s="10">
        <v>-1.0509999999999999E-4</v>
      </c>
      <c r="Q136" s="10">
        <v>2.316E-8</v>
      </c>
      <c r="R136" s="11">
        <v>0</v>
      </c>
      <c r="S136" s="11">
        <v>0</v>
      </c>
      <c r="T136" s="2">
        <v>50.91</v>
      </c>
      <c r="U136" s="2">
        <v>4.1399999999999997</v>
      </c>
      <c r="V136" s="9">
        <v>15.8415</v>
      </c>
      <c r="W136" s="11">
        <v>3062.52</v>
      </c>
      <c r="X136" s="11">
        <v>-58.29</v>
      </c>
      <c r="Y136" s="2">
        <v>417</v>
      </c>
      <c r="Z136" s="2">
        <v>284</v>
      </c>
      <c r="AA136" s="7">
        <v>61.319000000000003</v>
      </c>
      <c r="AB136" s="11">
        <v>-6588.72</v>
      </c>
      <c r="AC136" s="7">
        <v>-6.3440000000000003</v>
      </c>
      <c r="AD136" s="7">
        <v>6.76</v>
      </c>
      <c r="AE136" s="2">
        <v>7953</v>
      </c>
    </row>
    <row r="137" spans="1:31" ht="15" x14ac:dyDescent="0.2">
      <c r="A137" s="2">
        <v>123</v>
      </c>
      <c r="B137" s="1" t="s">
        <v>194</v>
      </c>
      <c r="C137" s="7">
        <v>107.15600000000001</v>
      </c>
      <c r="D137" s="8">
        <v>0</v>
      </c>
      <c r="E137" s="8">
        <v>452.3</v>
      </c>
      <c r="F137" s="8">
        <v>683.8</v>
      </c>
      <c r="G137" s="8">
        <v>0</v>
      </c>
      <c r="H137" s="8">
        <v>0</v>
      </c>
      <c r="I137" s="7">
        <v>0</v>
      </c>
      <c r="J137" s="7">
        <v>0</v>
      </c>
      <c r="K137" s="7">
        <v>0.95399999999999996</v>
      </c>
      <c r="L137" s="8">
        <v>298</v>
      </c>
      <c r="M137" s="8">
        <v>1.9</v>
      </c>
      <c r="N137" s="9">
        <v>0</v>
      </c>
      <c r="O137" s="10">
        <v>0</v>
      </c>
      <c r="P137" s="10">
        <v>0</v>
      </c>
      <c r="Q137" s="10">
        <v>0</v>
      </c>
      <c r="R137" s="11">
        <v>0</v>
      </c>
      <c r="S137" s="11">
        <v>0</v>
      </c>
      <c r="T137" s="2">
        <v>16.73</v>
      </c>
      <c r="U137" s="2">
        <v>0</v>
      </c>
      <c r="V137" s="9">
        <v>16.951699999999999</v>
      </c>
      <c r="W137" s="11">
        <v>4237.04</v>
      </c>
      <c r="X137" s="11">
        <v>-41.65</v>
      </c>
      <c r="Y137" s="2">
        <v>460</v>
      </c>
      <c r="Z137" s="2">
        <v>400</v>
      </c>
      <c r="AA137" s="7">
        <v>0</v>
      </c>
      <c r="AB137" s="11">
        <v>0</v>
      </c>
      <c r="AC137" s="7">
        <v>0</v>
      </c>
      <c r="AD137" s="7">
        <v>0</v>
      </c>
      <c r="AE137" s="2">
        <v>0</v>
      </c>
    </row>
    <row r="138" spans="1:31" ht="15" x14ac:dyDescent="0.2">
      <c r="A138" s="2">
        <v>124</v>
      </c>
      <c r="B138" s="1" t="s">
        <v>195</v>
      </c>
      <c r="C138" s="7">
        <v>122.167</v>
      </c>
      <c r="D138" s="8">
        <v>328</v>
      </c>
      <c r="E138" s="8">
        <v>500</v>
      </c>
      <c r="F138" s="8">
        <v>729.8</v>
      </c>
      <c r="G138" s="8">
        <v>0</v>
      </c>
      <c r="H138" s="8">
        <v>0</v>
      </c>
      <c r="I138" s="7">
        <v>0</v>
      </c>
      <c r="J138" s="7">
        <v>0</v>
      </c>
      <c r="K138" s="7">
        <v>0</v>
      </c>
      <c r="L138" s="8">
        <v>0</v>
      </c>
      <c r="M138" s="8">
        <v>1.7</v>
      </c>
      <c r="N138" s="9">
        <v>0</v>
      </c>
      <c r="O138" s="10">
        <v>0</v>
      </c>
      <c r="P138" s="10">
        <v>0</v>
      </c>
      <c r="Q138" s="10">
        <v>0</v>
      </c>
      <c r="R138" s="11">
        <v>0</v>
      </c>
      <c r="S138" s="11">
        <v>0</v>
      </c>
      <c r="T138" s="2">
        <v>-37.380000000000003</v>
      </c>
      <c r="U138" s="2">
        <v>0</v>
      </c>
      <c r="V138" s="9">
        <v>16.3004</v>
      </c>
      <c r="W138" s="11">
        <v>3733.53</v>
      </c>
      <c r="X138" s="11">
        <v>-113.9</v>
      </c>
      <c r="Y138" s="2">
        <v>520</v>
      </c>
      <c r="Z138" s="2">
        <v>430</v>
      </c>
      <c r="AA138" s="7">
        <v>0</v>
      </c>
      <c r="AB138" s="11">
        <v>0</v>
      </c>
      <c r="AC138" s="7">
        <v>0</v>
      </c>
      <c r="AD138" s="7">
        <v>0</v>
      </c>
      <c r="AE138" s="2">
        <v>11900</v>
      </c>
    </row>
    <row r="139" spans="1:31" ht="15" x14ac:dyDescent="0.2">
      <c r="A139" s="2">
        <v>125</v>
      </c>
      <c r="B139" s="1" t="s">
        <v>196</v>
      </c>
      <c r="C139" s="7">
        <v>107.15600000000001</v>
      </c>
      <c r="D139" s="8">
        <v>0</v>
      </c>
      <c r="E139" s="8">
        <v>445.1</v>
      </c>
      <c r="F139" s="8">
        <v>667.2</v>
      </c>
      <c r="G139" s="8">
        <v>0</v>
      </c>
      <c r="H139" s="8">
        <v>0</v>
      </c>
      <c r="I139" s="7">
        <v>0</v>
      </c>
      <c r="J139" s="7">
        <v>0</v>
      </c>
      <c r="K139" s="7">
        <v>0.93899999999999995</v>
      </c>
      <c r="L139" s="8">
        <v>298</v>
      </c>
      <c r="M139" s="8">
        <v>2.6</v>
      </c>
      <c r="N139" s="9">
        <v>0</v>
      </c>
      <c r="O139" s="10">
        <v>0</v>
      </c>
      <c r="P139" s="10">
        <v>0</v>
      </c>
      <c r="Q139" s="10">
        <v>0</v>
      </c>
      <c r="R139" s="11">
        <v>0</v>
      </c>
      <c r="S139" s="11">
        <v>0</v>
      </c>
      <c r="T139" s="2">
        <v>17.39</v>
      </c>
      <c r="U139" s="2">
        <v>0</v>
      </c>
      <c r="V139" s="9">
        <v>16.885000000000002</v>
      </c>
      <c r="W139" s="11">
        <v>4106.95</v>
      </c>
      <c r="X139" s="11">
        <v>-44.45</v>
      </c>
      <c r="Y139" s="2">
        <v>460</v>
      </c>
      <c r="Z139" s="2">
        <v>400</v>
      </c>
      <c r="AA139" s="7">
        <v>0</v>
      </c>
      <c r="AB139" s="11">
        <v>0</v>
      </c>
      <c r="AC139" s="7">
        <v>0</v>
      </c>
      <c r="AD139" s="7">
        <v>0</v>
      </c>
      <c r="AE139" s="2">
        <v>0</v>
      </c>
    </row>
    <row r="140" spans="1:31" ht="15" x14ac:dyDescent="0.2">
      <c r="A140" s="2">
        <v>126</v>
      </c>
      <c r="B140" s="1" t="s">
        <v>197</v>
      </c>
      <c r="C140" s="7">
        <v>122.167</v>
      </c>
      <c r="D140" s="8">
        <v>337</v>
      </c>
      <c r="E140" s="8">
        <v>494.8</v>
      </c>
      <c r="F140" s="8">
        <v>715.6</v>
      </c>
      <c r="G140" s="8">
        <v>0</v>
      </c>
      <c r="H140" s="8">
        <v>0</v>
      </c>
      <c r="I140" s="7">
        <v>0</v>
      </c>
      <c r="J140" s="7">
        <v>0</v>
      </c>
      <c r="K140" s="7">
        <v>0</v>
      </c>
      <c r="L140" s="8">
        <v>0</v>
      </c>
      <c r="M140" s="8">
        <v>1.8</v>
      </c>
      <c r="N140" s="9">
        <v>0</v>
      </c>
      <c r="O140" s="10">
        <v>0</v>
      </c>
      <c r="P140" s="10">
        <v>0</v>
      </c>
      <c r="Q140" s="10">
        <v>0</v>
      </c>
      <c r="R140" s="11">
        <v>0</v>
      </c>
      <c r="S140" s="11">
        <v>0</v>
      </c>
      <c r="T140" s="2">
        <v>-38.57</v>
      </c>
      <c r="U140" s="2">
        <v>0</v>
      </c>
      <c r="V140" s="9">
        <v>16.4192</v>
      </c>
      <c r="W140" s="11">
        <v>3775.91</v>
      </c>
      <c r="X140" s="11">
        <v>-109</v>
      </c>
      <c r="Y140" s="2">
        <v>500</v>
      </c>
      <c r="Z140" s="2">
        <v>410</v>
      </c>
      <c r="AA140" s="7">
        <v>0</v>
      </c>
      <c r="AB140" s="11">
        <v>0</v>
      </c>
      <c r="AC140" s="7">
        <v>0</v>
      </c>
      <c r="AD140" s="7">
        <v>0</v>
      </c>
      <c r="AE140" s="2">
        <v>11800</v>
      </c>
    </row>
    <row r="141" spans="1:31" ht="15" x14ac:dyDescent="0.2">
      <c r="A141" s="2">
        <v>127</v>
      </c>
      <c r="B141" s="1" t="s">
        <v>198</v>
      </c>
      <c r="C141" s="7">
        <v>114.232</v>
      </c>
      <c r="D141" s="8">
        <v>0</v>
      </c>
      <c r="E141" s="8">
        <v>391.7</v>
      </c>
      <c r="F141" s="8">
        <v>565.4</v>
      </c>
      <c r="G141" s="8">
        <v>25.7</v>
      </c>
      <c r="H141" s="8">
        <v>455</v>
      </c>
      <c r="I141" s="7">
        <v>0.252</v>
      </c>
      <c r="J141" s="7">
        <v>0.36099999999999999</v>
      </c>
      <c r="K141" s="7">
        <v>0.71799999999999997</v>
      </c>
      <c r="L141" s="8">
        <v>289</v>
      </c>
      <c r="M141" s="8">
        <v>0</v>
      </c>
      <c r="N141" s="9">
        <v>-2.2010000000000001</v>
      </c>
      <c r="O141" s="10">
        <v>0.18770000000000001</v>
      </c>
      <c r="P141" s="10">
        <v>-1.0509999999999999E-4</v>
      </c>
      <c r="Q141" s="10">
        <v>2.316E-8</v>
      </c>
      <c r="R141" s="11">
        <v>437.6</v>
      </c>
      <c r="S141" s="11">
        <v>238.33</v>
      </c>
      <c r="T141" s="2">
        <v>-50.4</v>
      </c>
      <c r="U141" s="2">
        <v>3.95</v>
      </c>
      <c r="V141" s="9">
        <v>15.867100000000001</v>
      </c>
      <c r="W141" s="11">
        <v>3057.57</v>
      </c>
      <c r="X141" s="11">
        <v>-60.55</v>
      </c>
      <c r="Y141" s="2">
        <v>418</v>
      </c>
      <c r="Z141" s="2">
        <v>286</v>
      </c>
      <c r="AA141" s="7">
        <v>0</v>
      </c>
      <c r="AB141" s="11">
        <v>0</v>
      </c>
      <c r="AC141" s="7">
        <v>0</v>
      </c>
      <c r="AD141" s="7">
        <v>0</v>
      </c>
      <c r="AE141" s="2">
        <v>8033</v>
      </c>
    </row>
    <row r="142" spans="1:31" ht="15" x14ac:dyDescent="0.2">
      <c r="A142" s="2">
        <v>128</v>
      </c>
      <c r="B142" s="1" t="s">
        <v>199</v>
      </c>
      <c r="C142" s="7">
        <v>100.205</v>
      </c>
      <c r="D142" s="8">
        <v>154.6</v>
      </c>
      <c r="E142" s="8">
        <v>366.6</v>
      </c>
      <c r="F142" s="8">
        <v>540.6</v>
      </c>
      <c r="G142" s="8">
        <v>28.5</v>
      </c>
      <c r="H142" s="8">
        <v>416</v>
      </c>
      <c r="I142" s="7">
        <v>0.26700000000000002</v>
      </c>
      <c r="J142" s="7">
        <v>0.31</v>
      </c>
      <c r="K142" s="7">
        <v>0.69799999999999995</v>
      </c>
      <c r="L142" s="8">
        <v>0.29299999999999998</v>
      </c>
      <c r="M142" s="8">
        <v>0</v>
      </c>
      <c r="N142" s="9">
        <v>-1.6830000000000001</v>
      </c>
      <c r="O142" s="10">
        <v>0.1633</v>
      </c>
      <c r="P142" s="10">
        <v>-8.9190000000000005E-5</v>
      </c>
      <c r="Q142" s="10">
        <v>1.871E-8</v>
      </c>
      <c r="R142" s="11">
        <v>0</v>
      </c>
      <c r="S142" s="11">
        <v>0</v>
      </c>
      <c r="T142" s="2">
        <v>-45.33</v>
      </c>
      <c r="U142" s="2">
        <v>2.63</v>
      </c>
      <c r="V142" s="9">
        <v>15.8317</v>
      </c>
      <c r="W142" s="11">
        <v>2882.44</v>
      </c>
      <c r="X142" s="11">
        <v>-53.26</v>
      </c>
      <c r="Y142" s="2">
        <v>392</v>
      </c>
      <c r="Z142" s="2">
        <v>266</v>
      </c>
      <c r="AA142" s="7">
        <v>0</v>
      </c>
      <c r="AB142" s="11">
        <v>0</v>
      </c>
      <c r="AC142" s="7">
        <v>0</v>
      </c>
      <c r="AD142" s="7">
        <v>0</v>
      </c>
      <c r="AE142" s="2">
        <v>7399</v>
      </c>
    </row>
    <row r="143" spans="1:31" ht="15" x14ac:dyDescent="0.2">
      <c r="A143" s="2">
        <v>129</v>
      </c>
      <c r="B143" s="1" t="s">
        <v>200</v>
      </c>
      <c r="C143" s="7">
        <v>86.177999999999997</v>
      </c>
      <c r="D143" s="8">
        <v>155</v>
      </c>
      <c r="E143" s="8">
        <v>336.4</v>
      </c>
      <c r="F143" s="8">
        <v>504.4</v>
      </c>
      <c r="G143" s="8">
        <v>30.8</v>
      </c>
      <c r="H143" s="8">
        <v>367</v>
      </c>
      <c r="I143" s="7">
        <v>0.27300000000000002</v>
      </c>
      <c r="J143" s="7">
        <v>0.27500000000000002</v>
      </c>
      <c r="K143" s="7">
        <v>0.66400000000000003</v>
      </c>
      <c r="L143" s="8">
        <v>293</v>
      </c>
      <c r="M143" s="8">
        <v>0</v>
      </c>
      <c r="N143" s="9">
        <v>-0.56999999999999995</v>
      </c>
      <c r="O143" s="10">
        <v>0.13589999999999999</v>
      </c>
      <c r="P143" s="10">
        <v>-6.8540000000000004E-5</v>
      </c>
      <c r="Q143" s="10">
        <v>1.2019999999999999E-8</v>
      </c>
      <c r="R143" s="11">
        <v>372.11</v>
      </c>
      <c r="S143" s="11">
        <v>207.55</v>
      </c>
      <c r="T143" s="2">
        <v>-41.02</v>
      </c>
      <c r="U143" s="2">
        <v>-0.51</v>
      </c>
      <c r="V143" s="9">
        <v>15.770099999999999</v>
      </c>
      <c r="W143" s="11">
        <v>2653.43</v>
      </c>
      <c r="X143" s="11">
        <v>-46.02</v>
      </c>
      <c r="Y143" s="2">
        <v>365</v>
      </c>
      <c r="Z143" s="2">
        <v>240</v>
      </c>
      <c r="AA143" s="7">
        <v>54.478999999999999</v>
      </c>
      <c r="AB143" s="11">
        <v>-5323.33</v>
      </c>
      <c r="AC143" s="7">
        <v>-5.5090000000000003</v>
      </c>
      <c r="AD143" s="7">
        <v>4.5789999999999997</v>
      </c>
      <c r="AE143" s="2">
        <v>6710</v>
      </c>
    </row>
    <row r="144" spans="1:31" ht="15" x14ac:dyDescent="0.2">
      <c r="A144" s="2">
        <v>130</v>
      </c>
      <c r="B144" s="1" t="s">
        <v>201</v>
      </c>
      <c r="C144" s="7">
        <v>68.119</v>
      </c>
      <c r="D144" s="8">
        <v>159.5</v>
      </c>
      <c r="E144" s="8">
        <v>314</v>
      </c>
      <c r="F144" s="8">
        <v>496</v>
      </c>
      <c r="G144" s="8">
        <v>40.6</v>
      </c>
      <c r="H144" s="8">
        <v>267</v>
      </c>
      <c r="I144" s="7">
        <v>0.26600000000000001</v>
      </c>
      <c r="J144" s="7">
        <v>0.16</v>
      </c>
      <c r="K144" s="7">
        <v>0.68600000000000005</v>
      </c>
      <c r="L144" s="8">
        <v>293</v>
      </c>
      <c r="M144" s="8">
        <v>0</v>
      </c>
      <c r="N144" s="9">
        <v>3.508</v>
      </c>
      <c r="O144" s="10">
        <v>8.5930000000000006E-2</v>
      </c>
      <c r="P144" s="10">
        <v>-4.7190000000000001E-5</v>
      </c>
      <c r="Q144" s="10">
        <v>1.0179999999999999E-8</v>
      </c>
      <c r="R144" s="11">
        <v>0</v>
      </c>
      <c r="S144" s="11">
        <v>0</v>
      </c>
      <c r="T144" s="2">
        <v>31</v>
      </c>
      <c r="U144" s="2">
        <v>47.47</v>
      </c>
      <c r="V144" s="9">
        <v>15.988</v>
      </c>
      <c r="W144" s="11">
        <v>2541.83</v>
      </c>
      <c r="X144" s="11">
        <v>-42.26</v>
      </c>
      <c r="Y144" s="2">
        <v>335</v>
      </c>
      <c r="Z144" s="2">
        <v>250</v>
      </c>
      <c r="AA144" s="7">
        <v>0</v>
      </c>
      <c r="AB144" s="11">
        <v>0</v>
      </c>
      <c r="AC144" s="7">
        <v>0</v>
      </c>
      <c r="AD144" s="7">
        <v>0</v>
      </c>
      <c r="AE144" s="2">
        <v>6510</v>
      </c>
    </row>
    <row r="145" spans="1:31" ht="15" x14ac:dyDescent="0.2">
      <c r="A145" s="2">
        <v>131</v>
      </c>
      <c r="B145" s="1" t="s">
        <v>202</v>
      </c>
      <c r="C145" s="7">
        <v>88.15</v>
      </c>
      <c r="D145" s="8">
        <v>156</v>
      </c>
      <c r="E145" s="8">
        <v>404.4</v>
      </c>
      <c r="F145" s="8">
        <v>579.5</v>
      </c>
      <c r="G145" s="8">
        <v>38</v>
      </c>
      <c r="H145" s="8">
        <v>329</v>
      </c>
      <c r="I145" s="7">
        <v>0.26</v>
      </c>
      <c r="J145" s="7">
        <v>0.57999999999999996</v>
      </c>
      <c r="K145" s="7">
        <v>0.81</v>
      </c>
      <c r="L145" s="8">
        <v>293</v>
      </c>
      <c r="M145" s="8">
        <v>1.8</v>
      </c>
      <c r="N145" s="9">
        <v>-2.2789999999999999</v>
      </c>
      <c r="O145" s="10">
        <v>0.13569999999999999</v>
      </c>
      <c r="P145" s="10">
        <v>-8.3230000000000001E-5</v>
      </c>
      <c r="Q145" s="10">
        <v>2.0660000000000001E-8</v>
      </c>
      <c r="R145" s="11">
        <v>1148.8</v>
      </c>
      <c r="S145" s="11">
        <v>349.51</v>
      </c>
      <c r="T145" s="2">
        <v>-72.2</v>
      </c>
      <c r="U145" s="2">
        <v>0</v>
      </c>
      <c r="V145" s="9">
        <v>16.712700000000002</v>
      </c>
      <c r="W145" s="11">
        <v>3026.43</v>
      </c>
      <c r="X145" s="11">
        <v>-104.1</v>
      </c>
      <c r="Y145" s="2">
        <v>426</v>
      </c>
      <c r="Z145" s="2">
        <v>298</v>
      </c>
      <c r="AA145" s="7">
        <v>0</v>
      </c>
      <c r="AB145" s="11">
        <v>0</v>
      </c>
      <c r="AC145" s="7">
        <v>0</v>
      </c>
      <c r="AD145" s="7">
        <v>0</v>
      </c>
      <c r="AE145" s="2">
        <v>10540</v>
      </c>
    </row>
    <row r="146" spans="1:31" ht="15" x14ac:dyDescent="0.2">
      <c r="A146" s="2">
        <v>132</v>
      </c>
      <c r="B146" s="1" t="s">
        <v>203</v>
      </c>
      <c r="C146" s="7">
        <v>70.135000000000005</v>
      </c>
      <c r="D146" s="8">
        <v>104.7</v>
      </c>
      <c r="E146" s="8">
        <v>293.3</v>
      </c>
      <c r="F146" s="8">
        <v>450</v>
      </c>
      <c r="G146" s="8">
        <v>34.700000000000003</v>
      </c>
      <c r="H146" s="8">
        <v>300</v>
      </c>
      <c r="I146" s="7">
        <v>0.28199999999999997</v>
      </c>
      <c r="J146" s="7">
        <v>0.20899999999999999</v>
      </c>
      <c r="K146" s="7">
        <v>0.627</v>
      </c>
      <c r="L146" s="8">
        <v>293</v>
      </c>
      <c r="M146" s="8">
        <v>0</v>
      </c>
      <c r="N146" s="9">
        <v>5.1929999999999996</v>
      </c>
      <c r="O146" s="10">
        <v>9.2899999999999996E-2</v>
      </c>
      <c r="P146" s="10">
        <v>-4.7939999999999998E-5</v>
      </c>
      <c r="Q146" s="10">
        <v>9.5789999999999993E-9</v>
      </c>
      <c r="R146" s="11">
        <v>0</v>
      </c>
      <c r="S146" s="11">
        <v>0</v>
      </c>
      <c r="T146" s="2">
        <v>-6.92</v>
      </c>
      <c r="U146" s="2">
        <v>17.87</v>
      </c>
      <c r="V146" s="9">
        <v>15.7179</v>
      </c>
      <c r="W146" s="11">
        <v>2333.61</v>
      </c>
      <c r="X146" s="11">
        <v>-36.33</v>
      </c>
      <c r="Y146" s="2">
        <v>315</v>
      </c>
      <c r="Z146" s="2">
        <v>210</v>
      </c>
      <c r="AA146" s="7">
        <v>0</v>
      </c>
      <c r="AB146" s="11">
        <v>0</v>
      </c>
      <c r="AC146" s="7">
        <v>0</v>
      </c>
      <c r="AD146" s="7">
        <v>0</v>
      </c>
      <c r="AE146" s="2">
        <v>5760</v>
      </c>
    </row>
    <row r="147" spans="1:31" ht="15" x14ac:dyDescent="0.2">
      <c r="A147" s="2">
        <v>133</v>
      </c>
      <c r="B147" s="1" t="s">
        <v>204</v>
      </c>
      <c r="C147" s="7">
        <v>88.15</v>
      </c>
      <c r="D147" s="8">
        <v>264.39999999999998</v>
      </c>
      <c r="E147" s="8">
        <v>375.2</v>
      </c>
      <c r="F147" s="8">
        <v>545</v>
      </c>
      <c r="G147" s="8">
        <v>39</v>
      </c>
      <c r="H147" s="8">
        <v>319</v>
      </c>
      <c r="I147" s="7">
        <v>0.28000000000000003</v>
      </c>
      <c r="J147" s="7">
        <v>0.5</v>
      </c>
      <c r="K147" s="7">
        <v>0.80900000000000005</v>
      </c>
      <c r="L147" s="8">
        <v>293</v>
      </c>
      <c r="M147" s="8">
        <v>1.9</v>
      </c>
      <c r="N147" s="9">
        <v>-2.887</v>
      </c>
      <c r="O147" s="10">
        <v>0.14560000000000001</v>
      </c>
      <c r="P147" s="10">
        <v>-1.004E-4</v>
      </c>
      <c r="Q147" s="10">
        <v>2.934E-8</v>
      </c>
      <c r="R147" s="11">
        <v>1502</v>
      </c>
      <c r="S147" s="11">
        <v>336.75</v>
      </c>
      <c r="T147" s="2">
        <v>-78.8</v>
      </c>
      <c r="U147" s="2">
        <v>-39.5</v>
      </c>
      <c r="V147" s="9">
        <v>15.0113</v>
      </c>
      <c r="W147" s="11">
        <v>1988.08</v>
      </c>
      <c r="X147" s="11">
        <v>-137.80000000000001</v>
      </c>
      <c r="Y147" s="2">
        <v>375</v>
      </c>
      <c r="Z147" s="2">
        <v>298</v>
      </c>
      <c r="AA147" s="7">
        <v>0</v>
      </c>
      <c r="AB147" s="11">
        <v>0</v>
      </c>
      <c r="AC147" s="7">
        <v>0</v>
      </c>
      <c r="AD147" s="7">
        <v>0</v>
      </c>
      <c r="AE147" s="2">
        <v>9700</v>
      </c>
    </row>
    <row r="148" spans="1:31" ht="15" x14ac:dyDescent="0.2">
      <c r="A148" s="2">
        <v>134</v>
      </c>
      <c r="B148" s="1" t="s">
        <v>205</v>
      </c>
      <c r="C148" s="7">
        <v>114.232</v>
      </c>
      <c r="D148" s="8">
        <v>182.3</v>
      </c>
      <c r="E148" s="8">
        <v>391.4</v>
      </c>
      <c r="F148" s="8">
        <v>576.6</v>
      </c>
      <c r="G148" s="8">
        <v>27.7</v>
      </c>
      <c r="H148" s="8">
        <v>455</v>
      </c>
      <c r="I148" s="7">
        <v>0.26700000000000002</v>
      </c>
      <c r="J148" s="7">
        <v>0.30399999999999999</v>
      </c>
      <c r="K148" s="7">
        <v>0.72699999999999998</v>
      </c>
      <c r="L148" s="8">
        <v>293</v>
      </c>
      <c r="M148" s="8">
        <v>0</v>
      </c>
      <c r="N148" s="9">
        <v>-2.2010000000000001</v>
      </c>
      <c r="O148" s="10">
        <v>0.18770000000000001</v>
      </c>
      <c r="P148" s="10">
        <v>-1.5009999999999999E-4</v>
      </c>
      <c r="Q148" s="10">
        <v>2.316E-8</v>
      </c>
      <c r="R148" s="11">
        <v>0</v>
      </c>
      <c r="S148" s="11">
        <v>0</v>
      </c>
      <c r="T148" s="2">
        <v>-51.38</v>
      </c>
      <c r="U148" s="2">
        <v>4.76</v>
      </c>
      <c r="V148" s="9">
        <v>15.8126</v>
      </c>
      <c r="W148" s="11">
        <v>3102.06</v>
      </c>
      <c r="X148" s="11">
        <v>53.47</v>
      </c>
      <c r="Y148" s="2">
        <v>418</v>
      </c>
      <c r="Z148" s="2">
        <v>283</v>
      </c>
      <c r="AA148" s="7">
        <v>0</v>
      </c>
      <c r="AB148" s="11">
        <v>0</v>
      </c>
      <c r="AC148" s="7">
        <v>0</v>
      </c>
      <c r="AD148" s="7">
        <v>0</v>
      </c>
      <c r="AE148" s="2">
        <v>7838</v>
      </c>
    </row>
    <row r="149" spans="1:31" ht="15" x14ac:dyDescent="0.2">
      <c r="A149" s="2">
        <v>135</v>
      </c>
      <c r="B149" s="1" t="s">
        <v>206</v>
      </c>
      <c r="C149" s="7">
        <v>84.162000000000006</v>
      </c>
      <c r="D149" s="8">
        <v>138.30000000000001</v>
      </c>
      <c r="E149" s="8">
        <v>340.9</v>
      </c>
      <c r="F149" s="8">
        <v>518</v>
      </c>
      <c r="G149" s="8">
        <v>32.4</v>
      </c>
      <c r="H149" s="8">
        <v>351</v>
      </c>
      <c r="I149" s="7">
        <v>0.27</v>
      </c>
      <c r="J149" s="7">
        <v>0.26900000000000002</v>
      </c>
      <c r="K149" s="7">
        <v>0.69399999999999995</v>
      </c>
      <c r="L149" s="8">
        <v>293</v>
      </c>
      <c r="M149" s="8">
        <v>0</v>
      </c>
      <c r="N149" s="9">
        <v>-3.5230000000000001</v>
      </c>
      <c r="O149" s="10">
        <v>0.13539999999999999</v>
      </c>
      <c r="P149" s="10">
        <v>-7.9789999999999993E-5</v>
      </c>
      <c r="Q149" s="10">
        <v>1.9020000000000001E-8</v>
      </c>
      <c r="R149" s="11">
        <v>0</v>
      </c>
      <c r="S149" s="11">
        <v>0</v>
      </c>
      <c r="T149" s="2">
        <v>-13.8</v>
      </c>
      <c r="U149" s="2">
        <v>17.5</v>
      </c>
      <c r="V149" s="9">
        <v>15.9124</v>
      </c>
      <c r="W149" s="11">
        <v>2731.79</v>
      </c>
      <c r="X149" s="11">
        <v>-46.47</v>
      </c>
      <c r="Y149" s="2">
        <v>364</v>
      </c>
      <c r="Z149" s="2">
        <v>248</v>
      </c>
      <c r="AA149" s="7">
        <v>0</v>
      </c>
      <c r="AB149" s="11">
        <v>0</v>
      </c>
      <c r="AC149" s="7">
        <v>0</v>
      </c>
      <c r="AD149" s="7">
        <v>0</v>
      </c>
      <c r="AE149" s="2">
        <v>6890</v>
      </c>
    </row>
    <row r="150" spans="1:31" ht="15" x14ac:dyDescent="0.2">
      <c r="A150" s="2">
        <v>136</v>
      </c>
      <c r="B150" s="1" t="s">
        <v>207</v>
      </c>
      <c r="C150" s="7">
        <v>114.232</v>
      </c>
      <c r="D150" s="8">
        <v>152.69999999999999</v>
      </c>
      <c r="E150" s="8">
        <v>392.1</v>
      </c>
      <c r="F150" s="8">
        <v>563.6</v>
      </c>
      <c r="G150" s="8">
        <v>25.1</v>
      </c>
      <c r="H150" s="8">
        <v>464</v>
      </c>
      <c r="I150" s="7">
        <v>0.252</v>
      </c>
      <c r="J150" s="7">
        <v>0.36899999999999999</v>
      </c>
      <c r="K150" s="7">
        <v>0.70599999999999996</v>
      </c>
      <c r="L150" s="8">
        <v>293</v>
      </c>
      <c r="M150" s="8">
        <v>0</v>
      </c>
      <c r="N150" s="9">
        <v>-2.2010000000000001</v>
      </c>
      <c r="O150" s="10">
        <v>0.18770000000000001</v>
      </c>
      <c r="P150" s="10">
        <v>-1.0509999999999999E-4</v>
      </c>
      <c r="Q150" s="10">
        <v>2.316E-8</v>
      </c>
      <c r="R150" s="11">
        <v>0</v>
      </c>
      <c r="S150" s="11">
        <v>0</v>
      </c>
      <c r="T150" s="2">
        <v>-50.82</v>
      </c>
      <c r="U150" s="2">
        <v>3.28</v>
      </c>
      <c r="V150" s="9">
        <v>15.8865</v>
      </c>
      <c r="W150" s="11">
        <v>3065.96</v>
      </c>
      <c r="X150" s="11">
        <v>-60.74</v>
      </c>
      <c r="Y150" s="2">
        <v>418</v>
      </c>
      <c r="Z150" s="2">
        <v>286</v>
      </c>
      <c r="AA150" s="7">
        <v>64.370999999999995</v>
      </c>
      <c r="AB150" s="11">
        <v>-6817.44</v>
      </c>
      <c r="AC150" s="7">
        <v>-6.7629999999999999</v>
      </c>
      <c r="AD150" s="7">
        <v>7.02</v>
      </c>
      <c r="AE150" s="2">
        <v>8100</v>
      </c>
    </row>
    <row r="151" spans="1:31" ht="15" x14ac:dyDescent="0.2">
      <c r="A151" s="2">
        <v>137</v>
      </c>
      <c r="B151" s="1" t="s">
        <v>208</v>
      </c>
      <c r="C151" s="7">
        <v>100.205</v>
      </c>
      <c r="D151" s="8">
        <v>100</v>
      </c>
      <c r="E151" s="8">
        <v>365</v>
      </c>
      <c r="F151" s="8">
        <v>535.20000000000005</v>
      </c>
      <c r="G151" s="8">
        <v>27.8</v>
      </c>
      <c r="H151" s="8">
        <v>404</v>
      </c>
      <c r="I151" s="7">
        <v>0.25600000000000001</v>
      </c>
      <c r="J151" s="7">
        <v>0.32400000000000001</v>
      </c>
      <c r="K151" s="7">
        <v>0.68700000000000006</v>
      </c>
      <c r="L151" s="8">
        <v>293</v>
      </c>
      <c r="M151" s="8">
        <v>0</v>
      </c>
      <c r="N151" s="9">
        <v>-1.6830000000000001</v>
      </c>
      <c r="O151" s="10">
        <v>0.1633</v>
      </c>
      <c r="P151" s="10">
        <v>-8.9190000000000005E-5</v>
      </c>
      <c r="Q151" s="10">
        <v>1.871E-8</v>
      </c>
      <c r="R151" s="11">
        <v>0</v>
      </c>
      <c r="S151" s="11">
        <v>0</v>
      </c>
      <c r="T151" s="2">
        <v>-45.96</v>
      </c>
      <c r="U151" s="2">
        <v>1.1000000000000001</v>
      </c>
      <c r="V151" s="9">
        <v>15.8133</v>
      </c>
      <c r="W151" s="11">
        <v>2855.66</v>
      </c>
      <c r="X151" s="11">
        <v>-53.93</v>
      </c>
      <c r="Y151" s="2">
        <v>390</v>
      </c>
      <c r="Z151" s="2">
        <v>265</v>
      </c>
      <c r="AA151" s="7">
        <v>59.325000000000003</v>
      </c>
      <c r="AB151" s="11">
        <v>-6059.25</v>
      </c>
      <c r="AC151" s="7">
        <v>-6.1230000000000002</v>
      </c>
      <c r="AD151" s="7">
        <v>5.72</v>
      </c>
      <c r="AE151" s="2">
        <v>7360</v>
      </c>
    </row>
    <row r="152" spans="1:31" ht="15" x14ac:dyDescent="0.2">
      <c r="A152" s="2">
        <v>138</v>
      </c>
      <c r="B152" s="1" t="s">
        <v>209</v>
      </c>
      <c r="C152" s="7">
        <v>84.162000000000006</v>
      </c>
      <c r="D152" s="8">
        <v>134.69999999999999</v>
      </c>
      <c r="E152" s="8">
        <v>343.6</v>
      </c>
      <c r="F152" s="8">
        <v>521</v>
      </c>
      <c r="G152" s="8">
        <v>32.5</v>
      </c>
      <c r="H152" s="8">
        <v>350</v>
      </c>
      <c r="I152" s="7">
        <v>0.27</v>
      </c>
      <c r="J152" s="7">
        <v>0.20699999999999999</v>
      </c>
      <c r="K152" s="7">
        <v>0.69799999999999995</v>
      </c>
      <c r="L152" s="8">
        <v>293</v>
      </c>
      <c r="M152" s="8">
        <v>0</v>
      </c>
      <c r="N152" s="9">
        <v>-3.5230000000000001</v>
      </c>
      <c r="O152" s="10">
        <v>0.13539999999999999</v>
      </c>
      <c r="P152" s="10">
        <v>-7.9789999999999993E-5</v>
      </c>
      <c r="Q152" s="10">
        <v>1.9020000000000001E-8</v>
      </c>
      <c r="R152" s="11">
        <v>0</v>
      </c>
      <c r="S152" s="11">
        <v>0</v>
      </c>
      <c r="T152" s="2">
        <v>-14.02</v>
      </c>
      <c r="U152" s="2">
        <v>17.04</v>
      </c>
      <c r="V152" s="9">
        <v>15.948399999999999</v>
      </c>
      <c r="W152" s="11">
        <v>2750.5</v>
      </c>
      <c r="X152" s="11">
        <v>-48.33</v>
      </c>
      <c r="Y152" s="2">
        <v>366</v>
      </c>
      <c r="Z152" s="2">
        <v>250</v>
      </c>
      <c r="AA152" s="7">
        <v>0</v>
      </c>
      <c r="AB152" s="11">
        <v>0</v>
      </c>
      <c r="AC152" s="7">
        <v>0</v>
      </c>
      <c r="AD152" s="7">
        <v>0</v>
      </c>
      <c r="AE152" s="2">
        <v>7000</v>
      </c>
    </row>
    <row r="153" spans="1:31" ht="15" x14ac:dyDescent="0.2">
      <c r="A153" s="2">
        <v>139</v>
      </c>
      <c r="B153" s="1" t="s">
        <v>210</v>
      </c>
      <c r="C153" s="7">
        <v>93.129000000000005</v>
      </c>
      <c r="D153" s="8">
        <v>276.89999999999998</v>
      </c>
      <c r="E153" s="8">
        <v>418.5</v>
      </c>
      <c r="F153" s="8">
        <v>646</v>
      </c>
      <c r="G153" s="8">
        <v>44</v>
      </c>
      <c r="H153" s="8">
        <v>311</v>
      </c>
      <c r="I153" s="7">
        <v>0.26</v>
      </c>
      <c r="J153" s="7">
        <v>0.27</v>
      </c>
      <c r="K153" s="7">
        <v>0.95499999999999996</v>
      </c>
      <c r="L153" s="8">
        <v>293</v>
      </c>
      <c r="M153" s="8">
        <v>0</v>
      </c>
      <c r="N153" s="9">
        <v>-4.1630000000000003</v>
      </c>
      <c r="O153" s="10">
        <v>0.1166</v>
      </c>
      <c r="P153" s="10">
        <v>-6.6829999999999995E-5</v>
      </c>
      <c r="Q153" s="10">
        <v>1.302E-8</v>
      </c>
      <c r="R153" s="11">
        <v>500.97</v>
      </c>
      <c r="S153" s="11">
        <v>285.5</v>
      </c>
      <c r="T153" s="2">
        <v>24.43</v>
      </c>
      <c r="U153" s="2">
        <v>0</v>
      </c>
      <c r="V153" s="9">
        <v>16.214300000000001</v>
      </c>
      <c r="W153" s="11">
        <v>3409.4</v>
      </c>
      <c r="X153" s="11">
        <v>-62.65</v>
      </c>
      <c r="Y153" s="2">
        <v>460</v>
      </c>
      <c r="Z153" s="2">
        <v>300</v>
      </c>
      <c r="AA153" s="7">
        <v>0</v>
      </c>
      <c r="AB153" s="11">
        <v>0</v>
      </c>
      <c r="AC153" s="7">
        <v>0</v>
      </c>
      <c r="AD153" s="7">
        <v>0</v>
      </c>
      <c r="AE153" s="2">
        <v>8950</v>
      </c>
    </row>
    <row r="154" spans="1:31" ht="15" x14ac:dyDescent="0.2">
      <c r="A154" s="2">
        <v>140</v>
      </c>
      <c r="B154" s="1" t="s">
        <v>211</v>
      </c>
      <c r="C154" s="7">
        <v>84.162000000000006</v>
      </c>
      <c r="D154" s="8">
        <v>139</v>
      </c>
      <c r="E154" s="8">
        <v>329.6</v>
      </c>
      <c r="F154" s="8">
        <v>490</v>
      </c>
      <c r="G154" s="8">
        <v>30</v>
      </c>
      <c r="H154" s="8">
        <v>360</v>
      </c>
      <c r="I154" s="7">
        <v>0.27</v>
      </c>
      <c r="J154" s="7">
        <v>0.28999999999999998</v>
      </c>
      <c r="K154" s="7">
        <v>0.66900000000000004</v>
      </c>
      <c r="L154" s="8">
        <v>293</v>
      </c>
      <c r="M154" s="8">
        <v>0</v>
      </c>
      <c r="N154" s="9">
        <v>-0.4</v>
      </c>
      <c r="O154" s="10">
        <v>0.12839999999999999</v>
      </c>
      <c r="P154" s="10">
        <v>-7.271E-5</v>
      </c>
      <c r="Q154" s="10">
        <v>1.613E-8</v>
      </c>
      <c r="R154" s="11">
        <v>0</v>
      </c>
      <c r="S154" s="11">
        <v>0</v>
      </c>
      <c r="T154" s="2">
        <v>-12.03</v>
      </c>
      <c r="U154" s="2">
        <v>19.63</v>
      </c>
      <c r="V154" s="9">
        <v>15.752700000000001</v>
      </c>
      <c r="W154" s="11">
        <v>2580.52</v>
      </c>
      <c r="X154" s="11">
        <v>-46.56</v>
      </c>
      <c r="Y154" s="2">
        <v>352</v>
      </c>
      <c r="Z154" s="2">
        <v>218</v>
      </c>
      <c r="AA154" s="7">
        <v>0</v>
      </c>
      <c r="AB154" s="11">
        <v>0</v>
      </c>
      <c r="AC154" s="7">
        <v>0</v>
      </c>
      <c r="AD154" s="7">
        <v>0</v>
      </c>
      <c r="AE154" s="2">
        <v>6590</v>
      </c>
    </row>
    <row r="155" spans="1:31" ht="15" x14ac:dyDescent="0.2">
      <c r="A155" s="2">
        <v>141</v>
      </c>
      <c r="B155" s="1" t="s">
        <v>212</v>
      </c>
      <c r="C155" s="7">
        <v>114.232</v>
      </c>
      <c r="D155" s="8">
        <v>152.19999999999999</v>
      </c>
      <c r="E155" s="8">
        <v>390.9</v>
      </c>
      <c r="F155" s="8">
        <v>561.70000000000005</v>
      </c>
      <c r="G155" s="8">
        <v>25.1</v>
      </c>
      <c r="H155" s="8">
        <v>476</v>
      </c>
      <c r="I155" s="7">
        <v>0.25900000000000001</v>
      </c>
      <c r="J155" s="7">
        <v>0.36899999999999999</v>
      </c>
      <c r="K155" s="7">
        <v>0.70499999999999996</v>
      </c>
      <c r="L155" s="8">
        <v>293</v>
      </c>
      <c r="M155" s="8">
        <v>0</v>
      </c>
      <c r="N155" s="9">
        <v>-2.2010000000000001</v>
      </c>
      <c r="O155" s="10">
        <v>0.18770000000000001</v>
      </c>
      <c r="P155" s="10">
        <v>-1.0509999999999999E-4</v>
      </c>
      <c r="Q155" s="10">
        <v>2.316E-8</v>
      </c>
      <c r="R155" s="11">
        <v>0</v>
      </c>
      <c r="S155" s="11">
        <v>0</v>
      </c>
      <c r="T155" s="2">
        <v>-50.619</v>
      </c>
      <c r="U155" s="2">
        <v>4</v>
      </c>
      <c r="V155" s="9">
        <v>15.8893</v>
      </c>
      <c r="W155" s="11">
        <v>3057.05</v>
      </c>
      <c r="X155" s="11">
        <v>-60.59</v>
      </c>
      <c r="Y155" s="2">
        <v>417</v>
      </c>
      <c r="Z155" s="2">
        <v>285</v>
      </c>
      <c r="AA155" s="7">
        <v>64.394000000000005</v>
      </c>
      <c r="AB155" s="11">
        <v>-6799.54</v>
      </c>
      <c r="AC155" s="7">
        <v>-6.7690000000000001</v>
      </c>
      <c r="AD155" s="7">
        <v>6.98</v>
      </c>
      <c r="AE155" s="2">
        <v>8100</v>
      </c>
    </row>
    <row r="156" spans="1:31" ht="15" x14ac:dyDescent="0.2">
      <c r="A156" s="2">
        <v>142</v>
      </c>
      <c r="B156" s="1" t="s">
        <v>213</v>
      </c>
      <c r="C156" s="7">
        <v>84.162000000000006</v>
      </c>
      <c r="D156" s="8">
        <v>132</v>
      </c>
      <c r="E156" s="8">
        <v>331.7</v>
      </c>
      <c r="F156" s="8">
        <v>493</v>
      </c>
      <c r="G156" s="8">
        <v>30</v>
      </c>
      <c r="H156" s="8">
        <v>360</v>
      </c>
      <c r="I156" s="7">
        <v>0.27</v>
      </c>
      <c r="J156" s="7">
        <v>0.28999999999999998</v>
      </c>
      <c r="K156" s="7">
        <v>0.66900000000000004</v>
      </c>
      <c r="L156" s="8">
        <v>293</v>
      </c>
      <c r="M156" s="8">
        <v>0</v>
      </c>
      <c r="N156" s="9">
        <v>3.016</v>
      </c>
      <c r="O156" s="10">
        <v>0.1231</v>
      </c>
      <c r="P156" s="10">
        <v>-7.182E-5</v>
      </c>
      <c r="Q156" s="10">
        <v>1.7500000000000001E-8</v>
      </c>
      <c r="R156" s="11">
        <v>0</v>
      </c>
      <c r="S156" s="11">
        <v>0</v>
      </c>
      <c r="T156" s="2">
        <v>-12.99</v>
      </c>
      <c r="U156" s="2">
        <v>19.03</v>
      </c>
      <c r="V156" s="9">
        <v>15.842499999999999</v>
      </c>
      <c r="W156" s="11">
        <v>2631.57</v>
      </c>
      <c r="X156" s="11">
        <v>-46</v>
      </c>
      <c r="Y156" s="2">
        <v>354</v>
      </c>
      <c r="Z156" s="2">
        <v>240</v>
      </c>
      <c r="AA156" s="7">
        <v>0</v>
      </c>
      <c r="AB156" s="11">
        <v>0</v>
      </c>
      <c r="AC156" s="7">
        <v>0</v>
      </c>
      <c r="AD156" s="7">
        <v>0</v>
      </c>
      <c r="AE156" s="2">
        <v>6680</v>
      </c>
    </row>
    <row r="157" spans="1:31" ht="15" x14ac:dyDescent="0.2">
      <c r="A157" s="2">
        <v>143</v>
      </c>
      <c r="B157" s="1" t="s">
        <v>214</v>
      </c>
      <c r="C157" s="7">
        <v>44.054000000000002</v>
      </c>
      <c r="D157" s="8">
        <v>150.19999999999999</v>
      </c>
      <c r="E157" s="8">
        <v>293.60000000000002</v>
      </c>
      <c r="F157" s="8">
        <v>461</v>
      </c>
      <c r="G157" s="8">
        <v>55</v>
      </c>
      <c r="H157" s="8">
        <v>154</v>
      </c>
      <c r="I157" s="7">
        <v>0.22</v>
      </c>
      <c r="J157" s="7">
        <v>0.30299999999999999</v>
      </c>
      <c r="K157" s="7">
        <v>0.77800000000000002</v>
      </c>
      <c r="L157" s="8">
        <v>293</v>
      </c>
      <c r="M157" s="8">
        <v>2.5</v>
      </c>
      <c r="N157" s="9">
        <v>1.843</v>
      </c>
      <c r="O157" s="10">
        <v>4.3529999999999999E-2</v>
      </c>
      <c r="P157" s="10">
        <v>-2.404E-5</v>
      </c>
      <c r="Q157" s="10">
        <v>5.6850000000000001E-9</v>
      </c>
      <c r="R157" s="11">
        <v>368.7</v>
      </c>
      <c r="S157" s="11">
        <v>192.82</v>
      </c>
      <c r="T157" s="2">
        <v>-39.76</v>
      </c>
      <c r="U157" s="2">
        <v>-31.86</v>
      </c>
      <c r="V157" s="9">
        <v>16.248100000000001</v>
      </c>
      <c r="W157" s="11">
        <v>2465.15</v>
      </c>
      <c r="X157" s="11">
        <v>-37.15</v>
      </c>
      <c r="Y157" s="2">
        <v>320</v>
      </c>
      <c r="Z157" s="2">
        <v>210</v>
      </c>
      <c r="AA157" s="7">
        <v>0</v>
      </c>
      <c r="AB157" s="11">
        <v>0</v>
      </c>
      <c r="AC157" s="7">
        <v>0</v>
      </c>
      <c r="AD157" s="7">
        <v>0</v>
      </c>
      <c r="AE157" s="2">
        <v>6150</v>
      </c>
    </row>
    <row r="158" spans="1:31" ht="15" x14ac:dyDescent="0.2">
      <c r="A158" s="2">
        <v>144</v>
      </c>
      <c r="B158" s="1" t="s">
        <v>215</v>
      </c>
      <c r="C158" s="7">
        <v>60.052</v>
      </c>
      <c r="D158" s="8">
        <v>289.8</v>
      </c>
      <c r="E158" s="8">
        <v>391.1</v>
      </c>
      <c r="F158" s="8">
        <v>594.4</v>
      </c>
      <c r="G158" s="8">
        <v>57.1</v>
      </c>
      <c r="H158" s="8">
        <v>171</v>
      </c>
      <c r="I158" s="7">
        <v>0.2</v>
      </c>
      <c r="J158" s="7">
        <v>0.45400000000000001</v>
      </c>
      <c r="K158" s="7">
        <v>1.0489999999999999</v>
      </c>
      <c r="L158" s="8">
        <v>293</v>
      </c>
      <c r="M158" s="8">
        <v>1.3</v>
      </c>
      <c r="N158" s="9">
        <v>1.1559999999999999</v>
      </c>
      <c r="O158" s="10">
        <v>6.087E-2</v>
      </c>
      <c r="P158" s="10">
        <v>-4.1869999999999997E-5</v>
      </c>
      <c r="Q158" s="10">
        <v>1.1819999999999999E-8</v>
      </c>
      <c r="R158" s="11">
        <v>600.94000000000005</v>
      </c>
      <c r="S158" s="11">
        <v>306.20999999999998</v>
      </c>
      <c r="T158" s="2">
        <v>-103.93</v>
      </c>
      <c r="U158" s="2">
        <v>-90.03</v>
      </c>
      <c r="V158" s="9">
        <v>16.808</v>
      </c>
      <c r="W158" s="11">
        <v>3405.57</v>
      </c>
      <c r="X158" s="11">
        <v>-56.34</v>
      </c>
      <c r="Y158" s="2">
        <v>430</v>
      </c>
      <c r="Z158" s="2">
        <v>290</v>
      </c>
      <c r="AA158" s="7">
        <v>57.834000000000003</v>
      </c>
      <c r="AB158" s="11">
        <v>-6841.98</v>
      </c>
      <c r="AC158" s="7">
        <v>-5.6470000000000002</v>
      </c>
      <c r="AD158" s="7">
        <v>3.44</v>
      </c>
      <c r="AE158" s="2">
        <v>5660</v>
      </c>
    </row>
    <row r="159" spans="1:31" ht="15" x14ac:dyDescent="0.2">
      <c r="A159" s="2">
        <v>145</v>
      </c>
      <c r="B159" s="1" t="s">
        <v>216</v>
      </c>
      <c r="C159" s="7">
        <v>102.089</v>
      </c>
      <c r="D159" s="8">
        <v>199</v>
      </c>
      <c r="E159" s="8">
        <v>412</v>
      </c>
      <c r="F159" s="8">
        <v>569</v>
      </c>
      <c r="G159" s="8">
        <v>46.2</v>
      </c>
      <c r="H159" s="8">
        <v>290</v>
      </c>
      <c r="I159" s="7">
        <v>0.28699999999999998</v>
      </c>
      <c r="J159" s="7">
        <v>0</v>
      </c>
      <c r="K159" s="7">
        <v>1.087</v>
      </c>
      <c r="L159" s="8">
        <v>293</v>
      </c>
      <c r="M159" s="8">
        <v>3</v>
      </c>
      <c r="N159" s="9">
        <v>-5.524</v>
      </c>
      <c r="O159" s="10">
        <v>0.1215</v>
      </c>
      <c r="P159" s="10">
        <v>-8.551E-5</v>
      </c>
      <c r="Q159" s="10">
        <v>2.3490000000000001E-8</v>
      </c>
      <c r="R159" s="11">
        <v>502.33</v>
      </c>
      <c r="S159" s="11">
        <v>286.04000000000002</v>
      </c>
      <c r="T159" s="2">
        <v>-137.6</v>
      </c>
      <c r="U159" s="2">
        <v>-113.93</v>
      </c>
      <c r="V159" s="9">
        <v>16.398199999999999</v>
      </c>
      <c r="W159" s="11">
        <v>3287.56</v>
      </c>
      <c r="X159" s="11">
        <v>-75.11</v>
      </c>
      <c r="Y159" s="2">
        <v>437</v>
      </c>
      <c r="Z159" s="2">
        <v>308</v>
      </c>
      <c r="AA159" s="7">
        <v>0</v>
      </c>
      <c r="AB159" s="11">
        <v>0</v>
      </c>
      <c r="AC159" s="7">
        <v>0</v>
      </c>
      <c r="AD159" s="7">
        <v>0</v>
      </c>
      <c r="AE159" s="2">
        <v>9850</v>
      </c>
    </row>
    <row r="160" spans="1:31" ht="15" x14ac:dyDescent="0.2">
      <c r="A160" s="2">
        <v>146</v>
      </c>
      <c r="B160" s="1" t="s">
        <v>217</v>
      </c>
      <c r="C160" s="7">
        <v>58.08</v>
      </c>
      <c r="D160" s="8">
        <v>178.2</v>
      </c>
      <c r="E160" s="8">
        <v>329.4</v>
      </c>
      <c r="F160" s="8">
        <v>508.1</v>
      </c>
      <c r="G160" s="8">
        <v>46.4</v>
      </c>
      <c r="H160" s="8">
        <v>209</v>
      </c>
      <c r="I160" s="7">
        <v>0.23200000000000001</v>
      </c>
      <c r="J160" s="7">
        <v>0.309</v>
      </c>
      <c r="K160" s="7">
        <v>0.79</v>
      </c>
      <c r="L160" s="8">
        <v>293</v>
      </c>
      <c r="M160" s="8">
        <v>2.9</v>
      </c>
      <c r="N160" s="9">
        <v>1.5049999999999999</v>
      </c>
      <c r="O160" s="10">
        <v>6.2239999999999997E-2</v>
      </c>
      <c r="P160" s="10">
        <v>-2.9920000000000002E-5</v>
      </c>
      <c r="Q160" s="10">
        <v>4.8669999999999998E-9</v>
      </c>
      <c r="R160" s="11">
        <v>367.25</v>
      </c>
      <c r="S160" s="11">
        <v>209.68</v>
      </c>
      <c r="T160" s="2">
        <v>-52</v>
      </c>
      <c r="U160" s="2">
        <v>-36.58</v>
      </c>
      <c r="V160" s="9">
        <v>16.651299999999999</v>
      </c>
      <c r="W160" s="11">
        <v>2940.46</v>
      </c>
      <c r="X160" s="11">
        <v>-35.93</v>
      </c>
      <c r="Y160" s="2">
        <v>350</v>
      </c>
      <c r="Z160" s="2">
        <v>241</v>
      </c>
      <c r="AA160" s="7">
        <v>0</v>
      </c>
      <c r="AB160" s="11">
        <v>0</v>
      </c>
      <c r="AC160" s="7">
        <v>0</v>
      </c>
      <c r="AD160" s="7">
        <v>0</v>
      </c>
      <c r="AE160" s="2">
        <v>6960</v>
      </c>
    </row>
    <row r="161" spans="1:33" ht="15" x14ac:dyDescent="0.2">
      <c r="A161" s="2">
        <v>147</v>
      </c>
      <c r="B161" s="1" t="s">
        <v>218</v>
      </c>
      <c r="C161" s="7">
        <v>41.052999999999997</v>
      </c>
      <c r="D161" s="8">
        <v>229.3</v>
      </c>
      <c r="E161" s="8">
        <v>354.8</v>
      </c>
      <c r="F161" s="8">
        <v>548</v>
      </c>
      <c r="G161" s="8">
        <v>47.7</v>
      </c>
      <c r="H161" s="8">
        <v>173</v>
      </c>
      <c r="I161" s="7">
        <v>0.184</v>
      </c>
      <c r="J161" s="7">
        <v>0.32100000000000001</v>
      </c>
      <c r="K161" s="7">
        <v>0.78200000000000003</v>
      </c>
      <c r="L161" s="8">
        <v>293</v>
      </c>
      <c r="M161" s="8">
        <v>3.5</v>
      </c>
      <c r="N161" s="9">
        <v>4.8920000000000003</v>
      </c>
      <c r="O161" s="10">
        <v>2.8570000000000002E-2</v>
      </c>
      <c r="P161" s="10">
        <v>-1.0730000000000001E-5</v>
      </c>
      <c r="Q161" s="10">
        <v>7.6500000000000005E-10</v>
      </c>
      <c r="R161" s="11">
        <v>334.91</v>
      </c>
      <c r="S161" s="11">
        <v>210.05</v>
      </c>
      <c r="T161" s="2">
        <v>21</v>
      </c>
      <c r="U161" s="2">
        <v>25.24</v>
      </c>
      <c r="V161" s="9">
        <v>16.287400000000002</v>
      </c>
      <c r="W161" s="11">
        <v>2945.47</v>
      </c>
      <c r="X161" s="11">
        <v>-49.15</v>
      </c>
      <c r="Y161" s="2">
        <v>390</v>
      </c>
      <c r="Z161" s="2">
        <v>260</v>
      </c>
      <c r="AA161" s="7">
        <v>47.393999999999998</v>
      </c>
      <c r="AB161" s="11">
        <v>-5392.43</v>
      </c>
      <c r="AC161" s="7">
        <v>-4.3570000000000002</v>
      </c>
      <c r="AD161" s="7">
        <v>3.49</v>
      </c>
      <c r="AE161" s="2">
        <v>7500</v>
      </c>
    </row>
    <row r="162" spans="1:33" ht="15" x14ac:dyDescent="0.2">
      <c r="A162" s="2">
        <v>148</v>
      </c>
      <c r="B162" s="1" t="s">
        <v>219</v>
      </c>
      <c r="C162" s="7">
        <v>78.498000000000005</v>
      </c>
      <c r="D162" s="8">
        <v>160.19999999999999</v>
      </c>
      <c r="E162" s="8">
        <v>323.89999999999998</v>
      </c>
      <c r="F162" s="8">
        <v>508</v>
      </c>
      <c r="G162" s="8">
        <v>58</v>
      </c>
      <c r="H162" s="8">
        <v>204</v>
      </c>
      <c r="I162" s="7">
        <v>0.28000000000000003</v>
      </c>
      <c r="J162" s="7">
        <v>0.34399999999999997</v>
      </c>
      <c r="K162" s="7">
        <v>1.1040000000000001</v>
      </c>
      <c r="L162" s="8">
        <v>293</v>
      </c>
      <c r="M162" s="8">
        <v>2.4</v>
      </c>
      <c r="N162" s="9">
        <v>5.976</v>
      </c>
      <c r="O162" s="10">
        <v>4.086E-2</v>
      </c>
      <c r="P162" s="10">
        <v>-2.3540000000000002E-5</v>
      </c>
      <c r="Q162" s="10">
        <v>5.3000000000000003E-9</v>
      </c>
      <c r="R162" s="11">
        <v>0</v>
      </c>
      <c r="S162" s="11">
        <v>0</v>
      </c>
      <c r="T162" s="2">
        <v>-58.3</v>
      </c>
      <c r="U162" s="2">
        <v>-49.29</v>
      </c>
      <c r="V162" s="9">
        <v>15.7514</v>
      </c>
      <c r="W162" s="11">
        <v>2447.33</v>
      </c>
      <c r="X162" s="11">
        <v>-55.33</v>
      </c>
      <c r="Y162" s="2">
        <v>355</v>
      </c>
      <c r="Z162" s="2">
        <v>237</v>
      </c>
      <c r="AA162" s="7">
        <v>0</v>
      </c>
      <c r="AB162" s="11">
        <v>0</v>
      </c>
      <c r="AC162" s="7">
        <v>0</v>
      </c>
      <c r="AD162" s="7">
        <v>0</v>
      </c>
      <c r="AE162" s="2">
        <v>6850</v>
      </c>
    </row>
    <row r="163" spans="1:33" ht="15" x14ac:dyDescent="0.2">
      <c r="A163" s="2">
        <v>149</v>
      </c>
      <c r="B163" s="1" t="s">
        <v>220</v>
      </c>
      <c r="C163" s="7">
        <v>26.038</v>
      </c>
      <c r="D163" s="8">
        <v>192.4</v>
      </c>
      <c r="E163" s="8">
        <v>189.2</v>
      </c>
      <c r="F163" s="8">
        <v>308.3</v>
      </c>
      <c r="G163" s="8">
        <v>60.6</v>
      </c>
      <c r="H163" s="8">
        <v>113</v>
      </c>
      <c r="I163" s="7">
        <v>0.27100000000000002</v>
      </c>
      <c r="J163" s="7">
        <v>0.184</v>
      </c>
      <c r="K163" s="7">
        <v>0.61499999999999999</v>
      </c>
      <c r="L163" s="8">
        <v>189</v>
      </c>
      <c r="M163" s="8">
        <v>0</v>
      </c>
      <c r="N163" s="9">
        <v>6.4059999999999997</v>
      </c>
      <c r="O163" s="10">
        <v>1.8100000000000002E-2</v>
      </c>
      <c r="P163" s="10">
        <v>-1.1960000000000001E-5</v>
      </c>
      <c r="Q163" s="10">
        <v>3.3729999999999998E-9</v>
      </c>
      <c r="R163" s="11">
        <v>0</v>
      </c>
      <c r="S163" s="11">
        <v>0</v>
      </c>
      <c r="T163" s="2">
        <v>54.19</v>
      </c>
      <c r="U163" s="2">
        <v>50</v>
      </c>
      <c r="V163" s="9">
        <v>16.348099999999999</v>
      </c>
      <c r="W163" s="11">
        <v>1637.184</v>
      </c>
      <c r="X163" s="11">
        <v>-19.77</v>
      </c>
      <c r="Y163" s="2">
        <v>202</v>
      </c>
      <c r="Z163" s="2">
        <v>194</v>
      </c>
      <c r="AA163" s="7">
        <v>46.122</v>
      </c>
      <c r="AB163" s="11">
        <v>-2891.04</v>
      </c>
      <c r="AC163" s="7">
        <v>-4.1619999999999999</v>
      </c>
      <c r="AD163" s="7">
        <v>0.86299999999999999</v>
      </c>
      <c r="AE163" s="2">
        <v>4050</v>
      </c>
    </row>
    <row r="164" spans="1:33" ht="15" x14ac:dyDescent="0.2">
      <c r="A164" s="2">
        <v>150</v>
      </c>
      <c r="B164" s="1" t="s">
        <v>221</v>
      </c>
      <c r="C164" s="7">
        <v>56.064</v>
      </c>
      <c r="D164" s="8">
        <v>186</v>
      </c>
      <c r="E164" s="8">
        <v>326</v>
      </c>
      <c r="F164" s="8">
        <v>506</v>
      </c>
      <c r="G164" s="8">
        <v>51</v>
      </c>
      <c r="H164" s="8">
        <v>0</v>
      </c>
      <c r="I164" s="7">
        <v>0</v>
      </c>
      <c r="J164" s="7">
        <v>0.33</v>
      </c>
      <c r="K164" s="7">
        <v>0.83899999999999997</v>
      </c>
      <c r="L164" s="8">
        <v>293</v>
      </c>
      <c r="M164" s="8">
        <v>2.9</v>
      </c>
      <c r="N164" s="9">
        <v>2.859</v>
      </c>
      <c r="O164" s="10">
        <v>5.0290000000000001E-2</v>
      </c>
      <c r="P164" s="10">
        <v>-2.5570000000000001E-5</v>
      </c>
      <c r="Q164" s="10">
        <v>4.552E-9</v>
      </c>
      <c r="R164" s="11">
        <v>388.17</v>
      </c>
      <c r="S164" s="11">
        <v>217.14</v>
      </c>
      <c r="T164" s="2">
        <v>-16.940000000000001</v>
      </c>
      <c r="U164" s="2">
        <v>-15.57</v>
      </c>
      <c r="V164" s="9">
        <v>15.9057</v>
      </c>
      <c r="W164" s="11">
        <v>2606.5300000000002</v>
      </c>
      <c r="X164" s="11">
        <v>-45.15</v>
      </c>
      <c r="Y164" s="2">
        <v>360</v>
      </c>
      <c r="Z164" s="2">
        <v>235</v>
      </c>
      <c r="AA164" s="7">
        <v>0</v>
      </c>
      <c r="AB164" s="11">
        <v>0</v>
      </c>
      <c r="AC164" s="7">
        <v>0</v>
      </c>
      <c r="AD164" s="7">
        <v>0</v>
      </c>
      <c r="AE164" s="2">
        <v>6770</v>
      </c>
    </row>
    <row r="165" spans="1:33" ht="15" x14ac:dyDescent="0.2">
      <c r="A165" s="2">
        <v>151</v>
      </c>
      <c r="B165" s="1" t="s">
        <v>222</v>
      </c>
      <c r="C165" s="7">
        <v>72.063999999999993</v>
      </c>
      <c r="D165" s="8">
        <v>285</v>
      </c>
      <c r="E165" s="8">
        <v>414</v>
      </c>
      <c r="F165" s="8">
        <v>615</v>
      </c>
      <c r="G165" s="8">
        <v>56</v>
      </c>
      <c r="H165" s="8">
        <v>210</v>
      </c>
      <c r="I165" s="7">
        <v>0.23</v>
      </c>
      <c r="J165" s="7">
        <v>0.56000000000000005</v>
      </c>
      <c r="K165" s="7">
        <v>1.0509999999999999</v>
      </c>
      <c r="L165" s="8">
        <v>293</v>
      </c>
      <c r="M165" s="8">
        <v>0</v>
      </c>
      <c r="N165" s="9">
        <v>0.41599999999999998</v>
      </c>
      <c r="O165" s="10">
        <v>7.621E-2</v>
      </c>
      <c r="P165" s="10">
        <v>-5.6180000000000001E-5</v>
      </c>
      <c r="Q165" s="10">
        <v>1.6660000000000002E-8</v>
      </c>
      <c r="R165" s="11">
        <v>733.02</v>
      </c>
      <c r="S165" s="11">
        <v>307.14999999999998</v>
      </c>
      <c r="T165" s="2">
        <v>-80.36</v>
      </c>
      <c r="U165" s="2">
        <v>-68.37</v>
      </c>
      <c r="V165" s="9">
        <v>16.561699999999998</v>
      </c>
      <c r="W165" s="11">
        <v>3319.18</v>
      </c>
      <c r="X165" s="11">
        <v>-80.150000000000006</v>
      </c>
      <c r="Y165" s="2">
        <v>450</v>
      </c>
      <c r="Z165" s="2">
        <v>315</v>
      </c>
      <c r="AA165" s="7">
        <v>0</v>
      </c>
      <c r="AB165" s="11">
        <v>0</v>
      </c>
      <c r="AC165" s="7">
        <v>0</v>
      </c>
      <c r="AD165" s="7">
        <v>0</v>
      </c>
      <c r="AE165" s="2">
        <v>11000</v>
      </c>
    </row>
    <row r="166" spans="1:33" ht="15" x14ac:dyDescent="0.2">
      <c r="A166" s="2">
        <v>152</v>
      </c>
      <c r="B166" s="1" t="s">
        <v>223</v>
      </c>
      <c r="C166" s="7">
        <v>53.064</v>
      </c>
      <c r="D166" s="8">
        <v>189.5</v>
      </c>
      <c r="E166" s="8">
        <v>350.5</v>
      </c>
      <c r="F166" s="8">
        <v>536</v>
      </c>
      <c r="G166" s="8">
        <v>45</v>
      </c>
      <c r="H166" s="8">
        <v>210</v>
      </c>
      <c r="I166" s="7">
        <v>0.21</v>
      </c>
      <c r="J166" s="7">
        <v>0.35</v>
      </c>
      <c r="K166" s="7">
        <v>0.80600000000000005</v>
      </c>
      <c r="L166" s="8">
        <v>293</v>
      </c>
      <c r="M166" s="8">
        <v>3.5</v>
      </c>
      <c r="N166" s="9">
        <v>2.5539999999999998</v>
      </c>
      <c r="O166" s="10">
        <v>5.2729999999999999E-2</v>
      </c>
      <c r="P166" s="10">
        <v>-3.7389999999999999E-5</v>
      </c>
      <c r="Q166" s="10">
        <v>1.0989999999999999E-8</v>
      </c>
      <c r="R166" s="11">
        <v>343.31</v>
      </c>
      <c r="S166" s="11">
        <v>210.42</v>
      </c>
      <c r="T166" s="2">
        <v>44.2</v>
      </c>
      <c r="U166" s="2">
        <v>46.68</v>
      </c>
      <c r="V166" s="9">
        <v>15.9253</v>
      </c>
      <c r="W166" s="11">
        <v>2782.21</v>
      </c>
      <c r="X166" s="11">
        <v>-51.15</v>
      </c>
      <c r="Y166" s="2">
        <v>385</v>
      </c>
      <c r="Z166" s="2">
        <v>255</v>
      </c>
      <c r="AA166" s="7">
        <v>0</v>
      </c>
      <c r="AB166" s="11">
        <v>0</v>
      </c>
      <c r="AC166" s="7">
        <v>0</v>
      </c>
      <c r="AD166" s="7">
        <v>0</v>
      </c>
      <c r="AE166" s="2">
        <v>7800</v>
      </c>
    </row>
    <row r="167" spans="1:33" ht="15" x14ac:dyDescent="0.2">
      <c r="A167" s="2">
        <v>153</v>
      </c>
      <c r="B167" s="1" t="s">
        <v>224</v>
      </c>
      <c r="C167" s="7">
        <v>58.08</v>
      </c>
      <c r="D167" s="8">
        <v>144</v>
      </c>
      <c r="E167" s="8">
        <v>370</v>
      </c>
      <c r="F167" s="8">
        <v>545</v>
      </c>
      <c r="G167" s="8">
        <v>56.4</v>
      </c>
      <c r="H167" s="8">
        <v>203</v>
      </c>
      <c r="I167" s="7">
        <v>0.25600000000000001</v>
      </c>
      <c r="J167" s="7">
        <v>0.63</v>
      </c>
      <c r="K167" s="7">
        <v>0.85499999999999998</v>
      </c>
      <c r="L167" s="8">
        <v>288</v>
      </c>
      <c r="M167" s="8">
        <v>0</v>
      </c>
      <c r="N167" s="9">
        <v>-0.26400000000000001</v>
      </c>
      <c r="O167" s="10">
        <v>7.5149999999999995E-2</v>
      </c>
      <c r="P167" s="10">
        <v>-4.8529999999999998E-5</v>
      </c>
      <c r="Q167" s="10">
        <v>1.2709999999999999E-8</v>
      </c>
      <c r="R167" s="11">
        <v>793.52</v>
      </c>
      <c r="S167" s="11">
        <v>307.26</v>
      </c>
      <c r="T167" s="2">
        <v>-31.55</v>
      </c>
      <c r="U167" s="2">
        <v>-17.03</v>
      </c>
      <c r="V167" s="9">
        <v>16.906600000000001</v>
      </c>
      <c r="W167" s="11">
        <v>2928.2</v>
      </c>
      <c r="X167" s="11">
        <v>-85.15</v>
      </c>
      <c r="Y167" s="2">
        <v>400</v>
      </c>
      <c r="Z167" s="2">
        <v>286</v>
      </c>
      <c r="AA167" s="7">
        <v>0</v>
      </c>
      <c r="AB167" s="11">
        <v>0</v>
      </c>
      <c r="AC167" s="7">
        <v>0</v>
      </c>
      <c r="AD167" s="7">
        <v>0</v>
      </c>
      <c r="AE167" s="2">
        <v>9550</v>
      </c>
    </row>
    <row r="168" spans="1:33" ht="15" x14ac:dyDescent="0.2">
      <c r="A168" s="2">
        <v>154</v>
      </c>
      <c r="B168" s="1" t="s">
        <v>225</v>
      </c>
      <c r="C168" s="7">
        <v>76.525999999999996</v>
      </c>
      <c r="D168" s="8">
        <v>138.69999999999999</v>
      </c>
      <c r="E168" s="8">
        <v>318.3</v>
      </c>
      <c r="F168" s="8">
        <v>514</v>
      </c>
      <c r="G168" s="8">
        <v>47</v>
      </c>
      <c r="H168" s="8">
        <v>234</v>
      </c>
      <c r="I168" s="7">
        <v>0.26</v>
      </c>
      <c r="J168" s="7">
        <v>0.13</v>
      </c>
      <c r="K168" s="7">
        <v>0.93700000000000006</v>
      </c>
      <c r="L168" s="8">
        <v>293</v>
      </c>
      <c r="M168" s="8">
        <v>2</v>
      </c>
      <c r="N168" s="9">
        <v>0.60399999999999998</v>
      </c>
      <c r="O168" s="10">
        <v>7.2770000000000001E-2</v>
      </c>
      <c r="P168" s="10">
        <v>-5.4419999999999997E-5</v>
      </c>
      <c r="Q168" s="10">
        <v>1.742E-8</v>
      </c>
      <c r="R168" s="11">
        <v>368.27</v>
      </c>
      <c r="S168" s="11">
        <v>210.61</v>
      </c>
      <c r="T168" s="2">
        <v>-0.15</v>
      </c>
      <c r="U168" s="2">
        <v>10.42</v>
      </c>
      <c r="V168" s="9">
        <v>15.9772</v>
      </c>
      <c r="W168" s="11">
        <v>2531.92</v>
      </c>
      <c r="X168" s="11">
        <v>-47.15</v>
      </c>
      <c r="Y168" s="2">
        <v>350</v>
      </c>
      <c r="Z168" s="2">
        <v>230</v>
      </c>
      <c r="AA168" s="7">
        <v>0</v>
      </c>
      <c r="AB168" s="11">
        <v>0</v>
      </c>
      <c r="AC168" s="7">
        <v>0</v>
      </c>
      <c r="AD168" s="7">
        <v>0</v>
      </c>
      <c r="AE168" s="2">
        <v>6475</v>
      </c>
    </row>
    <row r="169" spans="1:33" ht="15" x14ac:dyDescent="0.2">
      <c r="A169" s="2">
        <v>155</v>
      </c>
      <c r="B169" s="1" t="s">
        <v>226</v>
      </c>
      <c r="C169" s="7">
        <v>67.090999999999994</v>
      </c>
      <c r="D169" s="8">
        <v>186.7</v>
      </c>
      <c r="E169" s="8">
        <v>392</v>
      </c>
      <c r="F169" s="8">
        <v>585</v>
      </c>
      <c r="G169" s="8">
        <v>39</v>
      </c>
      <c r="H169" s="8">
        <v>265</v>
      </c>
      <c r="I169" s="7">
        <v>0.22</v>
      </c>
      <c r="J169" s="7">
        <v>0.39</v>
      </c>
      <c r="K169" s="7">
        <v>0.83499999999999996</v>
      </c>
      <c r="L169" s="8">
        <v>293</v>
      </c>
      <c r="M169" s="8">
        <v>3.4</v>
      </c>
      <c r="N169" s="9">
        <v>5.1829999999999998</v>
      </c>
      <c r="O169" s="10">
        <v>6.1420000000000002E-2</v>
      </c>
      <c r="P169" s="10">
        <v>-2.847E-5</v>
      </c>
      <c r="Q169" s="10">
        <v>2.9360000000000002E-9</v>
      </c>
      <c r="R169" s="11">
        <v>521.29999999999995</v>
      </c>
      <c r="S169" s="11">
        <v>252.03</v>
      </c>
      <c r="T169" s="2">
        <v>0</v>
      </c>
      <c r="U169" s="2">
        <v>0</v>
      </c>
      <c r="V169" s="9">
        <v>16.001899999999999</v>
      </c>
      <c r="W169" s="11">
        <v>3128.75</v>
      </c>
      <c r="X169" s="11">
        <v>-58.15</v>
      </c>
      <c r="Y169" s="2">
        <v>430</v>
      </c>
      <c r="Z169" s="2">
        <v>400</v>
      </c>
      <c r="AA169" s="7">
        <v>0</v>
      </c>
      <c r="AB169" s="11">
        <v>0</v>
      </c>
      <c r="AC169" s="7">
        <v>0</v>
      </c>
      <c r="AD169" s="7">
        <v>0</v>
      </c>
      <c r="AE169" s="2">
        <v>8200</v>
      </c>
    </row>
    <row r="170" spans="1:33" ht="15" x14ac:dyDescent="0.2">
      <c r="A170" s="2">
        <v>156</v>
      </c>
      <c r="B170" s="1" t="s">
        <v>227</v>
      </c>
      <c r="C170" s="7">
        <v>118.179</v>
      </c>
      <c r="D170" s="8">
        <v>0</v>
      </c>
      <c r="E170" s="8">
        <v>438.5</v>
      </c>
      <c r="F170" s="8">
        <v>654</v>
      </c>
      <c r="G170" s="8">
        <v>33.6</v>
      </c>
      <c r="H170" s="8">
        <v>397</v>
      </c>
      <c r="I170" s="7">
        <v>0.25</v>
      </c>
      <c r="J170" s="7">
        <v>0</v>
      </c>
      <c r="K170" s="7">
        <v>0.91100000000000003</v>
      </c>
      <c r="L170" s="8">
        <v>293</v>
      </c>
      <c r="M170" s="8">
        <v>0</v>
      </c>
      <c r="N170" s="9">
        <v>-5.8109999999999999</v>
      </c>
      <c r="O170" s="10">
        <v>0.1656</v>
      </c>
      <c r="P170" s="10">
        <v>-1.082E-4</v>
      </c>
      <c r="Q170" s="10">
        <v>2.8019999999999999E-8</v>
      </c>
      <c r="R170" s="11">
        <v>354.34</v>
      </c>
      <c r="S170" s="11">
        <v>270.8</v>
      </c>
      <c r="T170" s="2">
        <v>0</v>
      </c>
      <c r="U170" s="2">
        <v>0</v>
      </c>
      <c r="V170" s="9">
        <v>16.3308</v>
      </c>
      <c r="W170" s="11">
        <v>3644.3</v>
      </c>
      <c r="X170" s="11">
        <v>-67.150000000000006</v>
      </c>
      <c r="Y170" s="2">
        <v>493</v>
      </c>
      <c r="Z170" s="2">
        <v>348</v>
      </c>
      <c r="AA170" s="7">
        <v>0</v>
      </c>
      <c r="AB170" s="11">
        <v>0</v>
      </c>
      <c r="AC170" s="7">
        <v>0</v>
      </c>
      <c r="AD170" s="7">
        <v>0</v>
      </c>
      <c r="AE170" s="2">
        <v>9150</v>
      </c>
    </row>
    <row r="171" spans="1:33" ht="15" x14ac:dyDescent="0.2">
      <c r="A171" s="2">
        <v>157</v>
      </c>
      <c r="B171" s="1" t="s">
        <v>228</v>
      </c>
      <c r="C171" s="7">
        <v>17.030999999999999</v>
      </c>
      <c r="D171" s="8">
        <v>195.4</v>
      </c>
      <c r="E171" s="8">
        <v>239.7</v>
      </c>
      <c r="F171" s="8">
        <v>405.6</v>
      </c>
      <c r="G171" s="8">
        <v>111.3</v>
      </c>
      <c r="H171" s="8">
        <v>72.5</v>
      </c>
      <c r="I171" s="7">
        <v>0.24199999999999999</v>
      </c>
      <c r="J171" s="7">
        <v>0.25</v>
      </c>
      <c r="K171" s="7">
        <v>0.63900000000000001</v>
      </c>
      <c r="L171" s="8">
        <v>273.2</v>
      </c>
      <c r="M171" s="8">
        <v>1.5</v>
      </c>
      <c r="N171" s="9">
        <v>6.524</v>
      </c>
      <c r="O171" s="10">
        <v>5.692E-3</v>
      </c>
      <c r="P171" s="10">
        <v>4.0779999999999997E-6</v>
      </c>
      <c r="Q171" s="10">
        <v>-2.8299999999999999E-9</v>
      </c>
      <c r="R171" s="11">
        <v>349.04</v>
      </c>
      <c r="S171" s="11">
        <v>169.63</v>
      </c>
      <c r="T171" s="2">
        <v>-10.92</v>
      </c>
      <c r="U171" s="2">
        <v>-3.86</v>
      </c>
      <c r="V171" s="9">
        <v>16.9481</v>
      </c>
      <c r="W171" s="11">
        <v>2132.5</v>
      </c>
      <c r="X171" s="11">
        <v>-32.979999999999997</v>
      </c>
      <c r="Y171" s="2">
        <v>261</v>
      </c>
      <c r="Z171" s="2">
        <v>179</v>
      </c>
      <c r="AA171" s="7">
        <v>51.947000000000003</v>
      </c>
      <c r="AB171" s="11">
        <v>-4104.67</v>
      </c>
      <c r="AC171" s="7">
        <v>-5.1459999999999999</v>
      </c>
      <c r="AD171" s="7">
        <v>0.82</v>
      </c>
      <c r="AE171" s="2">
        <v>5580</v>
      </c>
    </row>
    <row r="172" spans="1:33" ht="15" x14ac:dyDescent="0.2">
      <c r="A172" s="2">
        <v>158</v>
      </c>
      <c r="B172" s="1" t="s">
        <v>229</v>
      </c>
      <c r="C172" s="7">
        <v>93.129000000000005</v>
      </c>
      <c r="D172" s="8">
        <v>267</v>
      </c>
      <c r="E172" s="8">
        <v>457.5</v>
      </c>
      <c r="F172" s="8">
        <v>699</v>
      </c>
      <c r="G172" s="8">
        <v>52.4</v>
      </c>
      <c r="H172" s="8">
        <v>270</v>
      </c>
      <c r="I172" s="7">
        <v>0.247</v>
      </c>
      <c r="J172" s="7">
        <v>0.38200000000000001</v>
      </c>
      <c r="K172" s="7">
        <v>1.022</v>
      </c>
      <c r="L172" s="8">
        <v>293</v>
      </c>
      <c r="M172" s="8">
        <v>1.6</v>
      </c>
      <c r="N172" s="9">
        <v>9.6769999999999996</v>
      </c>
      <c r="O172" s="10">
        <v>0.1525</v>
      </c>
      <c r="P172" s="10">
        <v>-1.226E-4</v>
      </c>
      <c r="Q172" s="10">
        <v>3.9010000000000003E-8</v>
      </c>
      <c r="R172" s="11">
        <v>1074.5999999999999</v>
      </c>
      <c r="S172" s="11">
        <v>337.21</v>
      </c>
      <c r="T172" s="2">
        <v>20.76</v>
      </c>
      <c r="U172" s="2">
        <v>39.840000000000003</v>
      </c>
      <c r="V172" s="9">
        <v>16.674800000000001</v>
      </c>
      <c r="W172" s="11">
        <v>3857.52</v>
      </c>
      <c r="X172" s="11">
        <v>-73.150000000000006</v>
      </c>
      <c r="Y172" s="2">
        <v>500</v>
      </c>
      <c r="Z172" s="2">
        <v>340</v>
      </c>
      <c r="AA172" s="7">
        <v>65.881</v>
      </c>
      <c r="AB172" s="11">
        <v>-8442.3700000000008</v>
      </c>
      <c r="AC172" s="7">
        <v>-6.6619999999999999</v>
      </c>
      <c r="AD172" s="7">
        <v>5.18</v>
      </c>
      <c r="AE172" s="2">
        <v>10000</v>
      </c>
    </row>
    <row r="173" spans="1:33" ht="15" x14ac:dyDescent="0.2">
      <c r="A173" s="2">
        <v>159</v>
      </c>
      <c r="B173" s="1" t="s">
        <v>230</v>
      </c>
      <c r="C173" s="7">
        <v>178.23400000000001</v>
      </c>
      <c r="D173" s="8">
        <v>489.7</v>
      </c>
      <c r="E173" s="8">
        <v>614.4</v>
      </c>
      <c r="F173" s="8">
        <v>883</v>
      </c>
      <c r="G173" s="8">
        <v>0</v>
      </c>
      <c r="H173" s="8">
        <v>0</v>
      </c>
      <c r="I173" s="7">
        <v>0</v>
      </c>
      <c r="J173" s="7">
        <v>0</v>
      </c>
      <c r="K173" s="7">
        <v>0</v>
      </c>
      <c r="L173" s="8">
        <v>0</v>
      </c>
      <c r="M173" s="8">
        <v>0</v>
      </c>
      <c r="N173" s="9">
        <v>-14.087</v>
      </c>
      <c r="O173" s="10">
        <v>2.4020000000000001</v>
      </c>
      <c r="P173" s="10">
        <v>-1</v>
      </c>
      <c r="Q173" s="10">
        <v>-1.575</v>
      </c>
      <c r="R173" s="11">
        <v>-4</v>
      </c>
      <c r="S173" s="11">
        <v>3.835</v>
      </c>
      <c r="T173" s="2">
        <v>-8</v>
      </c>
      <c r="U173" s="2">
        <v>513.28</v>
      </c>
      <c r="V173" s="9">
        <v>405.81</v>
      </c>
      <c r="W173" s="11">
        <v>53.7</v>
      </c>
      <c r="X173" s="11">
        <v>0</v>
      </c>
      <c r="Y173" s="2">
        <v>17.670100000000001</v>
      </c>
      <c r="Z173" s="2">
        <v>6492.44</v>
      </c>
      <c r="AA173" s="7">
        <v>-26.13</v>
      </c>
      <c r="AB173" s="11">
        <v>655</v>
      </c>
      <c r="AC173" s="7">
        <v>490</v>
      </c>
      <c r="AD173" s="7">
        <v>0</v>
      </c>
      <c r="AE173" s="2">
        <v>0</v>
      </c>
      <c r="AG173" s="2">
        <v>0</v>
      </c>
    </row>
    <row r="174" spans="1:33" ht="15" x14ac:dyDescent="0.2">
      <c r="A174" s="2">
        <v>160</v>
      </c>
      <c r="B174" s="1" t="s">
        <v>231</v>
      </c>
      <c r="C174" s="7">
        <v>39.948</v>
      </c>
      <c r="D174" s="8">
        <v>83.8</v>
      </c>
      <c r="E174" s="8">
        <v>87.3</v>
      </c>
      <c r="F174" s="8">
        <v>150.80000000000001</v>
      </c>
      <c r="G174" s="8">
        <v>48.1</v>
      </c>
      <c r="H174" s="8">
        <v>74.900000000000006</v>
      </c>
      <c r="I174" s="7">
        <v>0.29099999999999998</v>
      </c>
      <c r="J174" s="7">
        <v>-4.0000000000000001E-3</v>
      </c>
      <c r="K174" s="7">
        <v>1.373</v>
      </c>
      <c r="L174" s="8">
        <v>90</v>
      </c>
      <c r="M174" s="8">
        <v>0</v>
      </c>
      <c r="N174" s="9">
        <v>4.9690000000000003</v>
      </c>
      <c r="O174" s="10">
        <v>-7.6699999999999994E-6</v>
      </c>
      <c r="P174" s="10">
        <v>1.234E-8</v>
      </c>
      <c r="Q174" s="10">
        <v>0</v>
      </c>
      <c r="R174" s="11">
        <v>107.57</v>
      </c>
      <c r="S174" s="11">
        <v>58.76</v>
      </c>
      <c r="T174" s="2">
        <v>0</v>
      </c>
      <c r="U174" s="2">
        <v>0</v>
      </c>
      <c r="V174" s="9">
        <v>15.233000000000001</v>
      </c>
      <c r="W174" s="11">
        <v>700.51</v>
      </c>
      <c r="X174" s="11">
        <v>-5.84</v>
      </c>
      <c r="Y174" s="2">
        <v>94</v>
      </c>
      <c r="Z174" s="2">
        <v>81</v>
      </c>
      <c r="AA174" s="7">
        <v>31.172999999999998</v>
      </c>
      <c r="AB174" s="11">
        <v>-1039.6400000000001</v>
      </c>
      <c r="AC174" s="7">
        <v>-2.3820000000000001</v>
      </c>
      <c r="AD174" s="7">
        <v>0.26400000000000001</v>
      </c>
      <c r="AE174" s="2">
        <v>1560</v>
      </c>
      <c r="AF174" s="12"/>
    </row>
    <row r="175" spans="1:33" ht="15" x14ac:dyDescent="0.2">
      <c r="A175" s="2">
        <v>161</v>
      </c>
      <c r="B175" s="1" t="s">
        <v>232</v>
      </c>
      <c r="C175" s="7">
        <v>106.124</v>
      </c>
      <c r="D175" s="8">
        <v>216</v>
      </c>
      <c r="E175" s="8">
        <v>452</v>
      </c>
      <c r="F175" s="8">
        <v>695</v>
      </c>
      <c r="G175" s="8">
        <v>46</v>
      </c>
      <c r="H175" s="8">
        <v>0</v>
      </c>
      <c r="I175" s="7">
        <v>0</v>
      </c>
      <c r="J175" s="7">
        <v>0.32</v>
      </c>
      <c r="K175" s="7">
        <v>1.0449999999999999</v>
      </c>
      <c r="L175" s="8">
        <v>293</v>
      </c>
      <c r="M175" s="8">
        <v>2.8</v>
      </c>
      <c r="N175" s="9">
        <v>-2.9</v>
      </c>
      <c r="O175" s="10">
        <v>0.11849999999999999</v>
      </c>
      <c r="P175" s="10">
        <v>-6.7940000000000003E-5</v>
      </c>
      <c r="Q175" s="10">
        <v>1.234E-8</v>
      </c>
      <c r="R175" s="11">
        <v>686.84</v>
      </c>
      <c r="S175" s="11">
        <v>314.66000000000003</v>
      </c>
      <c r="T175" s="2">
        <v>-8.7899999999999991</v>
      </c>
      <c r="U175" s="2">
        <v>5.35</v>
      </c>
      <c r="V175" s="9">
        <v>16.350100000000001</v>
      </c>
      <c r="W175" s="11">
        <v>3748.62</v>
      </c>
      <c r="X175" s="11">
        <v>-66.12</v>
      </c>
      <c r="Y175" s="2">
        <v>460</v>
      </c>
      <c r="Z175" s="2">
        <v>300</v>
      </c>
      <c r="AA175" s="7">
        <v>0</v>
      </c>
      <c r="AB175" s="11">
        <v>0</v>
      </c>
      <c r="AC175" s="7">
        <v>0</v>
      </c>
      <c r="AD175" s="7">
        <v>0</v>
      </c>
      <c r="AE175" s="2">
        <v>10200</v>
      </c>
    </row>
    <row r="176" spans="1:33" ht="15" x14ac:dyDescent="0.2">
      <c r="A176" s="2">
        <v>162</v>
      </c>
      <c r="B176" s="1" t="s">
        <v>233</v>
      </c>
      <c r="C176" s="7">
        <v>78.114000000000004</v>
      </c>
      <c r="D176" s="8">
        <v>278.7</v>
      </c>
      <c r="E176" s="8">
        <v>353.3</v>
      </c>
      <c r="F176" s="8">
        <v>562.1</v>
      </c>
      <c r="G176" s="8">
        <v>48.3</v>
      </c>
      <c r="H176" s="8">
        <v>259</v>
      </c>
      <c r="I176" s="7">
        <v>0.27100000000000002</v>
      </c>
      <c r="J176" s="7">
        <v>0.21199999999999999</v>
      </c>
      <c r="K176" s="7">
        <v>0.88500000000000001</v>
      </c>
      <c r="L176" s="8">
        <v>289</v>
      </c>
      <c r="M176" s="8">
        <v>0</v>
      </c>
      <c r="N176" s="9">
        <v>8.1010000000000009</v>
      </c>
      <c r="O176" s="10">
        <v>0.1133</v>
      </c>
      <c r="P176" s="10">
        <v>-7.2059999999999998E-5</v>
      </c>
      <c r="Q176" s="10">
        <v>1.7030000000000001E-8</v>
      </c>
      <c r="R176" s="11">
        <v>545.64</v>
      </c>
      <c r="S176" s="11">
        <v>265.33999999999997</v>
      </c>
      <c r="T176" s="2">
        <v>19.82</v>
      </c>
      <c r="U176" s="2">
        <v>30.99</v>
      </c>
      <c r="V176" s="9">
        <v>15.9008</v>
      </c>
      <c r="W176" s="11">
        <v>2788.51</v>
      </c>
      <c r="X176" s="11">
        <v>-52.36</v>
      </c>
      <c r="Y176" s="2">
        <v>377</v>
      </c>
      <c r="Z176" s="2">
        <v>280</v>
      </c>
      <c r="AA176" s="7">
        <v>52.1</v>
      </c>
      <c r="AB176" s="11">
        <v>-5557.61</v>
      </c>
      <c r="AC176" s="7">
        <v>-5.0720000000000001</v>
      </c>
      <c r="AD176" s="7">
        <v>3.61</v>
      </c>
      <c r="AE176" s="2">
        <v>7352</v>
      </c>
    </row>
    <row r="177" spans="1:31" ht="15" x14ac:dyDescent="0.2">
      <c r="A177" s="2">
        <v>163</v>
      </c>
      <c r="B177" s="1" t="s">
        <v>234</v>
      </c>
      <c r="C177" s="7">
        <v>122.124</v>
      </c>
      <c r="D177" s="8">
        <v>395.6</v>
      </c>
      <c r="E177" s="8">
        <v>523</v>
      </c>
      <c r="F177" s="8">
        <v>752</v>
      </c>
      <c r="G177" s="8">
        <v>45</v>
      </c>
      <c r="H177" s="8">
        <v>341</v>
      </c>
      <c r="I177" s="7">
        <v>0.25</v>
      </c>
      <c r="J177" s="7">
        <v>0.62</v>
      </c>
      <c r="K177" s="7">
        <v>1.075</v>
      </c>
      <c r="L177" s="8">
        <v>403</v>
      </c>
      <c r="M177" s="8">
        <v>1.7</v>
      </c>
      <c r="N177" s="9">
        <v>-12.250999999999999</v>
      </c>
      <c r="O177" s="10">
        <v>0.15029999999999999</v>
      </c>
      <c r="P177" s="10">
        <v>-1.0119999999999999E-4</v>
      </c>
      <c r="Q177" s="10">
        <v>2.5370000000000002E-8</v>
      </c>
      <c r="R177" s="11">
        <v>2617.6</v>
      </c>
      <c r="S177" s="11">
        <v>407.88</v>
      </c>
      <c r="T177" s="2">
        <v>-69.36</v>
      </c>
      <c r="U177" s="2">
        <v>-50.29</v>
      </c>
      <c r="V177" s="9">
        <v>17.163399999999999</v>
      </c>
      <c r="W177" s="11">
        <v>4190.7</v>
      </c>
      <c r="X177" s="11">
        <v>-125.2</v>
      </c>
      <c r="Y177" s="2">
        <v>560</v>
      </c>
      <c r="Z177" s="2">
        <v>405</v>
      </c>
      <c r="AA177" s="7">
        <v>0</v>
      </c>
      <c r="AB177" s="11">
        <v>0</v>
      </c>
      <c r="AC177" s="7">
        <v>0</v>
      </c>
      <c r="AD177" s="7">
        <v>0</v>
      </c>
      <c r="AE177" s="2">
        <v>12100</v>
      </c>
    </row>
    <row r="178" spans="1:31" ht="15" x14ac:dyDescent="0.2">
      <c r="A178" s="2">
        <v>164</v>
      </c>
      <c r="B178" s="1" t="s">
        <v>235</v>
      </c>
      <c r="C178" s="7">
        <v>103.124</v>
      </c>
      <c r="D178" s="8">
        <v>260</v>
      </c>
      <c r="E178" s="8">
        <v>464</v>
      </c>
      <c r="F178" s="8">
        <v>699.4</v>
      </c>
      <c r="G178" s="8">
        <v>41.6</v>
      </c>
      <c r="H178" s="8">
        <v>0</v>
      </c>
      <c r="I178" s="7">
        <v>0</v>
      </c>
      <c r="J178" s="7">
        <v>0.36</v>
      </c>
      <c r="K178" s="7">
        <v>1.01</v>
      </c>
      <c r="L178" s="8">
        <v>288</v>
      </c>
      <c r="M178" s="8">
        <v>3.5</v>
      </c>
      <c r="N178" s="9">
        <v>-6.2210000000000001</v>
      </c>
      <c r="O178" s="10">
        <v>0.13689999999999999</v>
      </c>
      <c r="P178" s="10">
        <v>-1.058E-4</v>
      </c>
      <c r="Q178" s="10">
        <v>3.222E-8</v>
      </c>
      <c r="R178" s="11">
        <v>0</v>
      </c>
      <c r="S178" s="11">
        <v>0</v>
      </c>
      <c r="T178" s="2">
        <v>52.3</v>
      </c>
      <c r="U178" s="2">
        <v>62.35</v>
      </c>
      <c r="V178" s="9">
        <v>0</v>
      </c>
      <c r="W178" s="11">
        <v>0</v>
      </c>
      <c r="X178" s="11">
        <v>0</v>
      </c>
      <c r="Y178" s="2">
        <v>0</v>
      </c>
      <c r="Z178" s="2">
        <v>0</v>
      </c>
      <c r="AA178" s="7">
        <v>59.774000000000001</v>
      </c>
      <c r="AB178" s="11">
        <v>-7912.31</v>
      </c>
      <c r="AC178" s="7">
        <v>-5.8810000000000002</v>
      </c>
      <c r="AD178" s="7">
        <v>6.53</v>
      </c>
      <c r="AE178" s="2">
        <v>0</v>
      </c>
    </row>
    <row r="179" spans="1:31" ht="15" x14ac:dyDescent="0.2">
      <c r="A179" s="2">
        <v>165</v>
      </c>
      <c r="B179" s="1" t="s">
        <v>236</v>
      </c>
      <c r="C179" s="7">
        <v>108.14</v>
      </c>
      <c r="D179" s="8">
        <v>257.8</v>
      </c>
      <c r="E179" s="8">
        <v>478.6</v>
      </c>
      <c r="F179" s="8">
        <v>677</v>
      </c>
      <c r="G179" s="8">
        <v>46</v>
      </c>
      <c r="H179" s="8">
        <v>334</v>
      </c>
      <c r="I179" s="7">
        <v>0.28000000000000003</v>
      </c>
      <c r="J179" s="7">
        <v>0.71</v>
      </c>
      <c r="K179" s="7">
        <v>1.0409999999999999</v>
      </c>
      <c r="L179" s="8">
        <v>298</v>
      </c>
      <c r="M179" s="8">
        <v>1.7</v>
      </c>
      <c r="N179" s="9">
        <v>-1.7669999999999999</v>
      </c>
      <c r="O179" s="10">
        <v>0.13089999999999999</v>
      </c>
      <c r="P179" s="10">
        <v>-8.0190000000000003E-5</v>
      </c>
      <c r="Q179" s="10">
        <v>1.8559999999999999E-8</v>
      </c>
      <c r="R179" s="11">
        <v>1088</v>
      </c>
      <c r="S179" s="11">
        <v>367.21</v>
      </c>
      <c r="T179" s="2">
        <v>-22.47</v>
      </c>
      <c r="U179" s="2">
        <v>0</v>
      </c>
      <c r="V179" s="9">
        <v>17.458200000000001</v>
      </c>
      <c r="W179" s="11">
        <v>4384.8100000000004</v>
      </c>
      <c r="X179" s="11">
        <v>-73.150000000000006</v>
      </c>
      <c r="Y179" s="2">
        <v>603</v>
      </c>
      <c r="Z179" s="2">
        <v>385</v>
      </c>
      <c r="AA179" s="7">
        <v>0</v>
      </c>
      <c r="AB179" s="11">
        <v>0</v>
      </c>
      <c r="AC179" s="7">
        <v>0</v>
      </c>
      <c r="AD179" s="7">
        <v>0</v>
      </c>
      <c r="AE179" s="2">
        <v>12070</v>
      </c>
    </row>
    <row r="180" spans="1:31" ht="15" x14ac:dyDescent="0.2">
      <c r="A180" s="2">
        <v>166</v>
      </c>
      <c r="B180" s="1" t="s">
        <v>237</v>
      </c>
      <c r="C180" s="7">
        <v>117.169</v>
      </c>
      <c r="D180" s="8">
        <v>165.9</v>
      </c>
      <c r="E180" s="8">
        <v>285.7</v>
      </c>
      <c r="F180" s="8">
        <v>452</v>
      </c>
      <c r="G180" s="8">
        <v>38.200000000000003</v>
      </c>
      <c r="H180" s="8">
        <v>0</v>
      </c>
      <c r="I180" s="7">
        <v>0</v>
      </c>
      <c r="J180" s="7">
        <v>0.15</v>
      </c>
      <c r="K180" s="7">
        <v>1.35</v>
      </c>
      <c r="L180" s="8">
        <v>284</v>
      </c>
      <c r="M180" s="8">
        <v>0</v>
      </c>
      <c r="N180" s="9">
        <v>0</v>
      </c>
      <c r="O180" s="10">
        <v>0</v>
      </c>
      <c r="P180" s="10">
        <v>0</v>
      </c>
      <c r="Q180" s="10">
        <v>0</v>
      </c>
      <c r="R180" s="11">
        <v>0</v>
      </c>
      <c r="S180" s="11">
        <v>0</v>
      </c>
      <c r="T180" s="2">
        <v>0</v>
      </c>
      <c r="U180" s="2">
        <v>0</v>
      </c>
      <c r="V180" s="9">
        <v>0</v>
      </c>
      <c r="W180" s="11">
        <v>0</v>
      </c>
      <c r="X180" s="11">
        <v>0</v>
      </c>
      <c r="Y180" s="2">
        <v>0</v>
      </c>
      <c r="Z180" s="2">
        <v>0</v>
      </c>
      <c r="AA180" s="7">
        <v>52.722999999999999</v>
      </c>
      <c r="AB180" s="11">
        <v>-4443.16</v>
      </c>
      <c r="AC180" s="7">
        <v>-5.4039999999999999</v>
      </c>
      <c r="AD180" s="7">
        <v>2.97</v>
      </c>
      <c r="AE180" s="2">
        <v>0</v>
      </c>
    </row>
    <row r="181" spans="1:31" ht="15" x14ac:dyDescent="0.2">
      <c r="A181" s="2">
        <v>167</v>
      </c>
      <c r="B181" s="1" t="s">
        <v>238</v>
      </c>
      <c r="C181" s="7">
        <v>67.805000000000007</v>
      </c>
      <c r="D181" s="8">
        <v>146.5</v>
      </c>
      <c r="E181" s="8">
        <v>173.3</v>
      </c>
      <c r="F181" s="8">
        <v>260.8</v>
      </c>
      <c r="G181" s="8">
        <v>49.2</v>
      </c>
      <c r="H181" s="8">
        <v>0</v>
      </c>
      <c r="I181" s="7">
        <v>0</v>
      </c>
      <c r="J181" s="7">
        <v>0.42</v>
      </c>
      <c r="K181" s="7">
        <v>0</v>
      </c>
      <c r="L181" s="8">
        <v>0</v>
      </c>
      <c r="M181" s="8">
        <v>0</v>
      </c>
      <c r="N181" s="9">
        <v>0</v>
      </c>
      <c r="O181" s="10">
        <v>0</v>
      </c>
      <c r="P181" s="10">
        <v>0</v>
      </c>
      <c r="Q181" s="10">
        <v>0</v>
      </c>
      <c r="R181" s="11">
        <v>0</v>
      </c>
      <c r="S181" s="11">
        <v>0</v>
      </c>
      <c r="T181" s="2">
        <v>0</v>
      </c>
      <c r="U181" s="2">
        <v>0</v>
      </c>
      <c r="V181" s="9">
        <v>0</v>
      </c>
      <c r="W181" s="11">
        <v>0</v>
      </c>
      <c r="X181" s="11">
        <v>0</v>
      </c>
      <c r="Y181" s="2">
        <v>0</v>
      </c>
      <c r="Z181" s="2">
        <v>0</v>
      </c>
      <c r="AA181" s="7">
        <v>67.757999999999996</v>
      </c>
      <c r="AB181" s="11">
        <v>-3748.59</v>
      </c>
      <c r="AC181" s="7">
        <v>-2.819</v>
      </c>
      <c r="AD181" s="7">
        <v>1.2</v>
      </c>
      <c r="AE181" s="2">
        <v>6140</v>
      </c>
    </row>
    <row r="182" spans="1:31" ht="15" x14ac:dyDescent="0.2">
      <c r="A182" s="2">
        <v>168</v>
      </c>
      <c r="B182" s="1" t="s">
        <v>239</v>
      </c>
      <c r="C182" s="7">
        <v>159.80799999999999</v>
      </c>
      <c r="D182" s="8">
        <v>266</v>
      </c>
      <c r="E182" s="8">
        <v>331.9</v>
      </c>
      <c r="F182" s="8">
        <v>584</v>
      </c>
      <c r="G182" s="8">
        <v>102</v>
      </c>
      <c r="H182" s="8">
        <v>127</v>
      </c>
      <c r="I182" s="7">
        <v>0.27</v>
      </c>
      <c r="J182" s="7">
        <v>0.13200000000000001</v>
      </c>
      <c r="K182" s="7">
        <v>3.1190000000000002</v>
      </c>
      <c r="L182" s="8">
        <v>293</v>
      </c>
      <c r="M182" s="8">
        <v>0.2</v>
      </c>
      <c r="N182" s="9">
        <v>8.0869999999999997</v>
      </c>
      <c r="O182" s="10">
        <v>2.6879999999999999E-3</v>
      </c>
      <c r="P182" s="10">
        <v>-2.8459999999999999E-6</v>
      </c>
      <c r="Q182" s="10">
        <v>1.0830000000000001E-9</v>
      </c>
      <c r="R182" s="11">
        <v>387.82</v>
      </c>
      <c r="S182" s="11">
        <v>292.79000000000002</v>
      </c>
      <c r="T182" s="2">
        <v>0</v>
      </c>
      <c r="U182" s="2">
        <v>0</v>
      </c>
      <c r="V182" s="9">
        <v>15.844099999999999</v>
      </c>
      <c r="W182" s="11">
        <v>2582.3200000000002</v>
      </c>
      <c r="X182" s="11">
        <v>-51.56</v>
      </c>
      <c r="Y182" s="2">
        <v>354</v>
      </c>
      <c r="Z182" s="2">
        <v>259</v>
      </c>
      <c r="AA182" s="7">
        <v>0</v>
      </c>
      <c r="AB182" s="11">
        <v>0</v>
      </c>
      <c r="AC182" s="7">
        <v>0</v>
      </c>
      <c r="AD182" s="7">
        <v>0</v>
      </c>
      <c r="AE182" s="2">
        <v>7210</v>
      </c>
    </row>
    <row r="183" spans="1:31" ht="15" x14ac:dyDescent="0.2">
      <c r="A183" s="2">
        <v>169</v>
      </c>
      <c r="B183" s="1" t="s">
        <v>240</v>
      </c>
      <c r="C183" s="7">
        <v>157.01</v>
      </c>
      <c r="D183" s="8">
        <v>242.3</v>
      </c>
      <c r="E183" s="8">
        <v>429.3</v>
      </c>
      <c r="F183" s="8">
        <v>670</v>
      </c>
      <c r="G183" s="8">
        <v>44.6</v>
      </c>
      <c r="H183" s="8">
        <v>324</v>
      </c>
      <c r="I183" s="7">
        <v>0.26300000000000001</v>
      </c>
      <c r="J183" s="7">
        <v>0.249</v>
      </c>
      <c r="K183" s="7">
        <v>1.4950000000000001</v>
      </c>
      <c r="L183" s="8">
        <v>293</v>
      </c>
      <c r="M183" s="8">
        <v>1.5</v>
      </c>
      <c r="N183" s="9">
        <v>-6.88</v>
      </c>
      <c r="O183" s="10">
        <v>0.1278</v>
      </c>
      <c r="P183" s="10">
        <v>-9.7460000000000005E-5</v>
      </c>
      <c r="Q183" s="10">
        <v>2.894E-8</v>
      </c>
      <c r="R183" s="11">
        <v>508.18</v>
      </c>
      <c r="S183" s="11">
        <v>302.42</v>
      </c>
      <c r="T183" s="2">
        <v>25.1</v>
      </c>
      <c r="U183" s="2">
        <v>33.11</v>
      </c>
      <c r="V183" s="9">
        <v>15.7972</v>
      </c>
      <c r="W183" s="11">
        <v>3313</v>
      </c>
      <c r="X183" s="11">
        <v>-67.709999999999994</v>
      </c>
      <c r="Y183" s="2">
        <v>450</v>
      </c>
      <c r="Z183" s="2">
        <v>320</v>
      </c>
      <c r="AA183" s="7">
        <v>56.566000000000003</v>
      </c>
      <c r="AB183" s="11">
        <v>-7005.23</v>
      </c>
      <c r="AC183" s="7">
        <v>-5.548</v>
      </c>
      <c r="AD183" s="7">
        <v>5.59</v>
      </c>
      <c r="AE183" s="2">
        <v>0</v>
      </c>
    </row>
    <row r="184" spans="1:31" ht="15" x14ac:dyDescent="0.2">
      <c r="A184" s="2">
        <v>170</v>
      </c>
      <c r="B184" s="1" t="s">
        <v>241</v>
      </c>
      <c r="C184" s="7">
        <v>178.232</v>
      </c>
      <c r="D184" s="8">
        <v>251</v>
      </c>
      <c r="E184" s="8">
        <v>523</v>
      </c>
      <c r="F184" s="8">
        <v>723</v>
      </c>
      <c r="G184" s="8">
        <v>26</v>
      </c>
      <c r="H184" s="8">
        <v>561</v>
      </c>
      <c r="I184" s="7">
        <v>0.25</v>
      </c>
      <c r="J184" s="7">
        <v>0.57999999999999996</v>
      </c>
      <c r="K184" s="7">
        <v>1.006</v>
      </c>
      <c r="L184" s="8">
        <v>293</v>
      </c>
      <c r="M184" s="8">
        <v>0</v>
      </c>
      <c r="N184" s="9">
        <v>-4.1479999999999997</v>
      </c>
      <c r="O184" s="10">
        <v>0.2072</v>
      </c>
      <c r="P184" s="10">
        <v>-1.1010000000000001E-4</v>
      </c>
      <c r="Q184" s="10">
        <v>1.728E-8</v>
      </c>
      <c r="R184" s="11">
        <v>882.36</v>
      </c>
      <c r="S184" s="11">
        <v>350.34</v>
      </c>
      <c r="T184" s="2">
        <v>0</v>
      </c>
      <c r="U184" s="2">
        <v>0</v>
      </c>
      <c r="V184" s="9">
        <v>16.336300000000001</v>
      </c>
      <c r="W184" s="11">
        <v>4158.47</v>
      </c>
      <c r="X184" s="11">
        <v>-94.15</v>
      </c>
      <c r="Y184" s="2">
        <v>570</v>
      </c>
      <c r="Z184" s="2">
        <v>390</v>
      </c>
      <c r="AA184" s="7">
        <v>0</v>
      </c>
      <c r="AB184" s="11">
        <v>0</v>
      </c>
      <c r="AC184" s="7">
        <v>0</v>
      </c>
      <c r="AD184" s="7">
        <v>0</v>
      </c>
      <c r="AE184" s="2">
        <v>11700</v>
      </c>
    </row>
    <row r="185" spans="1:31" ht="15" x14ac:dyDescent="0.2">
      <c r="A185" s="2">
        <v>171</v>
      </c>
      <c r="B185" s="1" t="s">
        <v>242</v>
      </c>
      <c r="C185" s="7">
        <v>130.23099999999999</v>
      </c>
      <c r="D185" s="8">
        <v>175.3</v>
      </c>
      <c r="E185" s="8">
        <v>415.6</v>
      </c>
      <c r="F185" s="8">
        <v>580</v>
      </c>
      <c r="G185" s="8">
        <v>25</v>
      </c>
      <c r="H185" s="8">
        <v>500</v>
      </c>
      <c r="I185" s="7">
        <v>0.26</v>
      </c>
      <c r="J185" s="7">
        <v>0.5</v>
      </c>
      <c r="K185" s="7">
        <v>0.76800000000000002</v>
      </c>
      <c r="L185" s="8">
        <v>293</v>
      </c>
      <c r="M185" s="8">
        <v>1.2</v>
      </c>
      <c r="N185" s="9">
        <v>1.446</v>
      </c>
      <c r="O185" s="10">
        <v>0.18459999999999999</v>
      </c>
      <c r="P185" s="10">
        <v>-9.7579999999999997E-5</v>
      </c>
      <c r="Q185" s="10">
        <v>1.9309999999999999E-8</v>
      </c>
      <c r="R185" s="11">
        <v>473.5</v>
      </c>
      <c r="S185" s="11">
        <v>266.56</v>
      </c>
      <c r="T185" s="2">
        <v>-79.8</v>
      </c>
      <c r="U185" s="2">
        <v>-21.16</v>
      </c>
      <c r="V185" s="9">
        <v>16.0778</v>
      </c>
      <c r="W185" s="11">
        <v>3296.15</v>
      </c>
      <c r="X185" s="11">
        <v>-66.150000000000006</v>
      </c>
      <c r="Y185" s="2">
        <v>455</v>
      </c>
      <c r="Z185" s="2">
        <v>305</v>
      </c>
      <c r="AA185" s="7">
        <v>0</v>
      </c>
      <c r="AB185" s="11">
        <v>0</v>
      </c>
      <c r="AC185" s="7">
        <v>0</v>
      </c>
      <c r="AD185" s="7">
        <v>0</v>
      </c>
      <c r="AE185" s="2">
        <v>8900</v>
      </c>
    </row>
    <row r="186" spans="1:31" ht="15" x14ac:dyDescent="0.2">
      <c r="A186" s="2">
        <v>172</v>
      </c>
      <c r="B186" s="1" t="s">
        <v>243</v>
      </c>
      <c r="C186" s="7">
        <v>69.106999999999999</v>
      </c>
      <c r="D186" s="8">
        <v>161</v>
      </c>
      <c r="E186" s="8">
        <v>391</v>
      </c>
      <c r="F186" s="8">
        <v>582.20000000000005</v>
      </c>
      <c r="G186" s="8">
        <v>37.4</v>
      </c>
      <c r="H186" s="8">
        <v>285</v>
      </c>
      <c r="I186" s="7">
        <v>0.223</v>
      </c>
      <c r="J186" s="7">
        <v>0.371</v>
      </c>
      <c r="K186" s="7">
        <v>0.79200000000000004</v>
      </c>
      <c r="L186" s="8">
        <v>293</v>
      </c>
      <c r="M186" s="8">
        <v>3.8</v>
      </c>
      <c r="N186" s="9">
        <v>3.633</v>
      </c>
      <c r="O186" s="10">
        <v>7.6569999999999999E-2</v>
      </c>
      <c r="P186" s="10">
        <v>-3.9119999999999998E-5</v>
      </c>
      <c r="Q186" s="10">
        <v>7.1230000000000003E-9</v>
      </c>
      <c r="R186" s="11">
        <v>438.04</v>
      </c>
      <c r="S186" s="11">
        <v>256.83999999999997</v>
      </c>
      <c r="T186" s="2">
        <v>8.14</v>
      </c>
      <c r="U186" s="2">
        <v>25.97</v>
      </c>
      <c r="V186" s="9">
        <v>16.209199999999999</v>
      </c>
      <c r="W186" s="11">
        <v>3202.21</v>
      </c>
      <c r="X186" s="11">
        <v>-56.16</v>
      </c>
      <c r="Y186" s="2">
        <v>433</v>
      </c>
      <c r="Z186" s="2">
        <v>307</v>
      </c>
      <c r="AA186" s="7">
        <v>56.604999999999997</v>
      </c>
      <c r="AB186" s="11">
        <v>-6476.68</v>
      </c>
      <c r="AC186" s="7">
        <v>-5.5990000000000002</v>
      </c>
      <c r="AD186" s="7">
        <v>5.03</v>
      </c>
      <c r="AE186" s="2">
        <v>8220</v>
      </c>
    </row>
    <row r="187" spans="1:31" ht="15" x14ac:dyDescent="0.2">
      <c r="A187" s="2">
        <v>173</v>
      </c>
      <c r="B187" s="1" t="s">
        <v>244</v>
      </c>
      <c r="C187" s="7">
        <v>112.21599999999999</v>
      </c>
      <c r="D187" s="8">
        <v>0</v>
      </c>
      <c r="E187" s="8">
        <v>391</v>
      </c>
      <c r="F187" s="8">
        <v>579</v>
      </c>
      <c r="G187" s="8">
        <v>284</v>
      </c>
      <c r="H187" s="8">
        <v>0</v>
      </c>
      <c r="I187" s="7">
        <v>0</v>
      </c>
      <c r="J187" s="7">
        <v>0.27700000000000002</v>
      </c>
      <c r="K187" s="7">
        <v>0</v>
      </c>
      <c r="L187" s="8">
        <v>0</v>
      </c>
      <c r="M187" s="8">
        <v>0</v>
      </c>
      <c r="N187" s="9">
        <v>0</v>
      </c>
      <c r="O187" s="10">
        <v>0</v>
      </c>
      <c r="P187" s="10">
        <v>0</v>
      </c>
      <c r="Q187" s="10">
        <v>0</v>
      </c>
      <c r="R187" s="11">
        <v>0</v>
      </c>
      <c r="S187" s="11">
        <v>0</v>
      </c>
      <c r="T187" s="2">
        <v>0</v>
      </c>
      <c r="U187" s="2">
        <v>0</v>
      </c>
      <c r="V187" s="9">
        <v>15.754300000000001</v>
      </c>
      <c r="W187" s="11">
        <v>3073.95</v>
      </c>
      <c r="X187" s="11">
        <v>54.2</v>
      </c>
      <c r="Y187" s="2">
        <v>418</v>
      </c>
      <c r="Z187" s="2">
        <v>283</v>
      </c>
      <c r="AA187" s="7">
        <v>0</v>
      </c>
      <c r="AB187" s="11">
        <v>0</v>
      </c>
      <c r="AC187" s="7">
        <v>0</v>
      </c>
      <c r="AD187" s="7">
        <v>0</v>
      </c>
      <c r="AE187" s="2">
        <v>7900</v>
      </c>
    </row>
    <row r="188" spans="1:31" ht="15" x14ac:dyDescent="0.2">
      <c r="A188" s="2">
        <v>174</v>
      </c>
      <c r="B188" s="1" t="s">
        <v>245</v>
      </c>
      <c r="C188" s="7">
        <v>112.21599999999999</v>
      </c>
      <c r="D188" s="8">
        <v>0</v>
      </c>
      <c r="E188" s="8">
        <v>382.4</v>
      </c>
      <c r="F188" s="8">
        <v>571</v>
      </c>
      <c r="G188" s="8">
        <v>27.7</v>
      </c>
      <c r="H188" s="8">
        <v>0</v>
      </c>
      <c r="I188" s="7">
        <v>0</v>
      </c>
      <c r="J188" s="7">
        <v>0.246</v>
      </c>
      <c r="K188" s="7">
        <v>0</v>
      </c>
      <c r="L188" s="8">
        <v>0</v>
      </c>
      <c r="M188" s="8">
        <v>0</v>
      </c>
      <c r="N188" s="9">
        <v>0</v>
      </c>
      <c r="O188" s="10">
        <v>0</v>
      </c>
      <c r="P188" s="10">
        <v>0</v>
      </c>
      <c r="Q188" s="10">
        <v>0</v>
      </c>
      <c r="R188" s="11">
        <v>0</v>
      </c>
      <c r="S188" s="11">
        <v>0</v>
      </c>
      <c r="T188" s="2">
        <v>0</v>
      </c>
      <c r="U188" s="2">
        <v>0</v>
      </c>
      <c r="V188" s="9">
        <v>15.775600000000001</v>
      </c>
      <c r="W188" s="11">
        <v>3009.7</v>
      </c>
      <c r="X188" s="11">
        <v>53.23</v>
      </c>
      <c r="Y188" s="2">
        <v>417</v>
      </c>
      <c r="Z188" s="2">
        <v>282</v>
      </c>
      <c r="AA188" s="7">
        <v>0</v>
      </c>
      <c r="AB188" s="11">
        <v>0</v>
      </c>
      <c r="AC188" s="7">
        <v>0</v>
      </c>
      <c r="AD188" s="7">
        <v>0</v>
      </c>
      <c r="AE188" s="2">
        <v>7900</v>
      </c>
    </row>
    <row r="189" spans="1:31" ht="15" x14ac:dyDescent="0.2">
      <c r="A189" s="2">
        <v>175</v>
      </c>
      <c r="B189" s="1" t="s">
        <v>246</v>
      </c>
      <c r="C189" s="7">
        <v>153.26900000000001</v>
      </c>
      <c r="D189" s="8">
        <v>255.3</v>
      </c>
      <c r="E189" s="8">
        <v>516</v>
      </c>
      <c r="F189" s="8">
        <v>622</v>
      </c>
      <c r="G189" s="8">
        <v>32.1</v>
      </c>
      <c r="H189" s="8">
        <v>0</v>
      </c>
      <c r="I189" s="7">
        <v>0</v>
      </c>
      <c r="J189" s="7">
        <v>0</v>
      </c>
      <c r="K189" s="7">
        <v>0.82</v>
      </c>
      <c r="L189" s="8">
        <v>293</v>
      </c>
      <c r="M189" s="8">
        <v>0</v>
      </c>
      <c r="N189" s="9">
        <v>0</v>
      </c>
      <c r="O189" s="10">
        <v>0</v>
      </c>
      <c r="P189" s="10">
        <v>0</v>
      </c>
      <c r="Q189" s="10">
        <v>0</v>
      </c>
      <c r="R189" s="11">
        <v>0</v>
      </c>
      <c r="S189" s="11">
        <v>0</v>
      </c>
      <c r="T189" s="2">
        <v>0</v>
      </c>
      <c r="U189" s="2">
        <v>0</v>
      </c>
      <c r="V189" s="9">
        <v>0</v>
      </c>
      <c r="W189" s="11">
        <v>0</v>
      </c>
      <c r="X189" s="11">
        <v>0</v>
      </c>
      <c r="Y189" s="2">
        <v>0</v>
      </c>
      <c r="Z189" s="2">
        <v>0</v>
      </c>
      <c r="AA189" s="7">
        <v>0</v>
      </c>
      <c r="AB189" s="11">
        <v>0</v>
      </c>
      <c r="AC189" s="7">
        <v>0</v>
      </c>
      <c r="AD189" s="7">
        <v>0</v>
      </c>
      <c r="AE189" s="2">
        <v>0</v>
      </c>
    </row>
    <row r="190" spans="1:31" ht="15" x14ac:dyDescent="0.2">
      <c r="A190" s="2">
        <v>176</v>
      </c>
      <c r="B190" s="1" t="s">
        <v>247</v>
      </c>
      <c r="C190" s="7">
        <v>44.01</v>
      </c>
      <c r="D190" s="8">
        <v>216.6</v>
      </c>
      <c r="E190" s="8">
        <v>194.7</v>
      </c>
      <c r="F190" s="8">
        <v>304.2</v>
      </c>
      <c r="G190" s="8">
        <v>72.8</v>
      </c>
      <c r="H190" s="8">
        <v>94</v>
      </c>
      <c r="I190" s="7">
        <v>0.27400000000000002</v>
      </c>
      <c r="J190" s="7">
        <v>0.22500000000000001</v>
      </c>
      <c r="K190" s="7">
        <v>0.77700000000000002</v>
      </c>
      <c r="L190" s="8">
        <v>293</v>
      </c>
      <c r="M190" s="8">
        <v>0</v>
      </c>
      <c r="N190" s="9">
        <v>4.7279999999999998</v>
      </c>
      <c r="O190" s="10">
        <v>1.754E-2</v>
      </c>
      <c r="P190" s="10">
        <v>-1.3380000000000001E-5</v>
      </c>
      <c r="Q190" s="10">
        <v>4.0970000000000002E-9</v>
      </c>
      <c r="R190" s="11">
        <v>578.08000000000004</v>
      </c>
      <c r="S190" s="11">
        <v>185.24</v>
      </c>
      <c r="T190" s="2">
        <v>94.03</v>
      </c>
      <c r="U190" s="2">
        <v>-94.26</v>
      </c>
      <c r="V190" s="9">
        <v>22.5898</v>
      </c>
      <c r="W190" s="11">
        <v>3103.39</v>
      </c>
      <c r="X190" s="11">
        <v>-0.16</v>
      </c>
      <c r="Y190" s="2">
        <v>204</v>
      </c>
      <c r="Z190" s="2">
        <v>154</v>
      </c>
      <c r="AA190" s="7">
        <v>52.73</v>
      </c>
      <c r="AB190" s="11">
        <v>-3146.64</v>
      </c>
      <c r="AC190" s="7">
        <v>-3.5720000000000001</v>
      </c>
      <c r="AD190" s="7">
        <v>0.70299999999999996</v>
      </c>
      <c r="AE190" s="2">
        <v>4100</v>
      </c>
    </row>
    <row r="191" spans="1:31" ht="15" x14ac:dyDescent="0.2">
      <c r="A191" s="2">
        <v>177</v>
      </c>
      <c r="B191" s="1" t="s">
        <v>248</v>
      </c>
      <c r="C191" s="7">
        <v>76.131</v>
      </c>
      <c r="D191" s="8">
        <v>161.30000000000001</v>
      </c>
      <c r="E191" s="8">
        <v>319.39999999999998</v>
      </c>
      <c r="F191" s="8">
        <v>552</v>
      </c>
      <c r="G191" s="8">
        <v>78</v>
      </c>
      <c r="H191" s="8">
        <v>170</v>
      </c>
      <c r="I191" s="7">
        <v>0.29299999999999998</v>
      </c>
      <c r="J191" s="7">
        <v>0.115</v>
      </c>
      <c r="K191" s="7">
        <v>1.2929999999999999</v>
      </c>
      <c r="L191" s="8">
        <v>273</v>
      </c>
      <c r="M191" s="8">
        <v>0</v>
      </c>
      <c r="N191" s="9">
        <v>6.5549999999999997</v>
      </c>
      <c r="O191" s="10">
        <v>1.941E-2</v>
      </c>
      <c r="P191" s="10">
        <v>-1.8309999999999999E-5</v>
      </c>
      <c r="Q191" s="10">
        <v>6.3840000000000003E-9</v>
      </c>
      <c r="R191" s="11">
        <v>274.08</v>
      </c>
      <c r="S191" s="11">
        <v>200.22</v>
      </c>
      <c r="T191" s="2">
        <v>27.98</v>
      </c>
      <c r="U191" s="2">
        <v>15.99</v>
      </c>
      <c r="V191" s="9">
        <v>15.984400000000001</v>
      </c>
      <c r="W191" s="11">
        <v>2690.83</v>
      </c>
      <c r="X191" s="11">
        <v>-31.62</v>
      </c>
      <c r="Y191" s="2">
        <v>342</v>
      </c>
      <c r="Z191" s="2">
        <v>223</v>
      </c>
      <c r="AA191" s="7">
        <v>37.409999999999997</v>
      </c>
      <c r="AB191" s="11">
        <v>-4233.99</v>
      </c>
      <c r="AC191" s="7">
        <v>-3.0720000000000001</v>
      </c>
      <c r="AD191" s="7">
        <v>2.21</v>
      </c>
      <c r="AE191" s="2">
        <v>6390</v>
      </c>
    </row>
    <row r="192" spans="1:31" ht="15" x14ac:dyDescent="0.2">
      <c r="A192" s="2">
        <v>178</v>
      </c>
      <c r="B192" s="1" t="s">
        <v>249</v>
      </c>
      <c r="C192" s="7">
        <v>28.018000000000001</v>
      </c>
      <c r="D192" s="8">
        <v>68.099999999999994</v>
      </c>
      <c r="E192" s="8">
        <v>81.7</v>
      </c>
      <c r="F192" s="8">
        <v>32.9</v>
      </c>
      <c r="G192" s="8">
        <v>34.5</v>
      </c>
      <c r="H192" s="8">
        <v>93.1</v>
      </c>
      <c r="I192" s="7">
        <v>0.29499999999999998</v>
      </c>
      <c r="J192" s="7">
        <v>4.9000000000000002E-2</v>
      </c>
      <c r="K192" s="7">
        <v>0.80300000000000005</v>
      </c>
      <c r="L192" s="8">
        <v>81</v>
      </c>
      <c r="M192" s="8">
        <v>0.1</v>
      </c>
      <c r="N192" s="9">
        <v>7.3730000000000002</v>
      </c>
      <c r="O192" s="10">
        <v>-3.0699999999999998E-3</v>
      </c>
      <c r="P192" s="10">
        <v>6.6619999999999999E-6</v>
      </c>
      <c r="Q192" s="10">
        <v>-3.0370000000000002E-9</v>
      </c>
      <c r="R192" s="11">
        <v>94.06</v>
      </c>
      <c r="S192" s="11">
        <v>48.9</v>
      </c>
      <c r="T192" s="2">
        <v>-26.42</v>
      </c>
      <c r="U192" s="2">
        <v>-32.81</v>
      </c>
      <c r="V192" s="9">
        <v>14.368600000000001</v>
      </c>
      <c r="W192" s="11">
        <v>530.22</v>
      </c>
      <c r="X192" s="11">
        <v>-13.15</v>
      </c>
      <c r="Y192" s="2">
        <v>108</v>
      </c>
      <c r="Z192" s="2">
        <v>63</v>
      </c>
      <c r="AA192" s="7">
        <v>32.981000000000002</v>
      </c>
      <c r="AB192" s="11">
        <v>-997.18</v>
      </c>
      <c r="AC192" s="7">
        <v>-3.2160000000000002</v>
      </c>
      <c r="AD192" s="7">
        <v>0.28399999999999997</v>
      </c>
      <c r="AE192" s="2">
        <v>1444</v>
      </c>
    </row>
    <row r="193" spans="1:31" ht="15" x14ac:dyDescent="0.2">
      <c r="A193" s="2">
        <v>179</v>
      </c>
      <c r="B193" s="1" t="s">
        <v>250</v>
      </c>
      <c r="C193" s="7">
        <v>153.82300000000001</v>
      </c>
      <c r="D193" s="8">
        <v>250</v>
      </c>
      <c r="E193" s="8">
        <v>349.7</v>
      </c>
      <c r="F193" s="8">
        <v>556.4</v>
      </c>
      <c r="G193" s="8">
        <v>45</v>
      </c>
      <c r="H193" s="8">
        <v>276</v>
      </c>
      <c r="I193" s="7">
        <v>0.27200000000000002</v>
      </c>
      <c r="J193" s="7">
        <v>0.19400000000000001</v>
      </c>
      <c r="K193" s="7">
        <v>1.5840000000000001</v>
      </c>
      <c r="L193" s="8">
        <v>298</v>
      </c>
      <c r="M193" s="8">
        <v>0</v>
      </c>
      <c r="N193" s="9">
        <v>9.7249999999999996</v>
      </c>
      <c r="O193" s="10">
        <v>4.8930000000000001E-2</v>
      </c>
      <c r="P193" s="10">
        <v>-5.4209999999999998E-5</v>
      </c>
      <c r="Q193" s="10">
        <v>2.112E-8</v>
      </c>
      <c r="R193" s="11">
        <v>2540.15</v>
      </c>
      <c r="S193" s="11">
        <v>290.83999999999997</v>
      </c>
      <c r="T193" s="2">
        <v>-4</v>
      </c>
      <c r="U193" s="2">
        <v>-13.92</v>
      </c>
      <c r="V193" s="9">
        <v>15.8742</v>
      </c>
      <c r="W193" s="11">
        <v>2808.19</v>
      </c>
      <c r="X193" s="11">
        <v>-45.99</v>
      </c>
      <c r="Y193" s="2">
        <v>374</v>
      </c>
      <c r="Z193" s="2">
        <v>253</v>
      </c>
      <c r="AA193" s="7">
        <v>351.00900000000001</v>
      </c>
      <c r="AB193" s="11">
        <v>-5386.51</v>
      </c>
      <c r="AC193" s="7">
        <v>-0.95299999999999996</v>
      </c>
      <c r="AD193" s="7">
        <v>3.82</v>
      </c>
      <c r="AE193" s="2">
        <v>7170</v>
      </c>
    </row>
    <row r="194" spans="1:31" ht="15" x14ac:dyDescent="0.2">
      <c r="A194" s="2">
        <v>180</v>
      </c>
      <c r="B194" s="1" t="s">
        <v>251</v>
      </c>
      <c r="C194" s="7">
        <v>88.004999999999995</v>
      </c>
      <c r="D194" s="8">
        <v>86.4</v>
      </c>
      <c r="E194" s="8">
        <v>145.19999999999999</v>
      </c>
      <c r="F194" s="8">
        <v>227.6</v>
      </c>
      <c r="G194" s="8">
        <v>36.9</v>
      </c>
      <c r="H194" s="8">
        <v>140</v>
      </c>
      <c r="I194" s="7">
        <v>0.27700000000000002</v>
      </c>
      <c r="J194" s="7">
        <v>0.191</v>
      </c>
      <c r="K194" s="7">
        <v>0</v>
      </c>
      <c r="L194" s="8">
        <v>0</v>
      </c>
      <c r="M194" s="8">
        <v>0</v>
      </c>
      <c r="N194" s="9">
        <v>3.339</v>
      </c>
      <c r="O194" s="10">
        <v>4.8379999999999999E-2</v>
      </c>
      <c r="P194" s="10">
        <v>-3.8819999999999998E-5</v>
      </c>
      <c r="Q194" s="10">
        <v>1.078E-8</v>
      </c>
      <c r="R194" s="11">
        <v>0</v>
      </c>
      <c r="S194" s="11">
        <v>0</v>
      </c>
      <c r="T194" s="2">
        <v>-223</v>
      </c>
      <c r="U194" s="2">
        <v>-212.34</v>
      </c>
      <c r="V194" s="9">
        <v>16.054300000000001</v>
      </c>
      <c r="W194" s="11">
        <v>1244.55</v>
      </c>
      <c r="X194" s="11">
        <v>-13.06</v>
      </c>
      <c r="Y194" s="2">
        <v>148</v>
      </c>
      <c r="Z194" s="2">
        <v>93</v>
      </c>
      <c r="AA194" s="7">
        <v>0</v>
      </c>
      <c r="AB194" s="11">
        <v>0</v>
      </c>
      <c r="AC194" s="7">
        <v>0</v>
      </c>
      <c r="AD194" s="7">
        <v>0</v>
      </c>
      <c r="AE194" s="2">
        <v>2860</v>
      </c>
    </row>
    <row r="195" spans="1:31" ht="15" x14ac:dyDescent="0.2">
      <c r="A195" s="2">
        <v>181</v>
      </c>
      <c r="B195" s="1" t="s">
        <v>252</v>
      </c>
      <c r="C195" s="7">
        <v>60.07</v>
      </c>
      <c r="D195" s="8">
        <v>134.30000000000001</v>
      </c>
      <c r="E195" s="8">
        <v>222.9</v>
      </c>
      <c r="F195" s="8">
        <v>375</v>
      </c>
      <c r="G195" s="8">
        <v>58</v>
      </c>
      <c r="H195" s="8">
        <v>140</v>
      </c>
      <c r="I195" s="7">
        <v>0.26</v>
      </c>
      <c r="J195" s="7">
        <v>9.9000000000000005E-2</v>
      </c>
      <c r="K195" s="7">
        <v>1.274</v>
      </c>
      <c r="L195" s="8">
        <v>173.7</v>
      </c>
      <c r="M195" s="8">
        <v>0.7</v>
      </c>
      <c r="N195" s="9">
        <v>5.6289999999999996</v>
      </c>
      <c r="O195" s="10">
        <v>1.907E-2</v>
      </c>
      <c r="P195" s="10">
        <v>-1.6759999999999999E-5</v>
      </c>
      <c r="Q195" s="10">
        <v>5.86E-9</v>
      </c>
      <c r="R195" s="11">
        <v>0</v>
      </c>
      <c r="S195" s="11">
        <v>0</v>
      </c>
      <c r="T195" s="2">
        <v>-33.08</v>
      </c>
      <c r="U195" s="2">
        <v>-39.590000000000003</v>
      </c>
      <c r="V195" s="9">
        <v>0</v>
      </c>
      <c r="W195" s="11">
        <v>0</v>
      </c>
      <c r="X195" s="11">
        <v>0</v>
      </c>
      <c r="Y195" s="2">
        <v>0</v>
      </c>
      <c r="Z195" s="2">
        <v>0</v>
      </c>
      <c r="AA195" s="7">
        <v>41.853000000000002</v>
      </c>
      <c r="AB195" s="11">
        <v>-3137.78</v>
      </c>
      <c r="AC195" s="7">
        <v>-3.9140000000000001</v>
      </c>
      <c r="AD195" s="7">
        <v>1.3</v>
      </c>
      <c r="AE195" s="2">
        <v>0</v>
      </c>
    </row>
    <row r="196" spans="1:31" ht="15" x14ac:dyDescent="0.2">
      <c r="A196" s="2">
        <v>182</v>
      </c>
      <c r="B196" s="1" t="s">
        <v>253</v>
      </c>
      <c r="C196" s="7">
        <v>70.906000000000006</v>
      </c>
      <c r="D196" s="8">
        <v>172.2</v>
      </c>
      <c r="E196" s="8">
        <v>238.7</v>
      </c>
      <c r="F196" s="8">
        <v>417</v>
      </c>
      <c r="G196" s="8">
        <v>76</v>
      </c>
      <c r="H196" s="8">
        <v>124</v>
      </c>
      <c r="I196" s="7">
        <v>0.27500000000000002</v>
      </c>
      <c r="J196" s="7">
        <v>7.2999999999999995E-2</v>
      </c>
      <c r="K196" s="7">
        <v>1.5629999999999999</v>
      </c>
      <c r="L196" s="8">
        <v>239.1</v>
      </c>
      <c r="M196" s="8">
        <v>0.2</v>
      </c>
      <c r="N196" s="9">
        <v>6.4320000000000004</v>
      </c>
      <c r="O196" s="10">
        <v>8.0820000000000006E-3</v>
      </c>
      <c r="P196" s="10">
        <v>-9.2410000000000001E-6</v>
      </c>
      <c r="Q196" s="10">
        <v>3.6950000000000002E-9</v>
      </c>
      <c r="R196" s="11">
        <v>191.96</v>
      </c>
      <c r="S196" s="11">
        <v>172.55</v>
      </c>
      <c r="T196" s="2">
        <v>0</v>
      </c>
      <c r="U196" s="2">
        <v>0</v>
      </c>
      <c r="V196" s="9">
        <v>15.961</v>
      </c>
      <c r="W196" s="11">
        <v>1978.32</v>
      </c>
      <c r="X196" s="11">
        <v>-27.01</v>
      </c>
      <c r="Y196" s="2">
        <v>264</v>
      </c>
      <c r="Z196" s="2">
        <v>172</v>
      </c>
      <c r="AA196" s="7">
        <v>42.216999999999999</v>
      </c>
      <c r="AB196" s="11">
        <v>-3412.28</v>
      </c>
      <c r="AC196" s="7">
        <v>-3.8940000000000001</v>
      </c>
      <c r="AD196" s="7">
        <v>1.27</v>
      </c>
      <c r="AE196" s="2">
        <v>4880</v>
      </c>
    </row>
    <row r="197" spans="1:31" ht="15" x14ac:dyDescent="0.2">
      <c r="A197" s="2">
        <v>183</v>
      </c>
      <c r="B197" s="1" t="s">
        <v>254</v>
      </c>
      <c r="C197" s="7">
        <v>112.559</v>
      </c>
      <c r="D197" s="8">
        <v>227.6</v>
      </c>
      <c r="E197" s="8">
        <v>404.9</v>
      </c>
      <c r="F197" s="8">
        <v>632.4</v>
      </c>
      <c r="G197" s="8">
        <v>44.6</v>
      </c>
      <c r="H197" s="8">
        <v>308</v>
      </c>
      <c r="I197" s="7">
        <v>0.26500000000000001</v>
      </c>
      <c r="J197" s="7">
        <v>0.249</v>
      </c>
      <c r="K197" s="7">
        <v>1.1060000000000001</v>
      </c>
      <c r="L197" s="8">
        <v>293</v>
      </c>
      <c r="M197" s="8">
        <v>1.6</v>
      </c>
      <c r="N197" s="9">
        <v>-8.0939999999999994</v>
      </c>
      <c r="O197" s="10">
        <v>0.13450000000000001</v>
      </c>
      <c r="P197" s="10">
        <v>-1.08E-4</v>
      </c>
      <c r="Q197" s="10">
        <v>3.407E-8</v>
      </c>
      <c r="R197" s="11">
        <v>477.76</v>
      </c>
      <c r="S197" s="11">
        <v>276.22000000000003</v>
      </c>
      <c r="T197" s="2">
        <v>12.39</v>
      </c>
      <c r="U197" s="2">
        <v>23.7</v>
      </c>
      <c r="V197" s="9">
        <v>16.067599999999999</v>
      </c>
      <c r="W197" s="11">
        <v>3295.12</v>
      </c>
      <c r="X197" s="11">
        <v>-55.6</v>
      </c>
      <c r="Y197" s="2">
        <v>420</v>
      </c>
      <c r="Z197" s="2">
        <v>320</v>
      </c>
      <c r="AA197" s="7">
        <v>57.250999999999998</v>
      </c>
      <c r="AB197" s="11">
        <v>-6684.47</v>
      </c>
      <c r="AC197" s="7">
        <v>-5.6859999999999999</v>
      </c>
      <c r="AD197" s="7">
        <v>4.9800000000000004</v>
      </c>
      <c r="AE197" s="2">
        <v>8735</v>
      </c>
    </row>
    <row r="198" spans="1:31" ht="15" x14ac:dyDescent="0.2">
      <c r="A198" s="2">
        <v>184</v>
      </c>
      <c r="B198" s="1" t="s">
        <v>255</v>
      </c>
      <c r="C198" s="7">
        <v>86.468999999999994</v>
      </c>
      <c r="D198" s="8">
        <v>113</v>
      </c>
      <c r="E198" s="8">
        <v>232.4</v>
      </c>
      <c r="F198" s="8">
        <v>369.2</v>
      </c>
      <c r="G198" s="8">
        <v>49.1</v>
      </c>
      <c r="H198" s="8">
        <v>165</v>
      </c>
      <c r="I198" s="7">
        <v>0.26700000000000002</v>
      </c>
      <c r="J198" s="7">
        <v>0.215</v>
      </c>
      <c r="K198" s="7">
        <v>1.23</v>
      </c>
      <c r="L198" s="8">
        <v>289</v>
      </c>
      <c r="M198" s="8">
        <v>0</v>
      </c>
      <c r="N198" s="9">
        <v>4.1319999999999997</v>
      </c>
      <c r="O198" s="10">
        <v>3.8649999999999997E-2</v>
      </c>
      <c r="P198" s="10">
        <v>-2.794E-5</v>
      </c>
      <c r="Q198" s="10">
        <v>7.3049999999999999E-9</v>
      </c>
      <c r="R198" s="11">
        <v>0</v>
      </c>
      <c r="S198" s="11">
        <v>0</v>
      </c>
      <c r="T198" s="2">
        <v>-119.9</v>
      </c>
      <c r="U198" s="2">
        <v>112.47</v>
      </c>
      <c r="V198" s="9">
        <v>15.5602</v>
      </c>
      <c r="W198" s="11">
        <v>1704.8</v>
      </c>
      <c r="X198" s="11">
        <v>-41.3</v>
      </c>
      <c r="Y198" s="2">
        <v>240</v>
      </c>
      <c r="Z198" s="2">
        <v>223</v>
      </c>
      <c r="AA198" s="7">
        <v>52.662999999999997</v>
      </c>
      <c r="AB198" s="11">
        <v>-3763.03</v>
      </c>
      <c r="AC198" s="7">
        <v>-3.4740000000000002</v>
      </c>
      <c r="AD198" s="7">
        <v>1.53</v>
      </c>
      <c r="AE198" s="2">
        <v>4826</v>
      </c>
    </row>
    <row r="199" spans="1:31" ht="15" x14ac:dyDescent="0.2">
      <c r="A199" s="2">
        <v>185</v>
      </c>
      <c r="B199" s="1" t="s">
        <v>256</v>
      </c>
      <c r="C199" s="7">
        <v>119.378</v>
      </c>
      <c r="D199" s="8">
        <v>209.6</v>
      </c>
      <c r="E199" s="8">
        <v>334.3</v>
      </c>
      <c r="F199" s="8">
        <v>536.4</v>
      </c>
      <c r="G199" s="8">
        <v>54</v>
      </c>
      <c r="H199" s="8">
        <v>239</v>
      </c>
      <c r="I199" s="7">
        <v>0.29299999999999998</v>
      </c>
      <c r="J199" s="7">
        <v>0.216</v>
      </c>
      <c r="K199" s="7">
        <v>1.4890000000000001</v>
      </c>
      <c r="L199" s="8">
        <v>293</v>
      </c>
      <c r="M199" s="8">
        <v>1.1000000000000001</v>
      </c>
      <c r="N199" s="9">
        <v>5.7329999999999997</v>
      </c>
      <c r="O199" s="10">
        <v>4.5220000000000003E-2</v>
      </c>
      <c r="P199" s="10">
        <v>-4.3970000000000001E-5</v>
      </c>
      <c r="Q199" s="10">
        <v>1.5900000000000001E-9</v>
      </c>
      <c r="R199" s="11">
        <v>394.81</v>
      </c>
      <c r="S199" s="11">
        <v>246.5</v>
      </c>
      <c r="T199" s="2">
        <v>24.2</v>
      </c>
      <c r="U199" s="2">
        <v>-16.38</v>
      </c>
      <c r="V199" s="9">
        <v>15.9732</v>
      </c>
      <c r="W199" s="11">
        <v>2696.79</v>
      </c>
      <c r="X199" s="11">
        <v>-46.16</v>
      </c>
      <c r="Y199" s="2">
        <v>370</v>
      </c>
      <c r="Z199" s="2">
        <v>260</v>
      </c>
      <c r="AA199" s="7">
        <v>52.872</v>
      </c>
      <c r="AB199" s="11">
        <v>-5359.56</v>
      </c>
      <c r="AC199" s="7">
        <v>-5.2</v>
      </c>
      <c r="AD199" s="7">
        <v>2.96</v>
      </c>
      <c r="AE199" s="2">
        <v>7100</v>
      </c>
    </row>
    <row r="200" spans="1:31" ht="15" x14ac:dyDescent="0.2">
      <c r="A200" s="2">
        <v>186</v>
      </c>
      <c r="B200" s="1" t="s">
        <v>257</v>
      </c>
      <c r="C200" s="7">
        <v>154.46700000000001</v>
      </c>
      <c r="D200" s="8">
        <v>167</v>
      </c>
      <c r="E200" s="8">
        <v>234</v>
      </c>
      <c r="F200" s="8">
        <v>353.2</v>
      </c>
      <c r="G200" s="8">
        <v>31.2</v>
      </c>
      <c r="H200" s="8">
        <v>252</v>
      </c>
      <c r="I200" s="7">
        <v>0.27100000000000002</v>
      </c>
      <c r="J200" s="7">
        <v>0.253</v>
      </c>
      <c r="K200" s="7">
        <v>0</v>
      </c>
      <c r="L200" s="8">
        <v>0</v>
      </c>
      <c r="M200" s="8">
        <v>0.3</v>
      </c>
      <c r="N200" s="9">
        <v>6.6479999999999997</v>
      </c>
      <c r="O200" s="10">
        <v>8.3400000000000002E-2</v>
      </c>
      <c r="P200" s="10">
        <v>-6.9040000000000003E-5</v>
      </c>
      <c r="Q200" s="10">
        <v>1.9440000000000001E-8</v>
      </c>
      <c r="R200" s="11">
        <v>0</v>
      </c>
      <c r="S200" s="11">
        <v>0</v>
      </c>
      <c r="T200" s="2">
        <v>0</v>
      </c>
      <c r="U200" s="2">
        <v>0</v>
      </c>
      <c r="V200" s="9">
        <v>15.734299999999999</v>
      </c>
      <c r="W200" s="11">
        <v>1848.9</v>
      </c>
      <c r="X200" s="11">
        <v>-30.88</v>
      </c>
      <c r="Y200" s="2">
        <v>230</v>
      </c>
      <c r="Z200" s="2">
        <v>175</v>
      </c>
      <c r="AA200" s="7">
        <v>15.878</v>
      </c>
      <c r="AB200" s="11">
        <v>-3659.53</v>
      </c>
      <c r="AC200" s="7">
        <v>-5.4329999999999998</v>
      </c>
      <c r="AD200" s="7">
        <v>2.25</v>
      </c>
      <c r="AE200" s="2">
        <v>4650</v>
      </c>
    </row>
    <row r="201" spans="1:31" ht="15" x14ac:dyDescent="0.2">
      <c r="A201" s="2">
        <v>187</v>
      </c>
      <c r="B201" s="1" t="s">
        <v>258</v>
      </c>
      <c r="C201" s="7">
        <v>104.459</v>
      </c>
      <c r="D201" s="8">
        <v>92</v>
      </c>
      <c r="E201" s="8">
        <v>191.7</v>
      </c>
      <c r="F201" s="8">
        <v>302</v>
      </c>
      <c r="G201" s="8">
        <v>38.700000000000003</v>
      </c>
      <c r="H201" s="8">
        <v>180</v>
      </c>
      <c r="I201" s="7">
        <v>0.28199999999999997</v>
      </c>
      <c r="J201" s="7">
        <v>0.18</v>
      </c>
      <c r="K201" s="7">
        <v>0</v>
      </c>
      <c r="L201" s="8">
        <v>0</v>
      </c>
      <c r="M201" s="8">
        <v>0.5</v>
      </c>
      <c r="N201" s="9">
        <v>5.4489999999999998</v>
      </c>
      <c r="O201" s="10">
        <v>4.5650000000000003E-2</v>
      </c>
      <c r="P201" s="10">
        <v>-3.765E-5</v>
      </c>
      <c r="Q201" s="10">
        <v>1.0649999999999999E-8</v>
      </c>
      <c r="R201" s="11">
        <v>0</v>
      </c>
      <c r="S201" s="11">
        <v>0</v>
      </c>
      <c r="T201" s="2">
        <v>-166</v>
      </c>
      <c r="U201" s="2">
        <v>-156.30000000000001</v>
      </c>
      <c r="V201" s="9">
        <v>0</v>
      </c>
      <c r="W201" s="11">
        <v>0</v>
      </c>
      <c r="X201" s="11">
        <v>0</v>
      </c>
      <c r="Y201" s="2">
        <v>0</v>
      </c>
      <c r="Z201" s="2">
        <v>0</v>
      </c>
      <c r="AA201" s="7">
        <v>44.255000000000003</v>
      </c>
      <c r="AB201" s="11">
        <v>-2769.96</v>
      </c>
      <c r="AC201" s="7">
        <v>-4.415</v>
      </c>
      <c r="AD201" s="7">
        <v>1.3</v>
      </c>
      <c r="AE201" s="2">
        <v>3706</v>
      </c>
    </row>
    <row r="202" spans="1:31" ht="15" x14ac:dyDescent="0.2">
      <c r="A202" s="2">
        <v>188</v>
      </c>
      <c r="B202" s="1" t="s">
        <v>259</v>
      </c>
      <c r="C202" s="7">
        <v>112.21599999999999</v>
      </c>
      <c r="D202" s="8">
        <v>223.1</v>
      </c>
      <c r="E202" s="8">
        <v>402.9</v>
      </c>
      <c r="F202" s="8">
        <v>606</v>
      </c>
      <c r="G202" s="8">
        <v>29.3</v>
      </c>
      <c r="H202" s="8">
        <v>0</v>
      </c>
      <c r="I202" s="7">
        <v>0</v>
      </c>
      <c r="J202" s="7">
        <v>0.23599999999999999</v>
      </c>
      <c r="K202" s="7">
        <v>0.79600000000000004</v>
      </c>
      <c r="L202" s="8">
        <v>293</v>
      </c>
      <c r="M202" s="8">
        <v>0</v>
      </c>
      <c r="N202" s="9">
        <v>-17.222000000000001</v>
      </c>
      <c r="O202" s="10">
        <v>0.21490000000000001</v>
      </c>
      <c r="P202" s="10">
        <v>-1.199E-4</v>
      </c>
      <c r="Q202" s="10">
        <v>2.461E-8</v>
      </c>
      <c r="R202" s="11">
        <v>0</v>
      </c>
      <c r="S202" s="11">
        <v>0</v>
      </c>
      <c r="T202" s="2">
        <v>-43.26</v>
      </c>
      <c r="U202" s="2">
        <v>8.42</v>
      </c>
      <c r="V202" s="9">
        <v>15.653499999999999</v>
      </c>
      <c r="W202" s="11">
        <v>3043.34</v>
      </c>
      <c r="X202" s="11">
        <v>-55.3</v>
      </c>
      <c r="Y202" s="2">
        <v>420</v>
      </c>
      <c r="Z202" s="2">
        <v>283</v>
      </c>
      <c r="AA202" s="7">
        <v>52.143000000000001</v>
      </c>
      <c r="AB202" s="11">
        <v>-6026.09</v>
      </c>
      <c r="AC202" s="7">
        <v>-5.0549999999999997</v>
      </c>
      <c r="AD202" s="7">
        <v>6.2</v>
      </c>
      <c r="AE202" s="2">
        <v>7790</v>
      </c>
    </row>
    <row r="203" spans="1:31" ht="15" x14ac:dyDescent="0.2">
      <c r="A203" s="2">
        <v>189</v>
      </c>
      <c r="B203" s="1" t="s">
        <v>260</v>
      </c>
      <c r="C203" s="7">
        <v>98.188999999999993</v>
      </c>
      <c r="D203" s="8">
        <v>219.3</v>
      </c>
      <c r="E203" s="8">
        <v>372.7</v>
      </c>
      <c r="F203" s="8">
        <v>564.79999999999995</v>
      </c>
      <c r="G203" s="8">
        <v>34</v>
      </c>
      <c r="H203" s="8">
        <v>368</v>
      </c>
      <c r="I203" s="7">
        <v>0.27</v>
      </c>
      <c r="J203" s="7">
        <v>0.26900000000000002</v>
      </c>
      <c r="K203" s="7">
        <v>0.77700000000000002</v>
      </c>
      <c r="L203" s="8">
        <v>289</v>
      </c>
      <c r="M203" s="8">
        <v>0</v>
      </c>
      <c r="N203" s="9">
        <v>-13.29</v>
      </c>
      <c r="O203" s="10">
        <v>0.18190000000000001</v>
      </c>
      <c r="P203" s="10">
        <v>-1.071E-4</v>
      </c>
      <c r="Q203" s="10">
        <v>2.4220000000000001E-8</v>
      </c>
      <c r="R203" s="11">
        <v>0</v>
      </c>
      <c r="S203" s="11">
        <v>0</v>
      </c>
      <c r="T203" s="2">
        <v>-30.96</v>
      </c>
      <c r="U203" s="2">
        <v>10.93</v>
      </c>
      <c r="V203" s="9">
        <v>15.7729</v>
      </c>
      <c r="W203" s="11">
        <v>2922.3</v>
      </c>
      <c r="X203" s="11">
        <v>-52.94</v>
      </c>
      <c r="Y203" s="2">
        <v>400</v>
      </c>
      <c r="Z203" s="2">
        <v>270</v>
      </c>
      <c r="AA203" s="7">
        <v>0</v>
      </c>
      <c r="AB203" s="11">
        <v>0</v>
      </c>
      <c r="AC203" s="7">
        <v>0</v>
      </c>
      <c r="AD203" s="7">
        <v>0</v>
      </c>
      <c r="AE203" s="2">
        <v>7576</v>
      </c>
    </row>
    <row r="204" spans="1:31" ht="15" x14ac:dyDescent="0.2">
      <c r="A204" s="2">
        <v>190</v>
      </c>
      <c r="B204" s="1" t="s">
        <v>261</v>
      </c>
      <c r="C204" s="7">
        <v>112.21599999999999</v>
      </c>
      <c r="D204" s="8">
        <v>197.6</v>
      </c>
      <c r="E204" s="8">
        <v>393.3</v>
      </c>
      <c r="F204" s="8">
        <v>591</v>
      </c>
      <c r="G204" s="8">
        <v>29.3</v>
      </c>
      <c r="H204" s="8">
        <v>0</v>
      </c>
      <c r="I204" s="7">
        <v>0</v>
      </c>
      <c r="J204" s="7">
        <v>0.224</v>
      </c>
      <c r="K204" s="7">
        <v>0.76600000000000001</v>
      </c>
      <c r="L204" s="8">
        <v>293</v>
      </c>
      <c r="M204" s="8">
        <v>0</v>
      </c>
      <c r="N204" s="9">
        <v>-15.564</v>
      </c>
      <c r="O204" s="10">
        <v>0.21110000000000001</v>
      </c>
      <c r="P204" s="10">
        <v>-1.178E-4</v>
      </c>
      <c r="Q204" s="10">
        <v>2.4360000000000001E-8</v>
      </c>
      <c r="R204" s="11">
        <v>0</v>
      </c>
      <c r="S204" s="11">
        <v>0</v>
      </c>
      <c r="T204" s="2">
        <v>-44.16</v>
      </c>
      <c r="U204" s="2">
        <v>7.13</v>
      </c>
      <c r="V204" s="9">
        <v>15.747</v>
      </c>
      <c r="W204" s="11">
        <v>3081.95</v>
      </c>
      <c r="X204" s="11">
        <v>-55.08</v>
      </c>
      <c r="Y204" s="2">
        <v>420</v>
      </c>
      <c r="Z204" s="2">
        <v>284</v>
      </c>
      <c r="AA204" s="7">
        <v>0</v>
      </c>
      <c r="AB204" s="11">
        <v>0</v>
      </c>
      <c r="AC204" s="7">
        <v>0</v>
      </c>
      <c r="AD204" s="7">
        <v>0</v>
      </c>
      <c r="AE204" s="2">
        <v>7840</v>
      </c>
    </row>
    <row r="205" spans="1:31" ht="15" x14ac:dyDescent="0.2">
      <c r="A205" s="2">
        <v>191</v>
      </c>
      <c r="B205" s="1" t="s">
        <v>262</v>
      </c>
      <c r="C205" s="7">
        <v>112.21599999999999</v>
      </c>
      <c r="D205" s="8">
        <v>185.7</v>
      </c>
      <c r="E205" s="8">
        <v>397.5</v>
      </c>
      <c r="F205" s="8">
        <v>598</v>
      </c>
      <c r="G205" s="8">
        <v>29.3</v>
      </c>
      <c r="H205" s="8">
        <v>0</v>
      </c>
      <c r="I205" s="7">
        <v>0</v>
      </c>
      <c r="J205" s="7">
        <v>0.23400000000000001</v>
      </c>
      <c r="K205" s="7">
        <v>0.78300000000000003</v>
      </c>
      <c r="L205" s="8">
        <v>293</v>
      </c>
      <c r="M205" s="8">
        <v>0</v>
      </c>
      <c r="N205" s="9">
        <v>-15.323</v>
      </c>
      <c r="O205" s="10">
        <v>0.21079999999999999</v>
      </c>
      <c r="P205" s="10">
        <v>-1.198E-4</v>
      </c>
      <c r="Q205" s="10">
        <v>2.552E-8</v>
      </c>
      <c r="R205" s="11">
        <v>0</v>
      </c>
      <c r="S205" s="11">
        <v>0</v>
      </c>
      <c r="T205" s="2">
        <v>-42.22</v>
      </c>
      <c r="U205" s="2">
        <v>9.07</v>
      </c>
      <c r="V205" s="9">
        <v>15.7333</v>
      </c>
      <c r="W205" s="11">
        <v>3098.39</v>
      </c>
      <c r="X205" s="11">
        <v>-57</v>
      </c>
      <c r="Y205" s="2">
        <v>425</v>
      </c>
      <c r="Z205" s="2">
        <v>287</v>
      </c>
      <c r="AA205" s="7">
        <v>53.570999999999998</v>
      </c>
      <c r="AB205" s="11">
        <v>-6219.26</v>
      </c>
      <c r="AC205" s="7">
        <v>-5.2329999999999997</v>
      </c>
      <c r="AD205" s="7">
        <v>6.29</v>
      </c>
      <c r="AE205" s="2">
        <v>8070</v>
      </c>
    </row>
    <row r="206" spans="1:31" ht="15" x14ac:dyDescent="0.2">
      <c r="A206" s="2">
        <v>192</v>
      </c>
      <c r="B206" s="1" t="s">
        <v>263</v>
      </c>
      <c r="C206" s="7">
        <v>56.107999999999997</v>
      </c>
      <c r="D206" s="8">
        <v>134.30000000000001</v>
      </c>
      <c r="E206" s="8">
        <v>276.89999999999998</v>
      </c>
      <c r="F206" s="8">
        <v>435.6</v>
      </c>
      <c r="G206" s="8">
        <v>41.5</v>
      </c>
      <c r="H206" s="8">
        <v>234</v>
      </c>
      <c r="I206" s="7">
        <v>0.27200000000000002</v>
      </c>
      <c r="J206" s="7">
        <v>0.20200000000000001</v>
      </c>
      <c r="K206" s="7">
        <v>0.621</v>
      </c>
      <c r="L206" s="8">
        <v>293</v>
      </c>
      <c r="M206" s="8">
        <v>0.3</v>
      </c>
      <c r="N206" s="9">
        <v>0.105</v>
      </c>
      <c r="O206" s="10">
        <v>7.0540000000000005E-2</v>
      </c>
      <c r="P206" s="10">
        <v>-2.4309999999999999E-5</v>
      </c>
      <c r="Q206" s="10">
        <v>-1.4700000000000001E-10</v>
      </c>
      <c r="R206" s="11">
        <v>268.94</v>
      </c>
      <c r="S206" s="11">
        <v>155.34</v>
      </c>
      <c r="T206" s="2">
        <v>-1.67</v>
      </c>
      <c r="U206" s="2">
        <v>15.74</v>
      </c>
      <c r="V206" s="9">
        <v>15.8171</v>
      </c>
      <c r="W206" s="11">
        <v>2210.71</v>
      </c>
      <c r="X206" s="11">
        <v>-36.15</v>
      </c>
      <c r="Y206" s="2">
        <v>305</v>
      </c>
      <c r="Z206" s="2">
        <v>200</v>
      </c>
      <c r="AA206" s="7">
        <v>49.609000000000002</v>
      </c>
      <c r="AB206" s="11">
        <v>-4217.05</v>
      </c>
      <c r="AC206" s="7">
        <v>-4.9379999999999997</v>
      </c>
      <c r="AD206" s="7">
        <v>2.58</v>
      </c>
      <c r="AE206" s="2">
        <v>5580</v>
      </c>
    </row>
    <row r="207" spans="1:31" ht="15" x14ac:dyDescent="0.2">
      <c r="A207" s="2">
        <v>193</v>
      </c>
      <c r="B207" s="1" t="s">
        <v>264</v>
      </c>
      <c r="C207" s="7">
        <v>84.162000000000006</v>
      </c>
      <c r="D207" s="8">
        <v>132</v>
      </c>
      <c r="E207" s="8">
        <v>342</v>
      </c>
      <c r="F207" s="8">
        <v>518</v>
      </c>
      <c r="G207" s="8">
        <v>32.4</v>
      </c>
      <c r="H207" s="8">
        <v>351</v>
      </c>
      <c r="I207" s="7">
        <v>0.27</v>
      </c>
      <c r="J207" s="7">
        <v>0.25600000000000001</v>
      </c>
      <c r="K207" s="7">
        <v>0.68700000000000006</v>
      </c>
      <c r="L207" s="8">
        <v>293</v>
      </c>
      <c r="M207" s="8">
        <v>0</v>
      </c>
      <c r="N207" s="9">
        <v>2.343</v>
      </c>
      <c r="O207" s="10">
        <v>0.1268</v>
      </c>
      <c r="P207" s="10">
        <v>-6.4900000000000005E-5</v>
      </c>
      <c r="Q207" s="10">
        <v>1.153E-8</v>
      </c>
      <c r="R207" s="11">
        <v>344.33</v>
      </c>
      <c r="S207" s="11">
        <v>197.95</v>
      </c>
      <c r="T207" s="2">
        <v>-12.51</v>
      </c>
      <c r="U207" s="2">
        <v>18.22</v>
      </c>
      <c r="V207" s="9">
        <v>16.2057</v>
      </c>
      <c r="W207" s="11">
        <v>2897.97</v>
      </c>
      <c r="X207" s="11">
        <v>-39.299999999999997</v>
      </c>
      <c r="Y207" s="2">
        <v>370</v>
      </c>
      <c r="Z207" s="2">
        <v>245</v>
      </c>
      <c r="AA207" s="7">
        <v>0</v>
      </c>
      <c r="AB207" s="11">
        <v>0</v>
      </c>
      <c r="AC207" s="7">
        <v>0</v>
      </c>
      <c r="AD207" s="7">
        <v>0</v>
      </c>
      <c r="AE207" s="2">
        <v>6960</v>
      </c>
    </row>
    <row r="208" spans="1:31" ht="15" x14ac:dyDescent="0.2">
      <c r="A208" s="2">
        <v>194</v>
      </c>
      <c r="B208" s="1" t="s">
        <v>265</v>
      </c>
      <c r="C208" s="7">
        <v>70.135000000000005</v>
      </c>
      <c r="D208" s="8">
        <v>121.8</v>
      </c>
      <c r="E208" s="8">
        <v>310.10000000000002</v>
      </c>
      <c r="F208" s="8">
        <v>476</v>
      </c>
      <c r="G208" s="8">
        <v>36</v>
      </c>
      <c r="H208" s="8">
        <v>300</v>
      </c>
      <c r="I208" s="7">
        <v>0.28000000000000003</v>
      </c>
      <c r="J208" s="7">
        <v>0.24</v>
      </c>
      <c r="K208" s="7">
        <v>0.65600000000000003</v>
      </c>
      <c r="L208" s="8">
        <v>293</v>
      </c>
      <c r="M208" s="8">
        <v>0</v>
      </c>
      <c r="N208" s="9">
        <v>-3.4140000000000001</v>
      </c>
      <c r="O208" s="10">
        <v>0.1099</v>
      </c>
      <c r="P208" s="10">
        <v>-6.0680000000000002E-5</v>
      </c>
      <c r="Q208" s="10">
        <v>1.303E-8</v>
      </c>
      <c r="R208" s="11">
        <v>305.31</v>
      </c>
      <c r="S208" s="11">
        <v>175.72</v>
      </c>
      <c r="T208" s="2">
        <v>-6.71</v>
      </c>
      <c r="U208" s="2">
        <v>17.170000000000002</v>
      </c>
      <c r="V208" s="9">
        <v>15.825100000000001</v>
      </c>
      <c r="W208" s="11">
        <v>2459.0500000000002</v>
      </c>
      <c r="X208" s="11">
        <v>-42.56</v>
      </c>
      <c r="Y208" s="2">
        <v>330</v>
      </c>
      <c r="Z208" s="2">
        <v>220</v>
      </c>
      <c r="AA208" s="7">
        <v>55.198999999999998</v>
      </c>
      <c r="AB208" s="11">
        <v>-4985.3</v>
      </c>
      <c r="AC208" s="7">
        <v>-5.6680000000000001</v>
      </c>
      <c r="AD208" s="7">
        <v>3.51</v>
      </c>
      <c r="AE208" s="2">
        <v>6240</v>
      </c>
    </row>
    <row r="209" spans="1:31" ht="15" x14ac:dyDescent="0.2">
      <c r="A209" s="2">
        <v>195</v>
      </c>
      <c r="B209" s="1" t="s">
        <v>266</v>
      </c>
      <c r="C209" s="7">
        <v>84.162000000000006</v>
      </c>
      <c r="D209" s="8">
        <v>135.30000000000001</v>
      </c>
      <c r="E209" s="8">
        <v>339.6</v>
      </c>
      <c r="F209" s="8">
        <v>517</v>
      </c>
      <c r="G209" s="8">
        <v>32.4</v>
      </c>
      <c r="H209" s="8">
        <v>350</v>
      </c>
      <c r="I209" s="7">
        <v>0.27</v>
      </c>
      <c r="J209" s="7">
        <v>0.22500000000000001</v>
      </c>
      <c r="K209" s="7">
        <v>0.68</v>
      </c>
      <c r="L209" s="8">
        <v>293</v>
      </c>
      <c r="M209" s="8">
        <v>0.3</v>
      </c>
      <c r="N209" s="9">
        <v>5.19</v>
      </c>
      <c r="O209" s="10">
        <v>0.13880000000000001</v>
      </c>
      <c r="P209" s="10">
        <v>-8.0279999999999997E-5</v>
      </c>
      <c r="Q209" s="10">
        <v>1.7809999999999999E-8</v>
      </c>
      <c r="R209" s="11">
        <v>344.33</v>
      </c>
      <c r="S209" s="11">
        <v>197.95</v>
      </c>
      <c r="T209" s="2">
        <v>-11.38</v>
      </c>
      <c r="U209" s="2">
        <v>19.84</v>
      </c>
      <c r="V209" s="9">
        <v>15.8384</v>
      </c>
      <c r="W209" s="11">
        <v>2680.52</v>
      </c>
      <c r="X209" s="11">
        <v>-48.4</v>
      </c>
      <c r="Y209" s="2">
        <v>365</v>
      </c>
      <c r="Z209" s="2">
        <v>245</v>
      </c>
      <c r="AA209" s="7">
        <v>0</v>
      </c>
      <c r="AB209" s="11">
        <v>0</v>
      </c>
      <c r="AC209" s="7">
        <v>0</v>
      </c>
      <c r="AD209" s="7">
        <v>0</v>
      </c>
      <c r="AE209" s="2">
        <v>6860</v>
      </c>
    </row>
    <row r="210" spans="1:31" ht="15" x14ac:dyDescent="0.2">
      <c r="A210" s="2">
        <v>196</v>
      </c>
      <c r="B210" s="1" t="s">
        <v>267</v>
      </c>
      <c r="C210" s="7">
        <v>138.25399999999999</v>
      </c>
      <c r="D210" s="8">
        <v>230</v>
      </c>
      <c r="E210" s="8">
        <v>468.9</v>
      </c>
      <c r="F210" s="8">
        <v>702.2</v>
      </c>
      <c r="G210" s="8">
        <v>31</v>
      </c>
      <c r="H210" s="8">
        <v>0</v>
      </c>
      <c r="I210" s="7">
        <v>0</v>
      </c>
      <c r="J210" s="7">
        <v>0.23</v>
      </c>
      <c r="K210" s="7">
        <v>0.89700000000000002</v>
      </c>
      <c r="L210" s="8">
        <v>293</v>
      </c>
      <c r="M210" s="8">
        <v>0</v>
      </c>
      <c r="N210" s="9">
        <v>-26.86</v>
      </c>
      <c r="O210" s="10">
        <v>0.2671</v>
      </c>
      <c r="P210" s="10">
        <v>-1.5779999999999999E-4</v>
      </c>
      <c r="Q210" s="10">
        <v>3.4319999999999999E-8</v>
      </c>
      <c r="R210" s="11">
        <v>0</v>
      </c>
      <c r="S210" s="11">
        <v>0</v>
      </c>
      <c r="T210" s="2">
        <v>-40.380000000000003</v>
      </c>
      <c r="U210" s="2">
        <v>20.51</v>
      </c>
      <c r="V210" s="9">
        <v>15.831200000000001</v>
      </c>
      <c r="W210" s="11">
        <v>3671.61</v>
      </c>
      <c r="X210" s="11">
        <v>-69.739999999999995</v>
      </c>
      <c r="Y210" s="2">
        <v>495</v>
      </c>
      <c r="Z210" s="2">
        <v>368</v>
      </c>
      <c r="AA210" s="7">
        <v>0</v>
      </c>
      <c r="AB210" s="11">
        <v>0</v>
      </c>
      <c r="AC210" s="7">
        <v>0</v>
      </c>
      <c r="AD210" s="7">
        <v>0</v>
      </c>
      <c r="AE210" s="2">
        <v>9400</v>
      </c>
    </row>
    <row r="211" spans="1:31" ht="15" x14ac:dyDescent="0.2">
      <c r="A211" s="2">
        <v>197</v>
      </c>
      <c r="B211" s="1" t="s">
        <v>268</v>
      </c>
      <c r="C211" s="7">
        <v>52.034999999999997</v>
      </c>
      <c r="D211" s="8">
        <v>245.3</v>
      </c>
      <c r="E211" s="8">
        <v>252.5</v>
      </c>
      <c r="F211" s="8">
        <v>400</v>
      </c>
      <c r="G211" s="8">
        <v>59</v>
      </c>
      <c r="H211" s="8">
        <v>0</v>
      </c>
      <c r="I211" s="7">
        <v>0</v>
      </c>
      <c r="J211" s="7">
        <v>0.24</v>
      </c>
      <c r="K211" s="7">
        <v>0</v>
      </c>
      <c r="L211" s="8">
        <v>0</v>
      </c>
      <c r="M211" s="8">
        <v>0.2</v>
      </c>
      <c r="N211" s="9">
        <v>8.5830000000000002</v>
      </c>
      <c r="O211" s="10">
        <v>2.2100000000000002E-2</v>
      </c>
      <c r="P211" s="10">
        <v>-1.946E-5</v>
      </c>
      <c r="Q211" s="10">
        <v>7.0450000000000004E-9</v>
      </c>
      <c r="R211" s="11">
        <v>0</v>
      </c>
      <c r="S211" s="11">
        <v>0</v>
      </c>
      <c r="T211" s="2">
        <v>73.84</v>
      </c>
      <c r="U211" s="2">
        <v>71.03</v>
      </c>
      <c r="V211" s="9">
        <v>0</v>
      </c>
      <c r="W211" s="11">
        <v>0</v>
      </c>
      <c r="X211" s="11">
        <v>0</v>
      </c>
      <c r="Y211" s="2">
        <v>0</v>
      </c>
      <c r="Z211" s="2">
        <v>0</v>
      </c>
      <c r="AA211" s="7">
        <v>58.323</v>
      </c>
      <c r="AB211" s="11">
        <v>-4390.8</v>
      </c>
      <c r="AC211" s="7">
        <v>-6.1849999999999996</v>
      </c>
      <c r="AD211" s="7">
        <v>1.51</v>
      </c>
      <c r="AE211" s="2">
        <v>0</v>
      </c>
    </row>
    <row r="212" spans="1:31" ht="15" x14ac:dyDescent="0.2">
      <c r="A212" s="2">
        <v>198</v>
      </c>
      <c r="B212" s="1" t="s">
        <v>269</v>
      </c>
      <c r="C212" s="7">
        <v>56.107999999999997</v>
      </c>
      <c r="D212" s="8">
        <v>182.4</v>
      </c>
      <c r="E212" s="8">
        <v>285.7</v>
      </c>
      <c r="F212" s="8">
        <v>459.9</v>
      </c>
      <c r="G212" s="8">
        <v>49.2</v>
      </c>
      <c r="H212" s="8">
        <v>210</v>
      </c>
      <c r="I212" s="7">
        <v>0.27400000000000002</v>
      </c>
      <c r="J212" s="7">
        <v>0.20899999999999999</v>
      </c>
      <c r="K212" s="7">
        <v>0.69399999999999995</v>
      </c>
      <c r="L212" s="8">
        <v>293</v>
      </c>
      <c r="M212" s="8">
        <v>0</v>
      </c>
      <c r="N212" s="9">
        <v>-12.003</v>
      </c>
      <c r="O212" s="10">
        <v>0.12</v>
      </c>
      <c r="P212" s="10">
        <v>-8.4980000000000003E-5</v>
      </c>
      <c r="Q212" s="10">
        <v>2.501E-8</v>
      </c>
      <c r="R212" s="11">
        <v>0</v>
      </c>
      <c r="S212" s="11">
        <v>0</v>
      </c>
      <c r="T212" s="2">
        <v>6.37</v>
      </c>
      <c r="U212" s="2">
        <v>26.3</v>
      </c>
      <c r="V212" s="9">
        <v>15.9254</v>
      </c>
      <c r="W212" s="11">
        <v>2359.09</v>
      </c>
      <c r="X212" s="11">
        <v>-31.78</v>
      </c>
      <c r="Y212" s="2">
        <v>290</v>
      </c>
      <c r="Z212" s="2">
        <v>200</v>
      </c>
      <c r="AA212" s="7">
        <v>0</v>
      </c>
      <c r="AB212" s="11">
        <v>0</v>
      </c>
      <c r="AC212" s="7">
        <v>0</v>
      </c>
      <c r="AD212" s="7">
        <v>0</v>
      </c>
      <c r="AE212" s="2">
        <v>5780</v>
      </c>
    </row>
    <row r="213" spans="1:31" ht="15" x14ac:dyDescent="0.2">
      <c r="A213" s="2">
        <v>199</v>
      </c>
      <c r="B213" s="1" t="s">
        <v>270</v>
      </c>
      <c r="C213" s="7">
        <v>98.188999999999993</v>
      </c>
      <c r="D213" s="8">
        <v>265</v>
      </c>
      <c r="E213" s="8">
        <v>391.9</v>
      </c>
      <c r="F213" s="8">
        <v>589</v>
      </c>
      <c r="G213" s="8">
        <v>36.700000000000003</v>
      </c>
      <c r="H213" s="8">
        <v>390</v>
      </c>
      <c r="I213" s="7">
        <v>0.3</v>
      </c>
      <c r="J213" s="7">
        <v>0.33600000000000002</v>
      </c>
      <c r="K213" s="7">
        <v>0.81</v>
      </c>
      <c r="L213" s="8">
        <v>293</v>
      </c>
      <c r="M213" s="8">
        <v>0</v>
      </c>
      <c r="N213" s="9">
        <v>-18.196999999999999</v>
      </c>
      <c r="O213" s="10">
        <v>0.18790000000000001</v>
      </c>
      <c r="P213" s="10">
        <v>-1.004E-4</v>
      </c>
      <c r="Q213" s="10">
        <v>1.8060000000000001E-8</v>
      </c>
      <c r="R213" s="11">
        <v>0</v>
      </c>
      <c r="S213" s="11">
        <v>0</v>
      </c>
      <c r="T213" s="2">
        <v>-28.52</v>
      </c>
      <c r="U213" s="2">
        <v>15.06</v>
      </c>
      <c r="V213" s="9">
        <v>15.7818</v>
      </c>
      <c r="W213" s="11">
        <v>3066.05</v>
      </c>
      <c r="X213" s="11">
        <v>-56.8</v>
      </c>
      <c r="Y213" s="2">
        <v>435</v>
      </c>
      <c r="Z213" s="2">
        <v>330</v>
      </c>
      <c r="AA213" s="7">
        <v>0</v>
      </c>
      <c r="AB213" s="11">
        <v>0</v>
      </c>
      <c r="AC213" s="7">
        <v>0</v>
      </c>
      <c r="AD213" s="7">
        <v>0</v>
      </c>
      <c r="AE213" s="2">
        <v>7900</v>
      </c>
    </row>
    <row r="214" spans="1:31" ht="15" x14ac:dyDescent="0.2">
      <c r="A214" s="2">
        <v>200</v>
      </c>
      <c r="B214" s="1" t="s">
        <v>271</v>
      </c>
      <c r="C214" s="7">
        <v>84.162000000000006</v>
      </c>
      <c r="D214" s="8">
        <v>279.7</v>
      </c>
      <c r="E214" s="8">
        <v>353.9</v>
      </c>
      <c r="F214" s="8">
        <v>553.4</v>
      </c>
      <c r="G214" s="8">
        <v>40.200000000000003</v>
      </c>
      <c r="H214" s="8">
        <v>308</v>
      </c>
      <c r="I214" s="7">
        <v>0.27300000000000002</v>
      </c>
      <c r="J214" s="7">
        <v>0.21299999999999999</v>
      </c>
      <c r="K214" s="7">
        <v>0.77900000000000003</v>
      </c>
      <c r="L214" s="8">
        <v>293</v>
      </c>
      <c r="M214" s="8">
        <v>0.3</v>
      </c>
      <c r="N214" s="9">
        <v>-13.026999999999999</v>
      </c>
      <c r="O214" s="10">
        <v>0.14599999999999999</v>
      </c>
      <c r="P214" s="10">
        <v>-6.0269999999999997E-5</v>
      </c>
      <c r="Q214" s="10">
        <v>3.1559999999999999E-9</v>
      </c>
      <c r="R214" s="11">
        <v>653.62</v>
      </c>
      <c r="S214" s="11">
        <v>290.83999999999997</v>
      </c>
      <c r="T214" s="2">
        <v>-29.43</v>
      </c>
      <c r="U214" s="2">
        <v>7.59</v>
      </c>
      <c r="V214" s="9">
        <v>15.752700000000001</v>
      </c>
      <c r="W214" s="11">
        <v>2766.63</v>
      </c>
      <c r="X214" s="11">
        <v>-50.5</v>
      </c>
      <c r="Y214" s="2">
        <v>380</v>
      </c>
      <c r="Z214" s="2">
        <v>280</v>
      </c>
      <c r="AA214" s="7">
        <v>53.451000000000001</v>
      </c>
      <c r="AB214" s="11">
        <v>-5562.12</v>
      </c>
      <c r="AC214" s="7">
        <v>-5.3029999999999999</v>
      </c>
      <c r="AD214" s="7">
        <v>4.22</v>
      </c>
      <c r="AE214" s="2">
        <v>7160</v>
      </c>
    </row>
    <row r="215" spans="1:31" ht="15" x14ac:dyDescent="0.2">
      <c r="A215" s="2">
        <v>201</v>
      </c>
      <c r="B215" s="1" t="s">
        <v>272</v>
      </c>
      <c r="C215" s="7">
        <v>100.161</v>
      </c>
      <c r="D215" s="8">
        <v>298</v>
      </c>
      <c r="E215" s="8">
        <v>434.3</v>
      </c>
      <c r="F215" s="8">
        <v>625</v>
      </c>
      <c r="G215" s="8">
        <v>37</v>
      </c>
      <c r="H215" s="8">
        <v>327</v>
      </c>
      <c r="I215" s="7">
        <v>0.24</v>
      </c>
      <c r="J215" s="7">
        <v>0.55000000000000004</v>
      </c>
      <c r="K215" s="7">
        <v>0.94199999999999995</v>
      </c>
      <c r="L215" s="8">
        <v>303</v>
      </c>
      <c r="M215" s="8">
        <v>1.7</v>
      </c>
      <c r="N215" s="9">
        <v>-13.263999999999999</v>
      </c>
      <c r="O215" s="10">
        <v>0.17230000000000001</v>
      </c>
      <c r="P215" s="10">
        <v>-9.7600000000000001E-5</v>
      </c>
      <c r="Q215" s="10">
        <v>1.967E-8</v>
      </c>
      <c r="R215" s="11">
        <v>0</v>
      </c>
      <c r="S215" s="11">
        <v>0</v>
      </c>
      <c r="T215" s="2">
        <v>-70.400000000000006</v>
      </c>
      <c r="U215" s="2">
        <v>-28.18</v>
      </c>
      <c r="V215" s="9">
        <v>0</v>
      </c>
      <c r="W215" s="11">
        <v>0</v>
      </c>
      <c r="X215" s="11">
        <v>0</v>
      </c>
      <c r="Y215" s="2">
        <v>0</v>
      </c>
      <c r="Z215" s="2">
        <v>0</v>
      </c>
      <c r="AA215" s="7">
        <v>86.548000000000002</v>
      </c>
      <c r="AB215" s="11">
        <v>-9573.09</v>
      </c>
      <c r="AC215" s="7">
        <v>-9.5389999999999997</v>
      </c>
      <c r="AD215" s="7">
        <v>5.86</v>
      </c>
      <c r="AE215" s="2">
        <v>10870</v>
      </c>
    </row>
    <row r="216" spans="1:31" ht="15" x14ac:dyDescent="0.2">
      <c r="A216" s="2">
        <v>202</v>
      </c>
      <c r="B216" s="1" t="s">
        <v>273</v>
      </c>
      <c r="C216" s="7">
        <v>95.144999999999996</v>
      </c>
      <c r="D216" s="8">
        <v>242</v>
      </c>
      <c r="E216" s="8">
        <v>428.8</v>
      </c>
      <c r="F216" s="8">
        <v>629</v>
      </c>
      <c r="G216" s="8">
        <v>38</v>
      </c>
      <c r="H216" s="8">
        <v>312</v>
      </c>
      <c r="I216" s="7">
        <v>0.23</v>
      </c>
      <c r="J216" s="7">
        <v>0.443</v>
      </c>
      <c r="K216" s="7">
        <v>0.95099999999999996</v>
      </c>
      <c r="L216" s="8">
        <v>288</v>
      </c>
      <c r="M216" s="8">
        <v>3.1</v>
      </c>
      <c r="N216" s="9">
        <v>-9.0299999999999994</v>
      </c>
      <c r="O216" s="10">
        <v>0.1323</v>
      </c>
      <c r="P216" s="10">
        <v>-4.6650000000000002E-5</v>
      </c>
      <c r="Q216" s="10">
        <v>-3.6640000000000002E-9</v>
      </c>
      <c r="R216" s="11">
        <v>787.38</v>
      </c>
      <c r="S216" s="11">
        <v>336.47</v>
      </c>
      <c r="T216" s="2">
        <v>-55</v>
      </c>
      <c r="U216" s="2">
        <v>-21.69</v>
      </c>
      <c r="V216" s="9">
        <v>0</v>
      </c>
      <c r="W216" s="11">
        <v>0</v>
      </c>
      <c r="X216" s="11">
        <v>0</v>
      </c>
      <c r="Y216" s="2">
        <v>0</v>
      </c>
      <c r="Z216" s="2">
        <v>0</v>
      </c>
      <c r="AA216" s="7">
        <v>0</v>
      </c>
      <c r="AB216" s="11">
        <v>0</v>
      </c>
      <c r="AC216" s="7">
        <v>0</v>
      </c>
      <c r="AD216" s="7">
        <v>0</v>
      </c>
      <c r="AE216" s="2">
        <v>9500</v>
      </c>
    </row>
    <row r="217" spans="1:31" ht="15" x14ac:dyDescent="0.2">
      <c r="A217" s="2">
        <v>203</v>
      </c>
      <c r="B217" s="1" t="s">
        <v>274</v>
      </c>
      <c r="C217" s="7">
        <v>82.146000000000001</v>
      </c>
      <c r="D217" s="8">
        <v>169.7</v>
      </c>
      <c r="E217" s="8">
        <v>356.1</v>
      </c>
      <c r="F217" s="8">
        <v>560.4</v>
      </c>
      <c r="G217" s="8">
        <v>42.9</v>
      </c>
      <c r="H217" s="8">
        <v>292</v>
      </c>
      <c r="I217" s="7">
        <v>0.27</v>
      </c>
      <c r="J217" s="7">
        <v>0.21</v>
      </c>
      <c r="K217" s="7">
        <v>0.81599999999999995</v>
      </c>
      <c r="L217" s="8">
        <v>289</v>
      </c>
      <c r="M217" s="8">
        <v>0.6</v>
      </c>
      <c r="N217" s="9">
        <v>-16.396999999999998</v>
      </c>
      <c r="O217" s="10">
        <v>0.17319999999999999</v>
      </c>
      <c r="P217" s="10">
        <v>-1.293E-4</v>
      </c>
      <c r="Q217" s="10">
        <v>3.927E-8</v>
      </c>
      <c r="R217" s="11">
        <v>506.92</v>
      </c>
      <c r="S217" s="11">
        <v>264.54000000000002</v>
      </c>
      <c r="T217" s="2">
        <v>-1.28</v>
      </c>
      <c r="U217" s="2">
        <v>25.54</v>
      </c>
      <c r="V217" s="9">
        <v>15.824299999999999</v>
      </c>
      <c r="W217" s="11">
        <v>2813.53</v>
      </c>
      <c r="X217" s="11">
        <v>-49.98</v>
      </c>
      <c r="Y217" s="2">
        <v>360</v>
      </c>
      <c r="Z217" s="2">
        <v>300</v>
      </c>
      <c r="AA217" s="7">
        <v>0</v>
      </c>
      <c r="AB217" s="11">
        <v>0</v>
      </c>
      <c r="AC217" s="7">
        <v>0</v>
      </c>
      <c r="AD217" s="7">
        <v>0</v>
      </c>
      <c r="AE217" s="2">
        <v>7280</v>
      </c>
    </row>
    <row r="218" spans="1:31" ht="15" x14ac:dyDescent="0.2">
      <c r="A218" s="2">
        <v>204</v>
      </c>
      <c r="B218" s="1" t="s">
        <v>275</v>
      </c>
      <c r="C218" s="7">
        <v>70.135000000000005</v>
      </c>
      <c r="D218" s="8">
        <v>179.3</v>
      </c>
      <c r="E218" s="8">
        <v>322.39999999999998</v>
      </c>
      <c r="F218" s="8">
        <v>511.6</v>
      </c>
      <c r="G218" s="8">
        <v>44.5</v>
      </c>
      <c r="H218" s="8">
        <v>260</v>
      </c>
      <c r="I218" s="7">
        <v>0.27600000000000002</v>
      </c>
      <c r="J218" s="7">
        <v>0.192</v>
      </c>
      <c r="K218" s="7">
        <v>0.745</v>
      </c>
      <c r="L218" s="8">
        <v>293</v>
      </c>
      <c r="M218" s="8">
        <v>0</v>
      </c>
      <c r="N218" s="9">
        <v>-12.808</v>
      </c>
      <c r="O218" s="10">
        <v>0.12959999999999999</v>
      </c>
      <c r="P218" s="10">
        <v>-7.2390000000000003E-5</v>
      </c>
      <c r="Q218" s="10">
        <v>1.5489999999999998E-8</v>
      </c>
      <c r="R218" s="11">
        <v>406.69</v>
      </c>
      <c r="S218" s="11">
        <v>231.67</v>
      </c>
      <c r="T218" s="2">
        <v>-18.46</v>
      </c>
      <c r="U218" s="2">
        <v>9.23</v>
      </c>
      <c r="V218" s="9">
        <v>15.8574</v>
      </c>
      <c r="W218" s="11">
        <v>2588.48</v>
      </c>
      <c r="X218" s="11">
        <v>-41.79</v>
      </c>
      <c r="Y218" s="2">
        <v>345</v>
      </c>
      <c r="Z218" s="2">
        <v>230</v>
      </c>
      <c r="AA218" s="7">
        <v>0</v>
      </c>
      <c r="AB218" s="11">
        <v>0</v>
      </c>
      <c r="AC218" s="7">
        <v>0</v>
      </c>
      <c r="AD218" s="7">
        <v>0</v>
      </c>
      <c r="AE218" s="2">
        <v>6524</v>
      </c>
    </row>
    <row r="219" spans="1:31" ht="15" x14ac:dyDescent="0.2">
      <c r="A219" s="2">
        <v>205</v>
      </c>
      <c r="B219" s="1" t="s">
        <v>276</v>
      </c>
      <c r="C219" s="7">
        <v>84.117999999999995</v>
      </c>
      <c r="D219" s="8">
        <v>222.5</v>
      </c>
      <c r="E219" s="8">
        <v>403.9</v>
      </c>
      <c r="F219" s="8">
        <v>626</v>
      </c>
      <c r="G219" s="8">
        <v>53</v>
      </c>
      <c r="H219" s="8">
        <v>268</v>
      </c>
      <c r="I219" s="7">
        <v>0.28000000000000003</v>
      </c>
      <c r="J219" s="7">
        <v>0.35</v>
      </c>
      <c r="K219" s="7">
        <v>0.95</v>
      </c>
      <c r="L219" s="8">
        <v>293</v>
      </c>
      <c r="M219" s="8">
        <v>3</v>
      </c>
      <c r="N219" s="9">
        <v>-9.7070000000000007</v>
      </c>
      <c r="O219" s="10">
        <v>0.12479999999999999</v>
      </c>
      <c r="P219" s="10">
        <v>-7.462E-5</v>
      </c>
      <c r="Q219" s="10">
        <v>1.7030000000000001E-8</v>
      </c>
      <c r="R219" s="11">
        <v>574.71</v>
      </c>
      <c r="S219" s="11">
        <v>303.44</v>
      </c>
      <c r="T219" s="2">
        <v>-46.04</v>
      </c>
      <c r="U219" s="2">
        <v>0</v>
      </c>
      <c r="V219" s="9">
        <v>16.089700000000001</v>
      </c>
      <c r="W219" s="11">
        <v>3193.92</v>
      </c>
      <c r="X219" s="11">
        <v>-66.150000000000006</v>
      </c>
      <c r="Y219" s="2">
        <v>440</v>
      </c>
      <c r="Z219" s="2">
        <v>300</v>
      </c>
      <c r="AA219" s="7">
        <v>0</v>
      </c>
      <c r="AB219" s="11">
        <v>0</v>
      </c>
      <c r="AC219" s="7">
        <v>0</v>
      </c>
      <c r="AD219" s="7">
        <v>0</v>
      </c>
      <c r="AE219" s="2">
        <v>8740</v>
      </c>
    </row>
    <row r="220" spans="1:31" ht="15" x14ac:dyDescent="0.2">
      <c r="A220" s="2">
        <v>206</v>
      </c>
      <c r="B220" s="1" t="s">
        <v>277</v>
      </c>
      <c r="C220" s="7">
        <v>68.119</v>
      </c>
      <c r="D220" s="8">
        <v>138.1</v>
      </c>
      <c r="E220" s="8">
        <v>317.39999999999998</v>
      </c>
      <c r="F220" s="8">
        <v>506</v>
      </c>
      <c r="G220" s="8">
        <v>0</v>
      </c>
      <c r="H220" s="8">
        <v>0</v>
      </c>
      <c r="I220" s="7">
        <v>0</v>
      </c>
      <c r="J220" s="7">
        <v>0</v>
      </c>
      <c r="K220" s="7">
        <v>0.77200000000000002</v>
      </c>
      <c r="L220" s="8">
        <v>293</v>
      </c>
      <c r="M220" s="8">
        <v>0.9</v>
      </c>
      <c r="N220" s="9">
        <v>-9.9149999999999991</v>
      </c>
      <c r="O220" s="10">
        <v>0.1106</v>
      </c>
      <c r="P220" s="10">
        <v>-6.1600000000000007E-5</v>
      </c>
      <c r="Q220" s="10">
        <v>1.2979999999999999E-8</v>
      </c>
      <c r="R220" s="11">
        <v>396.83</v>
      </c>
      <c r="S220" s="11">
        <v>218.66</v>
      </c>
      <c r="T220" s="2">
        <v>7.87</v>
      </c>
      <c r="U220" s="2">
        <v>26.48</v>
      </c>
      <c r="V220" s="9">
        <v>15.935600000000001</v>
      </c>
      <c r="W220" s="11">
        <v>2583.0700000000002</v>
      </c>
      <c r="X220" s="11">
        <v>-39.869999999999997</v>
      </c>
      <c r="Y220" s="2">
        <v>378</v>
      </c>
      <c r="Z220" s="2">
        <v>244</v>
      </c>
      <c r="AA220" s="7">
        <v>0</v>
      </c>
      <c r="AB220" s="11">
        <v>0</v>
      </c>
      <c r="AC220" s="7">
        <v>0</v>
      </c>
      <c r="AD220" s="7">
        <v>0</v>
      </c>
      <c r="AE220" s="2">
        <v>6450</v>
      </c>
    </row>
    <row r="221" spans="1:31" ht="15" x14ac:dyDescent="0.2">
      <c r="A221" s="2">
        <v>207</v>
      </c>
      <c r="B221" s="1" t="s">
        <v>278</v>
      </c>
      <c r="C221" s="7">
        <v>42.081000000000003</v>
      </c>
      <c r="D221" s="8">
        <v>145.69999999999999</v>
      </c>
      <c r="E221" s="8">
        <v>240.4</v>
      </c>
      <c r="F221" s="8">
        <v>397.8</v>
      </c>
      <c r="G221" s="8">
        <v>54.2</v>
      </c>
      <c r="H221" s="8">
        <v>170</v>
      </c>
      <c r="I221" s="7">
        <v>0.28199999999999997</v>
      </c>
      <c r="J221" s="7">
        <v>0.26400000000000001</v>
      </c>
      <c r="K221" s="7">
        <v>0.56299999999999994</v>
      </c>
      <c r="L221" s="8">
        <v>288</v>
      </c>
      <c r="M221" s="8">
        <v>0</v>
      </c>
      <c r="N221" s="9">
        <v>-8.4169999999999998</v>
      </c>
      <c r="O221" s="10">
        <v>9.1079999999999994E-2</v>
      </c>
      <c r="P221" s="10">
        <v>-6.8819999999999995E-5</v>
      </c>
      <c r="Q221" s="10">
        <v>2.1579999999999999E-8</v>
      </c>
      <c r="R221" s="11">
        <v>0</v>
      </c>
      <c r="S221" s="11">
        <v>0</v>
      </c>
      <c r="T221" s="2">
        <v>12.74</v>
      </c>
      <c r="U221" s="2">
        <v>24.95</v>
      </c>
      <c r="V221" s="9">
        <v>15.8599</v>
      </c>
      <c r="W221" s="11">
        <v>1971.04</v>
      </c>
      <c r="X221" s="11">
        <v>-26.65</v>
      </c>
      <c r="Y221" s="2">
        <v>245</v>
      </c>
      <c r="Z221" s="2">
        <v>180</v>
      </c>
      <c r="AA221" s="7">
        <v>0</v>
      </c>
      <c r="AB221" s="11">
        <v>0</v>
      </c>
      <c r="AC221" s="7">
        <v>0</v>
      </c>
      <c r="AD221" s="7">
        <v>0</v>
      </c>
      <c r="AE221" s="2">
        <v>4790</v>
      </c>
    </row>
    <row r="222" spans="1:31" ht="15" x14ac:dyDescent="0.2">
      <c r="A222" s="2">
        <v>208</v>
      </c>
      <c r="B222" s="1" t="s">
        <v>279</v>
      </c>
      <c r="C222" s="7">
        <v>4.032</v>
      </c>
      <c r="D222" s="8">
        <v>18.7</v>
      </c>
      <c r="E222" s="8">
        <v>23.7</v>
      </c>
      <c r="F222" s="8">
        <v>38.4</v>
      </c>
      <c r="G222" s="8">
        <v>16.399999999999999</v>
      </c>
      <c r="H222" s="8">
        <v>60.3</v>
      </c>
      <c r="I222" s="7">
        <v>0.314</v>
      </c>
      <c r="J222" s="7">
        <v>-0.13</v>
      </c>
      <c r="K222" s="7">
        <v>0.16500000000000001</v>
      </c>
      <c r="L222" s="8">
        <v>22.7</v>
      </c>
      <c r="M222" s="8">
        <v>0</v>
      </c>
      <c r="N222" s="9">
        <v>7.2249999999999996</v>
      </c>
      <c r="O222" s="10">
        <v>-1.58E-3</v>
      </c>
      <c r="P222" s="10">
        <v>2.7939999999999998E-6</v>
      </c>
      <c r="Q222" s="10">
        <v>-8.7999999999999996E-10</v>
      </c>
      <c r="R222" s="11">
        <v>19.670000000000002</v>
      </c>
      <c r="S222" s="11">
        <v>8.3800000000000008</v>
      </c>
      <c r="T222" s="2">
        <v>0</v>
      </c>
      <c r="U222" s="2">
        <v>0</v>
      </c>
      <c r="V222" s="9">
        <v>13.295400000000001</v>
      </c>
      <c r="W222" s="11">
        <v>157.88999999999999</v>
      </c>
      <c r="X222" s="11">
        <v>0</v>
      </c>
      <c r="Y222" s="2">
        <v>25</v>
      </c>
      <c r="Z222" s="2">
        <v>19</v>
      </c>
      <c r="AA222" s="7">
        <v>0</v>
      </c>
      <c r="AB222" s="11">
        <v>0</v>
      </c>
      <c r="AC222" s="7">
        <v>0</v>
      </c>
      <c r="AD222" s="7">
        <v>0</v>
      </c>
      <c r="AE222" s="2">
        <v>292</v>
      </c>
    </row>
    <row r="223" spans="1:31" ht="15" x14ac:dyDescent="0.2">
      <c r="A223" s="2">
        <v>209</v>
      </c>
      <c r="B223" s="1" t="s">
        <v>280</v>
      </c>
      <c r="C223" s="7">
        <v>20.030999999999999</v>
      </c>
      <c r="D223" s="8">
        <v>277</v>
      </c>
      <c r="E223" s="8">
        <v>374.6</v>
      </c>
      <c r="F223" s="8">
        <v>644</v>
      </c>
      <c r="G223" s="8">
        <v>213.8</v>
      </c>
      <c r="H223" s="8">
        <v>55.6</v>
      </c>
      <c r="I223" s="7">
        <v>0.22500000000000001</v>
      </c>
      <c r="J223" s="7">
        <v>0</v>
      </c>
      <c r="K223" s="7">
        <v>1.105</v>
      </c>
      <c r="L223" s="8">
        <v>293</v>
      </c>
      <c r="M223" s="8">
        <v>1.9</v>
      </c>
      <c r="N223" s="9">
        <v>0</v>
      </c>
      <c r="O223" s="10">
        <v>0</v>
      </c>
      <c r="P223" s="10">
        <v>0</v>
      </c>
      <c r="Q223" s="10">
        <v>0</v>
      </c>
      <c r="R223" s="11">
        <v>757.92</v>
      </c>
      <c r="S223" s="11">
        <v>304.58</v>
      </c>
      <c r="T223" s="2">
        <v>-59.57</v>
      </c>
      <c r="U223" s="2">
        <v>-56.08</v>
      </c>
      <c r="V223" s="9">
        <v>0</v>
      </c>
      <c r="W223" s="11">
        <v>0</v>
      </c>
      <c r="X223" s="11">
        <v>0</v>
      </c>
      <c r="Y223" s="2">
        <v>0</v>
      </c>
      <c r="Z223" s="2">
        <v>0</v>
      </c>
      <c r="AA223" s="7">
        <v>0</v>
      </c>
      <c r="AB223" s="11">
        <v>0</v>
      </c>
      <c r="AC223" s="7">
        <v>0</v>
      </c>
      <c r="AD223" s="7">
        <v>0</v>
      </c>
      <c r="AE223" s="2">
        <v>9880</v>
      </c>
    </row>
    <row r="224" spans="1:31" ht="15" x14ac:dyDescent="0.2">
      <c r="A224" s="2">
        <v>210</v>
      </c>
      <c r="B224" s="1" t="s">
        <v>281</v>
      </c>
      <c r="C224" s="7">
        <v>173.83500000000001</v>
      </c>
      <c r="D224" s="8">
        <v>220.6</v>
      </c>
      <c r="E224" s="8">
        <v>370</v>
      </c>
      <c r="F224" s="8">
        <v>583</v>
      </c>
      <c r="G224" s="8">
        <v>71</v>
      </c>
      <c r="H224" s="8">
        <v>0</v>
      </c>
      <c r="I224" s="7">
        <v>0</v>
      </c>
      <c r="J224" s="7">
        <v>0</v>
      </c>
      <c r="K224" s="7">
        <v>2.5</v>
      </c>
      <c r="L224" s="8">
        <v>293</v>
      </c>
      <c r="M224" s="8">
        <v>1.9</v>
      </c>
      <c r="N224" s="9">
        <v>0</v>
      </c>
      <c r="O224" s="10">
        <v>0</v>
      </c>
      <c r="P224" s="10">
        <v>0</v>
      </c>
      <c r="Q224" s="10">
        <v>0</v>
      </c>
      <c r="R224" s="11">
        <v>428.91</v>
      </c>
      <c r="S224" s="11">
        <v>294.57</v>
      </c>
      <c r="T224" s="2">
        <v>-1</v>
      </c>
      <c r="U224" s="2">
        <v>-1.34</v>
      </c>
      <c r="V224" s="9">
        <v>0</v>
      </c>
      <c r="W224" s="11">
        <v>0</v>
      </c>
      <c r="X224" s="11">
        <v>0</v>
      </c>
      <c r="Y224" s="2">
        <v>0</v>
      </c>
      <c r="Z224" s="2">
        <v>0</v>
      </c>
      <c r="AA224" s="7">
        <v>0</v>
      </c>
      <c r="AB224" s="11">
        <v>0</v>
      </c>
      <c r="AC224" s="7">
        <v>0</v>
      </c>
      <c r="AD224" s="7">
        <v>0</v>
      </c>
      <c r="AE224" s="2">
        <v>0</v>
      </c>
    </row>
    <row r="225" spans="1:33" ht="15" x14ac:dyDescent="0.2">
      <c r="A225" s="2">
        <v>211</v>
      </c>
      <c r="B225" s="1" t="s">
        <v>282</v>
      </c>
      <c r="C225" s="7">
        <v>129.24700000000001</v>
      </c>
      <c r="D225" s="8">
        <v>211</v>
      </c>
      <c r="E225" s="8">
        <v>432.8</v>
      </c>
      <c r="F225" s="8">
        <v>596</v>
      </c>
      <c r="G225" s="8">
        <v>25</v>
      </c>
      <c r="H225" s="8">
        <v>517</v>
      </c>
      <c r="I225" s="7">
        <v>0.26</v>
      </c>
      <c r="J225" s="7">
        <v>0.59</v>
      </c>
      <c r="K225" s="7">
        <v>0.76700000000000002</v>
      </c>
      <c r="L225" s="8">
        <v>293</v>
      </c>
      <c r="M225" s="8">
        <v>1.1000000000000001</v>
      </c>
      <c r="N225" s="9">
        <v>2.3319999999999999</v>
      </c>
      <c r="O225" s="10">
        <v>0.193</v>
      </c>
      <c r="P225" s="10">
        <v>-1.049E-4</v>
      </c>
      <c r="Q225" s="10">
        <v>2.2090000000000001E-8</v>
      </c>
      <c r="R225" s="11">
        <v>581.41999999999996</v>
      </c>
      <c r="S225" s="11">
        <v>286.54000000000002</v>
      </c>
      <c r="T225" s="2">
        <v>0</v>
      </c>
      <c r="U225" s="2">
        <v>0</v>
      </c>
      <c r="V225" s="9">
        <v>16.730699999999999</v>
      </c>
      <c r="W225" s="11">
        <v>3721.9</v>
      </c>
      <c r="X225" s="11">
        <v>-64.150000000000006</v>
      </c>
      <c r="Y225" s="2">
        <v>459</v>
      </c>
      <c r="Z225" s="2">
        <v>322</v>
      </c>
      <c r="AA225" s="7">
        <v>0</v>
      </c>
      <c r="AB225" s="11">
        <v>0</v>
      </c>
      <c r="AC225" s="7">
        <v>0</v>
      </c>
      <c r="AD225" s="7">
        <v>0</v>
      </c>
      <c r="AE225" s="2">
        <v>9500</v>
      </c>
    </row>
    <row r="226" spans="1:33" ht="15" x14ac:dyDescent="0.2">
      <c r="A226" s="2">
        <v>212</v>
      </c>
      <c r="B226" s="1" t="s">
        <v>283</v>
      </c>
      <c r="C226" s="7">
        <v>278.35000000000002</v>
      </c>
      <c r="D226" s="8">
        <v>238</v>
      </c>
      <c r="E226" s="8">
        <v>608</v>
      </c>
      <c r="F226" s="8">
        <v>0</v>
      </c>
      <c r="G226" s="8">
        <v>0</v>
      </c>
      <c r="H226" s="8">
        <v>0</v>
      </c>
      <c r="I226" s="7">
        <v>0</v>
      </c>
      <c r="J226" s="7">
        <v>0</v>
      </c>
      <c r="K226" s="7">
        <v>1.0469999999999999</v>
      </c>
      <c r="L226" s="8">
        <v>293</v>
      </c>
      <c r="M226" s="8">
        <v>0</v>
      </c>
      <c r="N226" s="9">
        <v>0.44900000000000001</v>
      </c>
      <c r="O226" s="10">
        <v>2.9950000000000001</v>
      </c>
      <c r="P226" s="10">
        <v>-1</v>
      </c>
      <c r="Q226" s="10">
        <v>-1.462</v>
      </c>
      <c r="R226" s="11">
        <v>-4</v>
      </c>
      <c r="S226" s="11">
        <v>1.665</v>
      </c>
      <c r="T226" s="2">
        <v>-8</v>
      </c>
      <c r="U226" s="2">
        <v>2588.1</v>
      </c>
      <c r="V226" s="9">
        <v>336.24</v>
      </c>
      <c r="W226" s="11">
        <v>0</v>
      </c>
      <c r="X226" s="11">
        <v>0</v>
      </c>
      <c r="Y226" s="2">
        <v>16.953900000000001</v>
      </c>
      <c r="Z226" s="2">
        <v>4852.47</v>
      </c>
      <c r="AA226" s="7">
        <v>-138.1</v>
      </c>
      <c r="AB226" s="11">
        <v>657</v>
      </c>
      <c r="AC226" s="7">
        <v>469</v>
      </c>
      <c r="AD226" s="7">
        <v>0</v>
      </c>
      <c r="AE226" s="2">
        <v>0</v>
      </c>
      <c r="AG226" s="2">
        <v>0</v>
      </c>
    </row>
    <row r="227" spans="1:33" ht="15" x14ac:dyDescent="0.2">
      <c r="A227" s="2">
        <v>213</v>
      </c>
      <c r="B227" s="1" t="s">
        <v>284</v>
      </c>
      <c r="C227" s="7">
        <v>120.914</v>
      </c>
      <c r="D227" s="8">
        <v>115.4</v>
      </c>
      <c r="E227" s="8">
        <v>243.4</v>
      </c>
      <c r="F227" s="8">
        <v>385</v>
      </c>
      <c r="G227" s="8">
        <v>40.700000000000003</v>
      </c>
      <c r="H227" s="8">
        <v>217</v>
      </c>
      <c r="I227" s="7">
        <v>0.28000000000000003</v>
      </c>
      <c r="J227" s="7">
        <v>0.17599999999999999</v>
      </c>
      <c r="K227" s="7">
        <v>1.75</v>
      </c>
      <c r="L227" s="8">
        <v>158</v>
      </c>
      <c r="M227" s="8">
        <v>0.5</v>
      </c>
      <c r="N227" s="9">
        <v>7.5469999999999997</v>
      </c>
      <c r="O227" s="10">
        <v>4.2569999999999997E-2</v>
      </c>
      <c r="P227" s="10">
        <v>-3.6029999999999999E-5</v>
      </c>
      <c r="Q227" s="10">
        <v>1.037E-8</v>
      </c>
      <c r="R227" s="11">
        <v>215.09</v>
      </c>
      <c r="S227" s="11">
        <v>2165.5500000000002</v>
      </c>
      <c r="T227" s="2">
        <v>-15</v>
      </c>
      <c r="U227" s="2">
        <v>-105.7</v>
      </c>
      <c r="V227" s="9">
        <v>0</v>
      </c>
      <c r="W227" s="11">
        <v>0</v>
      </c>
      <c r="X227" s="11">
        <v>0</v>
      </c>
      <c r="Y227" s="2">
        <v>0</v>
      </c>
      <c r="Z227" s="2">
        <v>0</v>
      </c>
      <c r="AA227" s="7">
        <v>0</v>
      </c>
      <c r="AB227" s="11">
        <v>0</v>
      </c>
      <c r="AC227" s="7">
        <v>0</v>
      </c>
      <c r="AD227" s="7">
        <v>0</v>
      </c>
      <c r="AE227" s="2">
        <v>4772</v>
      </c>
    </row>
    <row r="228" spans="1:33" ht="15" x14ac:dyDescent="0.2">
      <c r="A228" s="2">
        <v>214</v>
      </c>
      <c r="B228" s="1" t="s">
        <v>285</v>
      </c>
      <c r="C228" s="7">
        <v>84.933000000000007</v>
      </c>
      <c r="D228" s="8">
        <v>178.1</v>
      </c>
      <c r="E228" s="8">
        <v>313</v>
      </c>
      <c r="F228" s="8">
        <v>510</v>
      </c>
      <c r="G228" s="8">
        <v>60</v>
      </c>
      <c r="H228" s="8">
        <v>193</v>
      </c>
      <c r="I228" s="7">
        <v>0.27700000000000002</v>
      </c>
      <c r="J228" s="7">
        <v>0.193</v>
      </c>
      <c r="K228" s="7">
        <v>1.3169999999999999</v>
      </c>
      <c r="L228" s="8">
        <v>298</v>
      </c>
      <c r="M228" s="8">
        <v>1.8</v>
      </c>
      <c r="N228" s="9">
        <v>3.0939999999999999</v>
      </c>
      <c r="O228" s="10">
        <v>3.8769999999999999E-2</v>
      </c>
      <c r="P228" s="10">
        <v>-3.1099999999999997E-5</v>
      </c>
      <c r="Q228" s="10">
        <v>1.0049999999999999E-9</v>
      </c>
      <c r="R228" s="11">
        <v>359.55</v>
      </c>
      <c r="S228" s="11">
        <v>225.13</v>
      </c>
      <c r="T228" s="2">
        <v>22.8</v>
      </c>
      <c r="U228" s="2">
        <v>-16.46</v>
      </c>
      <c r="V228" s="9">
        <v>16.302900000000001</v>
      </c>
      <c r="W228" s="11">
        <v>2622.44</v>
      </c>
      <c r="X228" s="11">
        <v>-41.7</v>
      </c>
      <c r="Y228" s="2">
        <v>332</v>
      </c>
      <c r="Z228" s="2">
        <v>229</v>
      </c>
      <c r="AA228" s="7">
        <v>53.767000000000003</v>
      </c>
      <c r="AB228" s="11">
        <v>-5110.2</v>
      </c>
      <c r="AC228" s="7">
        <v>5.3639999999999999</v>
      </c>
      <c r="AD228" s="7">
        <v>2.41</v>
      </c>
      <c r="AE228" s="2">
        <v>6690</v>
      </c>
    </row>
    <row r="229" spans="1:33" ht="15" x14ac:dyDescent="0.2">
      <c r="A229" s="2">
        <v>215</v>
      </c>
      <c r="B229" s="1" t="s">
        <v>286</v>
      </c>
      <c r="C229" s="7">
        <v>102.923</v>
      </c>
      <c r="D229" s="8">
        <v>138</v>
      </c>
      <c r="E229" s="8">
        <v>282</v>
      </c>
      <c r="F229" s="8">
        <v>451.6</v>
      </c>
      <c r="G229" s="8">
        <v>51</v>
      </c>
      <c r="H229" s="8">
        <v>197</v>
      </c>
      <c r="I229" s="7">
        <v>0.27200000000000002</v>
      </c>
      <c r="J229" s="7">
        <v>0.20200000000000001</v>
      </c>
      <c r="K229" s="7">
        <v>1.38</v>
      </c>
      <c r="L229" s="8">
        <v>282</v>
      </c>
      <c r="M229" s="8">
        <v>1.3</v>
      </c>
      <c r="N229" s="9">
        <v>5.6520000000000001</v>
      </c>
      <c r="O229" s="10">
        <v>3.7699999999999997E-2</v>
      </c>
      <c r="P229" s="10">
        <v>-2.866E-5</v>
      </c>
      <c r="Q229" s="10">
        <v>7.7949999999999997E-9</v>
      </c>
      <c r="R229" s="11">
        <v>0</v>
      </c>
      <c r="S229" s="11">
        <v>0</v>
      </c>
      <c r="T229" s="2">
        <v>-71.400000000000006</v>
      </c>
      <c r="U229" s="2">
        <v>64.099999999999994</v>
      </c>
      <c r="V229" s="9">
        <v>0</v>
      </c>
      <c r="W229" s="11">
        <v>0</v>
      </c>
      <c r="X229" s="11">
        <v>0</v>
      </c>
      <c r="Y229" s="2">
        <v>0</v>
      </c>
      <c r="Z229" s="2">
        <v>0</v>
      </c>
      <c r="AA229" s="7">
        <v>54.563000000000002</v>
      </c>
      <c r="AB229" s="11">
        <v>-4629.0200000000004</v>
      </c>
      <c r="AC229" s="7">
        <v>-5.59</v>
      </c>
      <c r="AD229" s="7">
        <v>2.2200000000000002</v>
      </c>
      <c r="AE229" s="2">
        <v>5960</v>
      </c>
    </row>
    <row r="230" spans="1:33" ht="15" x14ac:dyDescent="0.2">
      <c r="A230" s="2">
        <v>216</v>
      </c>
      <c r="B230" s="1" t="s">
        <v>287</v>
      </c>
      <c r="C230" s="7">
        <v>45.085000000000001</v>
      </c>
      <c r="D230" s="8">
        <v>181</v>
      </c>
      <c r="E230" s="8">
        <v>280</v>
      </c>
      <c r="F230" s="8">
        <v>437.6</v>
      </c>
      <c r="G230" s="8">
        <v>52.4</v>
      </c>
      <c r="H230" s="8">
        <v>187</v>
      </c>
      <c r="I230" s="7">
        <v>0.27200000000000002</v>
      </c>
      <c r="J230" s="7">
        <v>0.28799999999999998</v>
      </c>
      <c r="K230" s="7">
        <v>0.65600000000000003</v>
      </c>
      <c r="L230" s="8">
        <v>293</v>
      </c>
      <c r="M230" s="8">
        <v>0</v>
      </c>
      <c r="N230" s="9">
        <v>-4.1000000000000002E-2</v>
      </c>
      <c r="O230" s="10">
        <v>6.4380000000000007E-2</v>
      </c>
      <c r="P230" s="10">
        <v>-3.1749999999999999E-5</v>
      </c>
      <c r="Q230" s="10">
        <v>5.5869999999999998E-9</v>
      </c>
      <c r="R230" s="11">
        <v>0</v>
      </c>
      <c r="S230" s="11">
        <v>0</v>
      </c>
      <c r="T230" s="2">
        <v>-4.5</v>
      </c>
      <c r="U230" s="2">
        <v>16.25</v>
      </c>
      <c r="V230" s="9">
        <v>16.2653</v>
      </c>
      <c r="W230" s="11">
        <v>2358.77</v>
      </c>
      <c r="X230" s="11">
        <v>-35.15</v>
      </c>
      <c r="Y230" s="2">
        <v>310</v>
      </c>
      <c r="Z230" s="2">
        <v>218</v>
      </c>
      <c r="AA230" s="7">
        <v>67.611000000000004</v>
      </c>
      <c r="AB230" s="11">
        <v>-5350.44</v>
      </c>
      <c r="AC230" s="7">
        <v>-7.4349999999999996</v>
      </c>
      <c r="AD230" s="7">
        <v>2.0299999999999998</v>
      </c>
      <c r="AE230" s="2">
        <v>6330</v>
      </c>
    </row>
    <row r="231" spans="1:33" ht="15" x14ac:dyDescent="0.2">
      <c r="A231" s="2">
        <v>217</v>
      </c>
      <c r="B231" s="1" t="s">
        <v>287</v>
      </c>
      <c r="C231" s="7">
        <v>73.138999999999996</v>
      </c>
      <c r="D231" s="8">
        <v>223.4</v>
      </c>
      <c r="E231" s="8">
        <v>328.6</v>
      </c>
      <c r="F231" s="8">
        <v>496.6</v>
      </c>
      <c r="G231" s="8">
        <v>36.6</v>
      </c>
      <c r="H231" s="8">
        <v>301</v>
      </c>
      <c r="I231" s="7">
        <v>0.27</v>
      </c>
      <c r="J231" s="7">
        <v>0.29899999999999999</v>
      </c>
      <c r="K231" s="7">
        <v>0.70699999999999996</v>
      </c>
      <c r="L231" s="8">
        <v>293</v>
      </c>
      <c r="M231" s="8">
        <v>1.1000000000000001</v>
      </c>
      <c r="N231" s="9">
        <v>0.48699999999999999</v>
      </c>
      <c r="O231" s="10">
        <v>0.10580000000000001</v>
      </c>
      <c r="P231" s="10">
        <v>-5.2139999999999999E-5</v>
      </c>
      <c r="Q231" s="10">
        <v>8.7250000000000004E-9</v>
      </c>
      <c r="R231" s="11">
        <v>473.89</v>
      </c>
      <c r="S231" s="11">
        <v>229.29</v>
      </c>
      <c r="T231" s="2">
        <v>-17.3</v>
      </c>
      <c r="U231" s="2">
        <v>17.23</v>
      </c>
      <c r="V231" s="9">
        <v>16.054500000000001</v>
      </c>
      <c r="W231" s="11">
        <v>2595.0100000000002</v>
      </c>
      <c r="X231" s="11">
        <v>-53.15</v>
      </c>
      <c r="Y231" s="2">
        <v>350</v>
      </c>
      <c r="Z231" s="2">
        <v>242</v>
      </c>
      <c r="AA231" s="7">
        <v>64.89</v>
      </c>
      <c r="AB231" s="11">
        <v>-5912.65</v>
      </c>
      <c r="AC231" s="7">
        <v>-6.9550000000000001</v>
      </c>
      <c r="AD231" s="7">
        <v>3.73</v>
      </c>
      <c r="AE231" s="2">
        <v>6650</v>
      </c>
    </row>
    <row r="232" spans="1:33" ht="15" x14ac:dyDescent="0.2">
      <c r="A232" s="2">
        <v>218</v>
      </c>
      <c r="B232" s="1" t="s">
        <v>288</v>
      </c>
      <c r="C232" s="7">
        <v>122.244</v>
      </c>
      <c r="D232" s="8">
        <v>171.7</v>
      </c>
      <c r="E232" s="8">
        <v>427.2</v>
      </c>
      <c r="F232" s="8">
        <v>642</v>
      </c>
      <c r="G232" s="8">
        <v>0</v>
      </c>
      <c r="H232" s="8">
        <v>0</v>
      </c>
      <c r="I232" s="7">
        <v>0</v>
      </c>
      <c r="J232" s="7">
        <v>0</v>
      </c>
      <c r="K232" s="7">
        <v>0.998</v>
      </c>
      <c r="L232" s="8">
        <v>293</v>
      </c>
      <c r="M232" s="8">
        <v>2</v>
      </c>
      <c r="N232" s="9">
        <v>6.4240000000000004</v>
      </c>
      <c r="O232" s="10">
        <v>0.1099</v>
      </c>
      <c r="P232" s="10">
        <v>-6.4720000000000004E-5</v>
      </c>
      <c r="Q232" s="10">
        <v>1.426E-8</v>
      </c>
      <c r="R232" s="11">
        <v>0</v>
      </c>
      <c r="S232" s="11">
        <v>0</v>
      </c>
      <c r="T232" s="2">
        <v>-17.84</v>
      </c>
      <c r="U232" s="2">
        <v>5.32</v>
      </c>
      <c r="V232" s="9">
        <v>16.060700000000001</v>
      </c>
      <c r="W232" s="11">
        <v>3421.57</v>
      </c>
      <c r="X232" s="11">
        <v>-64.19</v>
      </c>
      <c r="Y232" s="2">
        <v>455</v>
      </c>
      <c r="Z232" s="2">
        <v>312</v>
      </c>
      <c r="AA232" s="7">
        <v>0</v>
      </c>
      <c r="AB232" s="11">
        <v>0</v>
      </c>
      <c r="AC232" s="7">
        <v>0</v>
      </c>
      <c r="AD232" s="7">
        <v>0</v>
      </c>
      <c r="AE232" s="2">
        <v>9010</v>
      </c>
    </row>
    <row r="233" spans="1:33" ht="15" x14ac:dyDescent="0.2">
      <c r="A233" s="2">
        <v>219</v>
      </c>
      <c r="B233" s="1" t="s">
        <v>289</v>
      </c>
      <c r="C233" s="7">
        <v>86.134</v>
      </c>
      <c r="D233" s="8">
        <v>234.2</v>
      </c>
      <c r="E233" s="8">
        <v>375.1</v>
      </c>
      <c r="F233" s="8">
        <v>561</v>
      </c>
      <c r="G233" s="8">
        <v>36.9</v>
      </c>
      <c r="H233" s="8">
        <v>336</v>
      </c>
      <c r="I233" s="7">
        <v>0.26900000000000002</v>
      </c>
      <c r="J233" s="7">
        <v>0.34699999999999998</v>
      </c>
      <c r="K233" s="7">
        <v>0.81399999999999995</v>
      </c>
      <c r="L233" s="8">
        <v>293</v>
      </c>
      <c r="M233" s="8">
        <v>2.7</v>
      </c>
      <c r="N233" s="9">
        <v>7.1680000000000001</v>
      </c>
      <c r="O233" s="10">
        <v>9.4089999999999993E-2</v>
      </c>
      <c r="P233" s="10">
        <v>-4.5540000000000001E-5</v>
      </c>
      <c r="Q233" s="10">
        <v>8.1150000000000002E-9</v>
      </c>
      <c r="R233" s="11">
        <v>409.17</v>
      </c>
      <c r="S233" s="11">
        <v>236.65</v>
      </c>
      <c r="T233" s="2">
        <v>-61.82</v>
      </c>
      <c r="U233" s="2">
        <v>-32.33</v>
      </c>
      <c r="V233" s="9">
        <v>16.813800000000001</v>
      </c>
      <c r="W233" s="11">
        <v>3410.51</v>
      </c>
      <c r="X233" s="11">
        <v>-40.15</v>
      </c>
      <c r="Y233" s="2">
        <v>400</v>
      </c>
      <c r="Z233" s="2">
        <v>275</v>
      </c>
      <c r="AA233" s="7">
        <v>111.2</v>
      </c>
      <c r="AB233" s="11">
        <v>-9773.6299999999992</v>
      </c>
      <c r="AC233" s="7">
        <v>-13.26</v>
      </c>
      <c r="AD233" s="7">
        <v>4.7300000000000004</v>
      </c>
      <c r="AE233" s="2">
        <v>8060</v>
      </c>
    </row>
    <row r="234" spans="1:33" ht="15" x14ac:dyDescent="0.2">
      <c r="A234" s="2">
        <v>220</v>
      </c>
      <c r="B234" s="1" t="s">
        <v>290</v>
      </c>
      <c r="C234" s="7">
        <v>90.18</v>
      </c>
      <c r="D234" s="8">
        <v>169.2</v>
      </c>
      <c r="E234" s="8">
        <v>365.3</v>
      </c>
      <c r="F234" s="8">
        <v>557</v>
      </c>
      <c r="G234" s="8">
        <v>39.1</v>
      </c>
      <c r="H234" s="8">
        <v>318</v>
      </c>
      <c r="I234" s="7">
        <v>0.27200000000000002</v>
      </c>
      <c r="J234" s="7">
        <v>0.3</v>
      </c>
      <c r="K234" s="7">
        <v>0.83699999999999997</v>
      </c>
      <c r="L234" s="8">
        <v>293</v>
      </c>
      <c r="M234" s="8">
        <v>1.6</v>
      </c>
      <c r="N234" s="9">
        <v>3.2469999999999999</v>
      </c>
      <c r="O234" s="10">
        <v>9.4570000000000001E-2</v>
      </c>
      <c r="P234" s="10">
        <v>-4.2509999999999998E-5</v>
      </c>
      <c r="Q234" s="10">
        <v>6.3270000000000002E-9</v>
      </c>
      <c r="R234" s="11">
        <v>407.59</v>
      </c>
      <c r="S234" s="11">
        <v>233.32</v>
      </c>
      <c r="T234" s="2">
        <v>-19.95</v>
      </c>
      <c r="U234" s="2">
        <v>4.25</v>
      </c>
      <c r="V234" s="9">
        <v>15.953099999999999</v>
      </c>
      <c r="W234" s="11">
        <v>2896.27</v>
      </c>
      <c r="X234" s="11">
        <v>-54.49</v>
      </c>
      <c r="Y234" s="2">
        <v>390</v>
      </c>
      <c r="Z234" s="2">
        <v>260</v>
      </c>
      <c r="AA234" s="7">
        <v>0</v>
      </c>
      <c r="AB234" s="11">
        <v>0</v>
      </c>
      <c r="AC234" s="7">
        <v>0</v>
      </c>
      <c r="AD234" s="7">
        <v>0</v>
      </c>
      <c r="AE234" s="2">
        <v>7590</v>
      </c>
    </row>
    <row r="235" spans="1:33" ht="15" x14ac:dyDescent="0.2">
      <c r="A235" s="2">
        <v>221</v>
      </c>
      <c r="B235" s="1" t="s">
        <v>291</v>
      </c>
      <c r="C235" s="7">
        <v>106.122</v>
      </c>
      <c r="D235" s="8">
        <v>265</v>
      </c>
      <c r="E235" s="8">
        <v>519</v>
      </c>
      <c r="F235" s="8">
        <v>681</v>
      </c>
      <c r="G235" s="8">
        <v>6</v>
      </c>
      <c r="H235" s="8">
        <v>316</v>
      </c>
      <c r="I235" s="7">
        <v>0.26</v>
      </c>
      <c r="J235" s="7">
        <v>0</v>
      </c>
      <c r="K235" s="7">
        <v>1.1160000000000001</v>
      </c>
      <c r="L235" s="8">
        <v>293</v>
      </c>
      <c r="M235" s="8">
        <v>0</v>
      </c>
      <c r="N235" s="9">
        <v>17.45</v>
      </c>
      <c r="O235" s="10">
        <v>8.2659999999999997E-2</v>
      </c>
      <c r="P235" s="10">
        <v>-3.506E-5</v>
      </c>
      <c r="Q235" s="10">
        <v>4.4100000000000003E-9</v>
      </c>
      <c r="R235" s="11">
        <v>1943</v>
      </c>
      <c r="S235" s="11">
        <v>385.24</v>
      </c>
      <c r="T235" s="2">
        <v>-136.5</v>
      </c>
      <c r="U235" s="2">
        <v>0</v>
      </c>
      <c r="V235" s="9">
        <v>17.032599999999999</v>
      </c>
      <c r="W235" s="11">
        <v>4122.5200000000004</v>
      </c>
      <c r="X235" s="11">
        <v>-122.5</v>
      </c>
      <c r="Y235" s="2">
        <v>560</v>
      </c>
      <c r="Z235" s="2">
        <v>402</v>
      </c>
      <c r="AA235" s="7">
        <v>0</v>
      </c>
      <c r="AB235" s="11">
        <v>0</v>
      </c>
      <c r="AC235" s="7">
        <v>0</v>
      </c>
      <c r="AD235" s="7">
        <v>0</v>
      </c>
      <c r="AE235" s="2">
        <v>13670</v>
      </c>
    </row>
    <row r="236" spans="1:33" ht="15" x14ac:dyDescent="0.2">
      <c r="A236" s="2">
        <v>222</v>
      </c>
      <c r="B236" s="1" t="s">
        <v>292</v>
      </c>
      <c r="C236" s="7">
        <v>186.339</v>
      </c>
      <c r="D236" s="8">
        <v>230</v>
      </c>
      <c r="E236" s="8">
        <v>499.6</v>
      </c>
      <c r="F236" s="8">
        <v>657</v>
      </c>
      <c r="G236" s="8">
        <v>18</v>
      </c>
      <c r="H236" s="8">
        <v>720</v>
      </c>
      <c r="I236" s="7">
        <v>0.24</v>
      </c>
      <c r="J236" s="7">
        <v>0.7</v>
      </c>
      <c r="K236" s="7">
        <v>0.79400000000000004</v>
      </c>
      <c r="L236" s="8">
        <v>293</v>
      </c>
      <c r="M236" s="8">
        <v>0</v>
      </c>
      <c r="N236" s="9">
        <v>8.01</v>
      </c>
      <c r="O236" s="10">
        <v>0.25640000000000002</v>
      </c>
      <c r="P236" s="10">
        <v>-1.3219999999999999E-4</v>
      </c>
      <c r="Q236" s="10">
        <v>4.0070000000000001E-8</v>
      </c>
      <c r="R236" s="11">
        <v>723.43</v>
      </c>
      <c r="S236" s="11">
        <v>323.35000000000002</v>
      </c>
      <c r="T236" s="2">
        <v>0</v>
      </c>
      <c r="U236" s="2">
        <v>0</v>
      </c>
      <c r="V236" s="9">
        <v>16.337199999999999</v>
      </c>
      <c r="W236" s="11">
        <v>3982.78</v>
      </c>
      <c r="X236" s="11">
        <v>-89.15</v>
      </c>
      <c r="Y236" s="2">
        <v>545</v>
      </c>
      <c r="Z236" s="2">
        <v>373</v>
      </c>
      <c r="AA236" s="7">
        <v>0</v>
      </c>
      <c r="AB236" s="11">
        <v>0</v>
      </c>
      <c r="AC236" s="7">
        <v>0</v>
      </c>
      <c r="AD236" s="7">
        <v>0</v>
      </c>
      <c r="AE236" s="2">
        <v>10900</v>
      </c>
    </row>
    <row r="237" spans="1:33" ht="15" x14ac:dyDescent="0.2">
      <c r="A237" s="2">
        <v>223</v>
      </c>
      <c r="B237" s="1" t="s">
        <v>293</v>
      </c>
      <c r="C237" s="7">
        <v>102.17700000000001</v>
      </c>
      <c r="D237" s="8">
        <v>187.7</v>
      </c>
      <c r="E237" s="8">
        <v>341.5</v>
      </c>
      <c r="F237" s="8">
        <v>500</v>
      </c>
      <c r="G237" s="8">
        <v>28.4</v>
      </c>
      <c r="H237" s="8">
        <v>386</v>
      </c>
      <c r="I237" s="7">
        <v>0.26700000000000002</v>
      </c>
      <c r="J237" s="7">
        <v>0.34</v>
      </c>
      <c r="K237" s="7">
        <v>0.72399999999999998</v>
      </c>
      <c r="L237" s="8">
        <v>293</v>
      </c>
      <c r="M237" s="8">
        <v>1.2</v>
      </c>
      <c r="N237" s="9">
        <v>1.792</v>
      </c>
      <c r="O237" s="10">
        <v>0.13969999999999999</v>
      </c>
      <c r="P237" s="10">
        <v>-7.2290000000000001E-5</v>
      </c>
      <c r="Q237" s="10">
        <v>1.3960000000000001E-8</v>
      </c>
      <c r="R237" s="11">
        <v>410.58</v>
      </c>
      <c r="S237" s="11">
        <v>219.67</v>
      </c>
      <c r="T237" s="2">
        <v>-76.2</v>
      </c>
      <c r="U237" s="2">
        <v>-29.13</v>
      </c>
      <c r="V237" s="9">
        <v>16.341699999999999</v>
      </c>
      <c r="W237" s="11">
        <v>2895.73</v>
      </c>
      <c r="X237" s="11">
        <v>-43.15</v>
      </c>
      <c r="Y237" s="2">
        <v>364</v>
      </c>
      <c r="Z237" s="2">
        <v>249</v>
      </c>
      <c r="AA237" s="7">
        <v>0</v>
      </c>
      <c r="AB237" s="11">
        <v>0</v>
      </c>
      <c r="AC237" s="7">
        <v>0</v>
      </c>
      <c r="AD237" s="7">
        <v>0</v>
      </c>
      <c r="AE237" s="2">
        <v>7010</v>
      </c>
    </row>
    <row r="238" spans="1:33" ht="15" x14ac:dyDescent="0.2">
      <c r="A238" s="2">
        <v>224</v>
      </c>
      <c r="B238" s="1" t="s">
        <v>294</v>
      </c>
      <c r="C238" s="7">
        <v>46.069000000000003</v>
      </c>
      <c r="D238" s="8">
        <v>131.69999999999999</v>
      </c>
      <c r="E238" s="8">
        <v>248.3</v>
      </c>
      <c r="F238" s="8">
        <v>400</v>
      </c>
      <c r="G238" s="8">
        <v>53</v>
      </c>
      <c r="H238" s="8">
        <v>178</v>
      </c>
      <c r="I238" s="7">
        <v>0.28699999999999998</v>
      </c>
      <c r="J238" s="7">
        <v>0.192</v>
      </c>
      <c r="K238" s="7">
        <v>0.66700000000000004</v>
      </c>
      <c r="L238" s="8">
        <v>293</v>
      </c>
      <c r="M238" s="8">
        <v>1.3</v>
      </c>
      <c r="N238" s="9">
        <v>4.0640000000000001</v>
      </c>
      <c r="O238" s="10">
        <v>4.2770000000000002E-2</v>
      </c>
      <c r="P238" s="10">
        <v>-1.2500000000000001E-5</v>
      </c>
      <c r="Q238" s="10">
        <v>-4.5800000000000002E-10</v>
      </c>
      <c r="R238" s="11">
        <v>0</v>
      </c>
      <c r="S238" s="11">
        <v>0</v>
      </c>
      <c r="T238" s="2">
        <v>-43.99</v>
      </c>
      <c r="U238" s="2">
        <v>-26.99</v>
      </c>
      <c r="V238" s="9">
        <v>16.846699999999998</v>
      </c>
      <c r="W238" s="11">
        <v>2361.44</v>
      </c>
      <c r="X238" s="11">
        <v>-17.100000000000001</v>
      </c>
      <c r="Y238" s="2">
        <v>265</v>
      </c>
      <c r="Z238" s="2">
        <v>179</v>
      </c>
      <c r="AA238" s="7">
        <v>48.856999999999999</v>
      </c>
      <c r="AB238" s="11">
        <v>-3840.19</v>
      </c>
      <c r="AC238" s="7">
        <v>-4.8559999999999999</v>
      </c>
      <c r="AD238" s="7">
        <v>1.71</v>
      </c>
      <c r="AE238" s="2">
        <v>5140</v>
      </c>
    </row>
    <row r="239" spans="1:33" ht="15" x14ac:dyDescent="0.2">
      <c r="A239" s="2">
        <v>225</v>
      </c>
      <c r="B239" s="1" t="s">
        <v>295</v>
      </c>
      <c r="C239" s="7">
        <v>118.09</v>
      </c>
      <c r="D239" s="8">
        <v>327</v>
      </c>
      <c r="E239" s="8">
        <v>436.6</v>
      </c>
      <c r="F239" s="8">
        <v>628</v>
      </c>
      <c r="G239" s="8">
        <v>39.299999999999997</v>
      </c>
      <c r="H239" s="8">
        <v>0</v>
      </c>
      <c r="I239" s="7">
        <v>0</v>
      </c>
      <c r="J239" s="7">
        <v>0</v>
      </c>
      <c r="K239" s="7">
        <v>1.1499999999999999</v>
      </c>
      <c r="L239" s="8">
        <v>288</v>
      </c>
      <c r="M239" s="8">
        <v>0</v>
      </c>
      <c r="N239" s="9">
        <v>0</v>
      </c>
      <c r="O239" s="10">
        <v>0</v>
      </c>
      <c r="P239" s="10">
        <v>0</v>
      </c>
      <c r="Q239" s="10">
        <v>0</v>
      </c>
      <c r="R239" s="11">
        <v>0</v>
      </c>
      <c r="S239" s="11">
        <v>0</v>
      </c>
      <c r="T239" s="2">
        <v>0</v>
      </c>
      <c r="U239" s="2">
        <v>0</v>
      </c>
      <c r="V239" s="9">
        <v>0</v>
      </c>
      <c r="W239" s="11">
        <v>0</v>
      </c>
      <c r="X239" s="11">
        <v>0</v>
      </c>
      <c r="Y239" s="2">
        <v>0</v>
      </c>
      <c r="Z239" s="2">
        <v>0</v>
      </c>
      <c r="AA239" s="7">
        <v>0</v>
      </c>
      <c r="AB239" s="11">
        <v>0</v>
      </c>
      <c r="AC239" s="7">
        <v>0</v>
      </c>
      <c r="AD239" s="7">
        <v>0</v>
      </c>
      <c r="AE239" s="2">
        <v>0</v>
      </c>
    </row>
    <row r="240" spans="1:33" ht="15" x14ac:dyDescent="0.2">
      <c r="A240" s="2">
        <v>226</v>
      </c>
      <c r="B240" s="1" t="s">
        <v>296</v>
      </c>
      <c r="C240" s="7">
        <v>62.13</v>
      </c>
      <c r="D240" s="8">
        <v>174.9</v>
      </c>
      <c r="E240" s="8">
        <v>310.5</v>
      </c>
      <c r="F240" s="8">
        <v>503</v>
      </c>
      <c r="G240" s="8">
        <v>54.6</v>
      </c>
      <c r="H240" s="8">
        <v>201</v>
      </c>
      <c r="I240" s="7">
        <v>0.26600000000000001</v>
      </c>
      <c r="J240" s="7">
        <v>0.19</v>
      </c>
      <c r="K240" s="7">
        <v>0.84799999999999998</v>
      </c>
      <c r="L240" s="8">
        <v>293</v>
      </c>
      <c r="M240" s="8">
        <v>1.5</v>
      </c>
      <c r="N240" s="9">
        <v>5.8049999999999997</v>
      </c>
      <c r="O240" s="10">
        <v>4.478E-2</v>
      </c>
      <c r="P240" s="10">
        <v>-1.6419999999999999E-5</v>
      </c>
      <c r="Q240" s="10">
        <v>9.7900000000000003E-10</v>
      </c>
      <c r="R240" s="11">
        <v>267.33999999999997</v>
      </c>
      <c r="S240" s="11">
        <v>184.24</v>
      </c>
      <c r="T240" s="2">
        <v>-8.9700000000000006</v>
      </c>
      <c r="U240" s="2">
        <v>1.66</v>
      </c>
      <c r="V240" s="9">
        <v>16.0001</v>
      </c>
      <c r="W240" s="11">
        <v>2511.56</v>
      </c>
      <c r="X240" s="11">
        <v>-42.35</v>
      </c>
      <c r="Y240" s="2">
        <v>331</v>
      </c>
      <c r="Z240" s="2">
        <v>226</v>
      </c>
      <c r="AA240" s="7">
        <v>0</v>
      </c>
      <c r="AB240" s="11">
        <v>0</v>
      </c>
      <c r="AC240" s="7">
        <v>0</v>
      </c>
      <c r="AD240" s="7">
        <v>0</v>
      </c>
      <c r="AE240" s="2">
        <v>6440</v>
      </c>
    </row>
    <row r="241" spans="1:33" ht="15" x14ac:dyDescent="0.2">
      <c r="A241" s="2">
        <v>227</v>
      </c>
      <c r="B241" s="1" t="s">
        <v>297</v>
      </c>
      <c r="C241" s="7">
        <v>154.21199999999999</v>
      </c>
      <c r="D241" s="8">
        <v>342.4</v>
      </c>
      <c r="E241" s="8">
        <v>528.4</v>
      </c>
      <c r="F241" s="8">
        <v>789</v>
      </c>
      <c r="G241" s="8">
        <v>38</v>
      </c>
      <c r="H241" s="8">
        <v>502</v>
      </c>
      <c r="I241" s="7">
        <v>0.29499999999999998</v>
      </c>
      <c r="J241" s="7">
        <v>0.36399999999999999</v>
      </c>
      <c r="K241" s="7">
        <v>0.99</v>
      </c>
      <c r="L241" s="8">
        <v>347</v>
      </c>
      <c r="M241" s="8">
        <v>0</v>
      </c>
      <c r="N241" s="9">
        <v>-23.184000000000001</v>
      </c>
      <c r="O241" s="10">
        <v>0.2641</v>
      </c>
      <c r="P241" s="10">
        <v>-2.1149999999999999E-4</v>
      </c>
      <c r="Q241" s="10">
        <v>6.6640000000000006E-8</v>
      </c>
      <c r="R241" s="11">
        <v>733.87</v>
      </c>
      <c r="S241" s="11">
        <v>369.58</v>
      </c>
      <c r="T241" s="2">
        <v>43.52</v>
      </c>
      <c r="U241" s="2">
        <v>66.94</v>
      </c>
      <c r="V241" s="9">
        <v>16.683199999999999</v>
      </c>
      <c r="W241" s="11">
        <v>4602.2299999999996</v>
      </c>
      <c r="X241" s="11">
        <v>-70.42</v>
      </c>
      <c r="Y241" s="2">
        <v>545</v>
      </c>
      <c r="Z241" s="2">
        <v>343</v>
      </c>
      <c r="AA241" s="7">
        <v>0</v>
      </c>
      <c r="AB241" s="11">
        <v>0</v>
      </c>
      <c r="AC241" s="7">
        <v>0</v>
      </c>
      <c r="AD241" s="7">
        <v>0</v>
      </c>
      <c r="AE241" s="2">
        <v>10900</v>
      </c>
    </row>
    <row r="242" spans="1:33" ht="15" x14ac:dyDescent="0.2">
      <c r="A242" s="2">
        <v>228</v>
      </c>
      <c r="B242" s="1" t="s">
        <v>298</v>
      </c>
      <c r="C242" s="7">
        <v>170.21100000000001</v>
      </c>
      <c r="D242" s="8">
        <v>300</v>
      </c>
      <c r="E242" s="8">
        <v>531.20000000000005</v>
      </c>
      <c r="F242" s="8">
        <v>766</v>
      </c>
      <c r="G242" s="8">
        <v>31</v>
      </c>
      <c r="H242" s="8">
        <v>0</v>
      </c>
      <c r="I242" s="7">
        <v>0</v>
      </c>
      <c r="J242" s="7">
        <v>0.44</v>
      </c>
      <c r="K242" s="7">
        <v>1.0660000000000001</v>
      </c>
      <c r="L242" s="8">
        <v>303</v>
      </c>
      <c r="M242" s="8">
        <v>1.1000000000000001</v>
      </c>
      <c r="N242" s="9">
        <v>-14.505000000000001</v>
      </c>
      <c r="O242" s="10">
        <v>0.22170000000000001</v>
      </c>
      <c r="P242" s="10">
        <v>-1.4019999999999999E-4</v>
      </c>
      <c r="Q242" s="10">
        <v>3.2450000000000003E-8</v>
      </c>
      <c r="R242" s="11">
        <v>1146</v>
      </c>
      <c r="S242" s="11">
        <v>379.29</v>
      </c>
      <c r="T242" s="2">
        <v>11.94</v>
      </c>
      <c r="U242" s="2">
        <v>0</v>
      </c>
      <c r="V242" s="9">
        <v>16.3459</v>
      </c>
      <c r="W242" s="11">
        <v>4310.25</v>
      </c>
      <c r="X242" s="11">
        <v>-87.31</v>
      </c>
      <c r="Y242" s="2">
        <v>598</v>
      </c>
      <c r="Z242" s="2">
        <v>418</v>
      </c>
      <c r="AA242" s="7">
        <v>0</v>
      </c>
      <c r="AB242" s="11">
        <v>0</v>
      </c>
      <c r="AC242" s="7">
        <v>0</v>
      </c>
      <c r="AD242" s="7">
        <v>0</v>
      </c>
      <c r="AE242" s="2">
        <v>11260</v>
      </c>
    </row>
    <row r="243" spans="1:33" ht="15" x14ac:dyDescent="0.2">
      <c r="A243" s="2">
        <v>229</v>
      </c>
      <c r="B243" s="1" t="s">
        <v>299</v>
      </c>
      <c r="C243" s="7">
        <v>168.239</v>
      </c>
      <c r="D243" s="8">
        <v>30537.5</v>
      </c>
      <c r="E243" s="8">
        <v>767</v>
      </c>
      <c r="F243" s="8">
        <v>29.4</v>
      </c>
      <c r="G243" s="8">
        <v>0</v>
      </c>
      <c r="H243" s="8">
        <v>0</v>
      </c>
      <c r="I243" s="7">
        <v>0</v>
      </c>
      <c r="J243" s="7">
        <v>0.47099999999999997</v>
      </c>
      <c r="K243" s="7">
        <v>1.006</v>
      </c>
      <c r="L243" s="8">
        <v>293</v>
      </c>
      <c r="M243" s="8">
        <v>0.4</v>
      </c>
      <c r="N243" s="9">
        <v>0</v>
      </c>
      <c r="O243" s="10">
        <v>0</v>
      </c>
      <c r="P243" s="10">
        <v>0</v>
      </c>
      <c r="Q243" s="10">
        <v>0</v>
      </c>
      <c r="R243" s="11">
        <v>0</v>
      </c>
      <c r="S243" s="11">
        <v>0</v>
      </c>
      <c r="T243" s="2">
        <v>0</v>
      </c>
      <c r="U243" s="2">
        <v>0</v>
      </c>
      <c r="V243" s="9">
        <v>14.4856</v>
      </c>
      <c r="W243" s="11">
        <v>2902.44</v>
      </c>
      <c r="X243" s="11">
        <v>-167.9</v>
      </c>
      <c r="Y243" s="2">
        <v>563</v>
      </c>
      <c r="Z243" s="2">
        <v>473</v>
      </c>
      <c r="AA243" s="7">
        <v>0</v>
      </c>
      <c r="AB243" s="11">
        <v>0</v>
      </c>
      <c r="AC243" s="7">
        <v>0</v>
      </c>
      <c r="AD243" s="7">
        <v>0</v>
      </c>
      <c r="AE243" s="2">
        <v>0</v>
      </c>
    </row>
    <row r="244" spans="1:33" ht="15" x14ac:dyDescent="0.2">
      <c r="A244" s="2">
        <v>230</v>
      </c>
      <c r="B244" s="1" t="s">
        <v>300</v>
      </c>
      <c r="C244" s="7">
        <v>101.193</v>
      </c>
      <c r="D244" s="8">
        <v>210</v>
      </c>
      <c r="E244" s="8">
        <v>382.4</v>
      </c>
      <c r="F244" s="8">
        <v>550</v>
      </c>
      <c r="G244" s="8">
        <v>31</v>
      </c>
      <c r="H244" s="8">
        <v>407</v>
      </c>
      <c r="I244" s="7">
        <v>0.28000000000000003</v>
      </c>
      <c r="J244" s="7">
        <v>0.45500000000000002</v>
      </c>
      <c r="K244" s="7">
        <v>0.73799999999999999</v>
      </c>
      <c r="L244" s="8">
        <v>293</v>
      </c>
      <c r="M244" s="8">
        <v>1</v>
      </c>
      <c r="N244" s="9">
        <v>1.5429999999999999</v>
      </c>
      <c r="O244" s="10">
        <v>0.15029999999999999</v>
      </c>
      <c r="P244" s="10">
        <v>-8.0980000000000001E-5</v>
      </c>
      <c r="Q244" s="10">
        <v>1.6890000000000001E-8</v>
      </c>
      <c r="R244" s="11">
        <v>561.11</v>
      </c>
      <c r="S244" s="11">
        <v>257.39</v>
      </c>
      <c r="T244" s="2">
        <v>0</v>
      </c>
      <c r="U244" s="2">
        <v>0</v>
      </c>
      <c r="V244" s="9">
        <v>16.593900000000001</v>
      </c>
      <c r="W244" s="11">
        <v>3259.08</v>
      </c>
      <c r="X244" s="11">
        <v>-55.15</v>
      </c>
      <c r="Y244" s="2">
        <v>422</v>
      </c>
      <c r="Z244" s="2">
        <v>302</v>
      </c>
      <c r="AA244" s="7">
        <v>0</v>
      </c>
      <c r="AB244" s="11">
        <v>0</v>
      </c>
      <c r="AC244" s="7">
        <v>0</v>
      </c>
      <c r="AD244" s="7">
        <v>0</v>
      </c>
      <c r="AE244" s="2">
        <v>8840</v>
      </c>
    </row>
    <row r="245" spans="1:33" ht="15" x14ac:dyDescent="0.2">
      <c r="A245" s="2">
        <v>231</v>
      </c>
      <c r="B245" s="1" t="s">
        <v>301</v>
      </c>
      <c r="C245" s="7">
        <v>186.339</v>
      </c>
      <c r="D245" s="8">
        <v>297.10000000000002</v>
      </c>
      <c r="E245" s="8">
        <v>533.1</v>
      </c>
      <c r="F245" s="8">
        <v>679</v>
      </c>
      <c r="G245" s="8">
        <v>19</v>
      </c>
      <c r="H245" s="8">
        <v>718</v>
      </c>
      <c r="I245" s="7">
        <v>0.24</v>
      </c>
      <c r="J245" s="7">
        <v>0</v>
      </c>
      <c r="K245" s="7">
        <v>0.83499999999999996</v>
      </c>
      <c r="L245" s="8">
        <v>293</v>
      </c>
      <c r="M245" s="8">
        <v>1.6</v>
      </c>
      <c r="N245" s="9">
        <v>2.2029999999999998</v>
      </c>
      <c r="O245" s="10">
        <v>2.6349999999999998</v>
      </c>
      <c r="P245" s="10">
        <v>-1</v>
      </c>
      <c r="Q245" s="10">
        <v>-1.2749999999999999</v>
      </c>
      <c r="R245" s="11">
        <v>-4</v>
      </c>
      <c r="S245" s="11">
        <v>1.8580000000000001</v>
      </c>
      <c r="T245" s="2">
        <v>-8</v>
      </c>
      <c r="U245" s="2">
        <v>1417.8</v>
      </c>
      <c r="V245" s="9">
        <v>398.89</v>
      </c>
      <c r="W245" s="11">
        <v>-105.84</v>
      </c>
      <c r="X245" s="11">
        <v>-20.81</v>
      </c>
      <c r="Y245" s="2">
        <v>15.2638</v>
      </c>
      <c r="Z245" s="2">
        <v>3242.04</v>
      </c>
      <c r="AA245" s="7">
        <v>-157.1</v>
      </c>
      <c r="AB245" s="11">
        <v>580</v>
      </c>
      <c r="AC245" s="7">
        <v>407</v>
      </c>
      <c r="AD245" s="7">
        <v>0</v>
      </c>
      <c r="AE245" s="2">
        <v>0</v>
      </c>
      <c r="AG245" s="2">
        <v>0</v>
      </c>
    </row>
    <row r="246" spans="1:33" ht="15" x14ac:dyDescent="0.2">
      <c r="A246" s="2">
        <v>232</v>
      </c>
      <c r="B246" s="1" t="s">
        <v>302</v>
      </c>
      <c r="C246" s="7">
        <v>30.07</v>
      </c>
      <c r="D246" s="8">
        <v>89.9</v>
      </c>
      <c r="E246" s="8">
        <v>184.5</v>
      </c>
      <c r="F246" s="8">
        <v>305.39999999999998</v>
      </c>
      <c r="G246" s="8">
        <v>48.2</v>
      </c>
      <c r="H246" s="8">
        <v>148</v>
      </c>
      <c r="I246" s="7">
        <v>0.28499999999999998</v>
      </c>
      <c r="J246" s="7">
        <v>9.8000000000000004E-2</v>
      </c>
      <c r="K246" s="7">
        <v>0.54800000000000004</v>
      </c>
      <c r="L246" s="8">
        <v>183</v>
      </c>
      <c r="M246" s="8">
        <v>0</v>
      </c>
      <c r="N246" s="9">
        <v>1.292</v>
      </c>
      <c r="O246" s="10">
        <v>4.2540000000000001E-2</v>
      </c>
      <c r="P246" s="10">
        <v>-1.6569999999999999E-5</v>
      </c>
      <c r="Q246" s="10">
        <v>2.0810000000000002E-9</v>
      </c>
      <c r="R246" s="11">
        <v>156.6</v>
      </c>
      <c r="S246" s="11">
        <v>95.57</v>
      </c>
      <c r="T246" s="2">
        <v>-20.239999999999998</v>
      </c>
      <c r="U246" s="2">
        <v>-7.87</v>
      </c>
      <c r="V246" s="9">
        <v>15.6637</v>
      </c>
      <c r="W246" s="11">
        <v>1511.42</v>
      </c>
      <c r="X246" s="11">
        <v>-17.16</v>
      </c>
      <c r="Y246" s="2">
        <v>199</v>
      </c>
      <c r="Z246" s="2">
        <v>130</v>
      </c>
      <c r="AA246" s="7">
        <v>38.759</v>
      </c>
      <c r="AB246" s="11">
        <v>-2464.42</v>
      </c>
      <c r="AC246" s="7">
        <v>-3.601</v>
      </c>
      <c r="AD246" s="7">
        <v>1.073</v>
      </c>
      <c r="AE246" s="2">
        <v>3515</v>
      </c>
      <c r="AF246" s="12"/>
    </row>
    <row r="247" spans="1:33" ht="15" x14ac:dyDescent="0.2">
      <c r="A247" s="2">
        <v>233</v>
      </c>
      <c r="B247" s="1" t="s">
        <v>303</v>
      </c>
      <c r="C247" s="7">
        <v>46.069000000000003</v>
      </c>
      <c r="D247" s="8">
        <v>159.1</v>
      </c>
      <c r="E247" s="8">
        <v>351.5</v>
      </c>
      <c r="F247" s="8">
        <v>516.20000000000005</v>
      </c>
      <c r="G247" s="8">
        <v>63</v>
      </c>
      <c r="H247" s="8">
        <v>167</v>
      </c>
      <c r="I247" s="7">
        <v>0.248</v>
      </c>
      <c r="J247" s="7">
        <v>0.63500000000000001</v>
      </c>
      <c r="K247" s="7">
        <v>0.78900000000000003</v>
      </c>
      <c r="L247" s="8">
        <v>293</v>
      </c>
      <c r="M247" s="8">
        <v>1.7</v>
      </c>
      <c r="N247" s="9">
        <v>2.153</v>
      </c>
      <c r="O247" s="10">
        <v>5.1130000000000002E-2</v>
      </c>
      <c r="P247" s="10">
        <v>-2.0040000000000001E-5</v>
      </c>
      <c r="Q247" s="10">
        <v>3.28E-10</v>
      </c>
      <c r="R247" s="11">
        <v>686.64</v>
      </c>
      <c r="S247" s="11">
        <v>300.88</v>
      </c>
      <c r="T247" s="2">
        <v>-56.12</v>
      </c>
      <c r="U247" s="2">
        <v>-40.22</v>
      </c>
      <c r="V247" s="9">
        <v>18.911899999999999</v>
      </c>
      <c r="W247" s="11">
        <v>3803.98</v>
      </c>
      <c r="X247" s="11">
        <v>-41.68</v>
      </c>
      <c r="Y247" s="2">
        <v>369</v>
      </c>
      <c r="Z247" s="2">
        <v>270</v>
      </c>
      <c r="AA247" s="7">
        <v>83.319000000000003</v>
      </c>
      <c r="AB247" s="11">
        <v>-7994.9</v>
      </c>
      <c r="AC247" s="7">
        <v>-9.2010000000000005</v>
      </c>
      <c r="AD247" s="7">
        <v>2.35</v>
      </c>
      <c r="AE247" s="2">
        <v>9260</v>
      </c>
    </row>
    <row r="248" spans="1:33" ht="15" x14ac:dyDescent="0.2">
      <c r="A248" s="2">
        <v>234</v>
      </c>
      <c r="B248" s="1" t="s">
        <v>304</v>
      </c>
      <c r="C248" s="7">
        <v>88.106999999999999</v>
      </c>
      <c r="D248" s="8">
        <v>189.6</v>
      </c>
      <c r="E248" s="8">
        <v>350.3</v>
      </c>
      <c r="F248" s="8">
        <v>523.20000000000005</v>
      </c>
      <c r="G248" s="8">
        <v>37.799999999999997</v>
      </c>
      <c r="H248" s="8">
        <v>286</v>
      </c>
      <c r="I248" s="7">
        <v>0.252</v>
      </c>
      <c r="J248" s="7">
        <v>0.36299999999999999</v>
      </c>
      <c r="K248" s="7">
        <v>0.90100000000000002</v>
      </c>
      <c r="L248" s="8">
        <v>293</v>
      </c>
      <c r="M248" s="8">
        <v>1.9</v>
      </c>
      <c r="N248" s="9">
        <v>1.728</v>
      </c>
      <c r="O248" s="10">
        <v>9.7250000000000003E-2</v>
      </c>
      <c r="P248" s="10">
        <v>-4.9960000000000003E-5</v>
      </c>
      <c r="Q248" s="10">
        <v>6.8180000000000002E-9</v>
      </c>
      <c r="R248" s="11">
        <v>427.38</v>
      </c>
      <c r="S248" s="11">
        <v>235.94</v>
      </c>
      <c r="T248" s="2">
        <v>-105.86</v>
      </c>
      <c r="U248" s="2">
        <v>-78.25</v>
      </c>
      <c r="V248" s="9">
        <v>16.151599999999998</v>
      </c>
      <c r="W248" s="11">
        <v>2790.5</v>
      </c>
      <c r="X248" s="11">
        <v>-57.15</v>
      </c>
      <c r="Y248" s="2">
        <v>385</v>
      </c>
      <c r="Z248" s="2">
        <v>260</v>
      </c>
      <c r="AA248" s="7">
        <v>65.668999999999997</v>
      </c>
      <c r="AB248" s="11">
        <v>-6394.77</v>
      </c>
      <c r="AC248" s="7">
        <v>-6.9649999999999999</v>
      </c>
      <c r="AD248" s="7">
        <v>4.01</v>
      </c>
      <c r="AE248" s="2">
        <v>7700</v>
      </c>
    </row>
    <row r="249" spans="1:33" ht="15" x14ac:dyDescent="0.2">
      <c r="A249" s="2">
        <v>235</v>
      </c>
      <c r="B249" s="1" t="s">
        <v>305</v>
      </c>
      <c r="C249" s="7">
        <v>100.11799999999999</v>
      </c>
      <c r="D249" s="8">
        <v>201</v>
      </c>
      <c r="E249" s="8">
        <v>373</v>
      </c>
      <c r="F249" s="8">
        <v>552</v>
      </c>
      <c r="G249" s="8">
        <v>37</v>
      </c>
      <c r="H249" s="8">
        <v>320</v>
      </c>
      <c r="I249" s="7">
        <v>0.26100000000000001</v>
      </c>
      <c r="J249" s="7">
        <v>0.4</v>
      </c>
      <c r="K249" s="7">
        <v>0.92100000000000004</v>
      </c>
      <c r="L249" s="8">
        <v>293</v>
      </c>
      <c r="M249" s="8">
        <v>0</v>
      </c>
      <c r="N249" s="9">
        <v>4.0149999999999997</v>
      </c>
      <c r="O249" s="10">
        <v>0.88129999999999997</v>
      </c>
      <c r="P249" s="10">
        <v>-3.3000000000000003E-5</v>
      </c>
      <c r="Q249" s="10">
        <v>-1.3689999999999999E-9</v>
      </c>
      <c r="R249" s="11">
        <v>438.04</v>
      </c>
      <c r="S249" s="11">
        <v>256.83999999999997</v>
      </c>
      <c r="T249" s="2">
        <v>0</v>
      </c>
      <c r="U249" s="2">
        <v>0</v>
      </c>
      <c r="V249" s="9">
        <v>16.088999999999999</v>
      </c>
      <c r="W249" s="11">
        <v>2974.94</v>
      </c>
      <c r="X249" s="11">
        <v>-58.15</v>
      </c>
      <c r="Y249" s="2">
        <v>409</v>
      </c>
      <c r="Z249" s="2">
        <v>274</v>
      </c>
      <c r="AA249" s="7">
        <v>0</v>
      </c>
      <c r="AB249" s="11">
        <v>0</v>
      </c>
      <c r="AC249" s="7">
        <v>0</v>
      </c>
      <c r="AD249" s="7">
        <v>0</v>
      </c>
      <c r="AE249" s="2">
        <v>7950</v>
      </c>
    </row>
    <row r="250" spans="1:33" ht="15" x14ac:dyDescent="0.2">
      <c r="A250" s="2">
        <v>236</v>
      </c>
      <c r="B250" s="1" t="s">
        <v>306</v>
      </c>
      <c r="C250" s="7">
        <v>45.085000000000001</v>
      </c>
      <c r="D250" s="8">
        <v>192</v>
      </c>
      <c r="E250" s="8">
        <v>289.7</v>
      </c>
      <c r="F250" s="8">
        <v>456</v>
      </c>
      <c r="G250" s="8">
        <v>55.5</v>
      </c>
      <c r="H250" s="8">
        <v>178</v>
      </c>
      <c r="I250" s="7">
        <v>0.26400000000000001</v>
      </c>
      <c r="J250" s="7">
        <v>0.28399999999999997</v>
      </c>
      <c r="K250" s="7">
        <v>0.68300000000000005</v>
      </c>
      <c r="L250" s="8">
        <v>293</v>
      </c>
      <c r="M250" s="8">
        <v>1.3</v>
      </c>
      <c r="N250" s="9">
        <v>0.88200000000000001</v>
      </c>
      <c r="O250" s="10">
        <v>6.5720000000000001E-2</v>
      </c>
      <c r="P250" s="10">
        <v>-3.7809999999999999E-5</v>
      </c>
      <c r="Q250" s="10">
        <v>9.0959999999999992E-9</v>
      </c>
      <c r="R250" s="11">
        <v>340.54</v>
      </c>
      <c r="S250" s="11">
        <v>192.44</v>
      </c>
      <c r="T250" s="2">
        <v>-11</v>
      </c>
      <c r="U250" s="2">
        <v>8.91</v>
      </c>
      <c r="V250" s="9">
        <v>17.007300000000001</v>
      </c>
      <c r="W250" s="11">
        <v>2618.73</v>
      </c>
      <c r="X250" s="11">
        <v>-37.299999999999997</v>
      </c>
      <c r="Y250" s="2">
        <v>316</v>
      </c>
      <c r="Z250" s="2">
        <v>215</v>
      </c>
      <c r="AA250" s="7">
        <v>64.055999999999997</v>
      </c>
      <c r="AB250" s="11">
        <v>-5352.01</v>
      </c>
      <c r="AC250" s="7">
        <v>-6.875</v>
      </c>
      <c r="AD250" s="7">
        <v>2.08</v>
      </c>
      <c r="AE250" s="2">
        <v>6700</v>
      </c>
    </row>
    <row r="251" spans="1:33" ht="15" x14ac:dyDescent="0.2">
      <c r="A251" s="2">
        <v>237</v>
      </c>
      <c r="B251" s="1" t="s">
        <v>307</v>
      </c>
      <c r="C251" s="7">
        <v>150.178</v>
      </c>
      <c r="D251" s="8">
        <v>238.3</v>
      </c>
      <c r="E251" s="8">
        <v>485.9</v>
      </c>
      <c r="F251" s="8">
        <v>697</v>
      </c>
      <c r="G251" s="8">
        <v>32</v>
      </c>
      <c r="H251" s="8">
        <v>451</v>
      </c>
      <c r="I251" s="7">
        <v>0.25</v>
      </c>
      <c r="J251" s="7">
        <v>0.48</v>
      </c>
      <c r="K251" s="7">
        <v>1.046</v>
      </c>
      <c r="L251" s="8">
        <v>293</v>
      </c>
      <c r="M251" s="8">
        <v>1.9</v>
      </c>
      <c r="N251" s="9">
        <v>4.9370000000000003</v>
      </c>
      <c r="O251" s="10">
        <v>0.16450000000000001</v>
      </c>
      <c r="P251" s="10">
        <v>-8.6180000000000005E-5</v>
      </c>
      <c r="Q251" s="10">
        <v>1.2089999999999999E-8</v>
      </c>
      <c r="R251" s="11">
        <v>746.5</v>
      </c>
      <c r="S251" s="11">
        <v>338.47</v>
      </c>
      <c r="T251" s="2">
        <v>0</v>
      </c>
      <c r="U251" s="2">
        <v>0</v>
      </c>
      <c r="V251" s="9">
        <v>16.206499999999998</v>
      </c>
      <c r="W251" s="11">
        <v>3845.09</v>
      </c>
      <c r="X251" s="11">
        <v>-84.15</v>
      </c>
      <c r="Y251" s="2">
        <v>531</v>
      </c>
      <c r="Z251" s="2">
        <v>361</v>
      </c>
      <c r="AA251" s="7">
        <v>0</v>
      </c>
      <c r="AB251" s="11">
        <v>0</v>
      </c>
      <c r="AC251" s="7">
        <v>0</v>
      </c>
      <c r="AD251" s="7">
        <v>0</v>
      </c>
      <c r="AE251" s="2">
        <v>10700</v>
      </c>
    </row>
    <row r="252" spans="1:33" ht="15" x14ac:dyDescent="0.2">
      <c r="A252" s="2">
        <v>238</v>
      </c>
      <c r="B252" s="1" t="s">
        <v>308</v>
      </c>
      <c r="C252" s="7">
        <v>108.96599999999999</v>
      </c>
      <c r="D252" s="8">
        <v>154.6</v>
      </c>
      <c r="E252" s="8">
        <v>311.5</v>
      </c>
      <c r="F252" s="8">
        <v>503.8</v>
      </c>
      <c r="G252" s="8">
        <v>61.5</v>
      </c>
      <c r="H252" s="8">
        <v>215</v>
      </c>
      <c r="I252" s="7">
        <v>0.32</v>
      </c>
      <c r="J252" s="7">
        <v>0.254</v>
      </c>
      <c r="K252" s="7">
        <v>1.4510000000000001</v>
      </c>
      <c r="L252" s="8">
        <v>298</v>
      </c>
      <c r="M252" s="8">
        <v>2</v>
      </c>
      <c r="N252" s="9">
        <v>1.59</v>
      </c>
      <c r="O252" s="10">
        <v>5.6079999999999998E-2</v>
      </c>
      <c r="P252" s="10">
        <v>-3.5169999999999997E-5</v>
      </c>
      <c r="Q252" s="10">
        <v>9.0859999999999994E-9</v>
      </c>
      <c r="R252" s="11">
        <v>369.8</v>
      </c>
      <c r="S252" s="11">
        <v>220.68</v>
      </c>
      <c r="T252" s="2">
        <v>-15.3</v>
      </c>
      <c r="U252" s="2">
        <v>-6.29</v>
      </c>
      <c r="V252" s="9">
        <v>15.9338</v>
      </c>
      <c r="W252" s="11">
        <v>2511.6799999999998</v>
      </c>
      <c r="X252" s="11">
        <v>-41.44</v>
      </c>
      <c r="Y252" s="2">
        <v>333</v>
      </c>
      <c r="Z252" s="2">
        <v>226</v>
      </c>
      <c r="AA252" s="7">
        <v>37.984999999999999</v>
      </c>
      <c r="AB252" s="11">
        <v>-4246.2700000000004</v>
      </c>
      <c r="AC252" s="7">
        <v>-3.09</v>
      </c>
      <c r="AD252" s="7">
        <v>2.29</v>
      </c>
      <c r="AE252" s="2">
        <v>6330</v>
      </c>
    </row>
    <row r="253" spans="1:33" ht="15" x14ac:dyDescent="0.2">
      <c r="A253" s="2">
        <v>239</v>
      </c>
      <c r="B253" s="1" t="s">
        <v>309</v>
      </c>
      <c r="C253" s="7">
        <v>102.17700000000001</v>
      </c>
      <c r="D253" s="8">
        <v>170</v>
      </c>
      <c r="E253" s="8">
        <v>365.4</v>
      </c>
      <c r="F253" s="8">
        <v>531</v>
      </c>
      <c r="G253" s="8">
        <v>30</v>
      </c>
      <c r="H253" s="8">
        <v>390</v>
      </c>
      <c r="I253" s="7">
        <v>0.27</v>
      </c>
      <c r="J253" s="7">
        <v>0.4</v>
      </c>
      <c r="K253" s="7">
        <v>0.749</v>
      </c>
      <c r="L253" s="8">
        <v>293</v>
      </c>
      <c r="M253" s="8">
        <v>1.2</v>
      </c>
      <c r="N253" s="9">
        <v>5.6429999999999998</v>
      </c>
      <c r="O253" s="10">
        <v>0.12820000000000001</v>
      </c>
      <c r="P253" s="10">
        <v>-6.0390000000000003E-5</v>
      </c>
      <c r="Q253" s="10">
        <v>9.9279999999999996E-9</v>
      </c>
      <c r="R253" s="11">
        <v>443.32</v>
      </c>
      <c r="S253" s="11">
        <v>234.68</v>
      </c>
      <c r="T253" s="2">
        <v>0</v>
      </c>
      <c r="U253" s="2">
        <v>0</v>
      </c>
      <c r="V253" s="9">
        <v>16.047699999999999</v>
      </c>
      <c r="W253" s="11">
        <v>2921.52</v>
      </c>
      <c r="X253" s="11">
        <v>-55.15</v>
      </c>
      <c r="Y253" s="2">
        <v>400</v>
      </c>
      <c r="Z253" s="2">
        <v>265</v>
      </c>
      <c r="AA253" s="7">
        <v>0</v>
      </c>
      <c r="AB253" s="11">
        <v>0</v>
      </c>
      <c r="AC253" s="7">
        <v>0</v>
      </c>
      <c r="AD253" s="7">
        <v>0</v>
      </c>
      <c r="AE253" s="2">
        <v>7600</v>
      </c>
    </row>
    <row r="254" spans="1:33" ht="15" x14ac:dyDescent="0.2">
      <c r="A254" s="2">
        <v>240</v>
      </c>
      <c r="B254" s="1" t="s">
        <v>310</v>
      </c>
      <c r="C254" s="7">
        <v>116.16</v>
      </c>
      <c r="D254" s="8">
        <v>180</v>
      </c>
      <c r="E254" s="8">
        <v>394</v>
      </c>
      <c r="F254" s="8">
        <v>566</v>
      </c>
      <c r="G254" s="8">
        <v>31</v>
      </c>
      <c r="H254" s="8">
        <v>395</v>
      </c>
      <c r="I254" s="7">
        <v>0.26</v>
      </c>
      <c r="J254" s="7">
        <v>0.47</v>
      </c>
      <c r="K254" s="7">
        <v>0.879</v>
      </c>
      <c r="L254" s="8">
        <v>293</v>
      </c>
      <c r="M254" s="8">
        <v>1.8</v>
      </c>
      <c r="N254" s="9">
        <v>5.1369999999999996</v>
      </c>
      <c r="O254" s="10">
        <v>0.1177</v>
      </c>
      <c r="P254" s="10">
        <v>-4.6289999999999999E-5</v>
      </c>
      <c r="Q254" s="10">
        <v>8.4999999999999996E-10</v>
      </c>
      <c r="R254" s="11">
        <v>489.95</v>
      </c>
      <c r="S254" s="11">
        <v>264.22000000000003</v>
      </c>
      <c r="T254" s="2">
        <v>0</v>
      </c>
      <c r="U254" s="2">
        <v>0</v>
      </c>
      <c r="V254" s="9">
        <v>15.998699999999999</v>
      </c>
      <c r="W254" s="11">
        <v>3127.6</v>
      </c>
      <c r="X254" s="11">
        <v>-60.15</v>
      </c>
      <c r="Y254" s="2">
        <v>432</v>
      </c>
      <c r="Z254" s="2">
        <v>288</v>
      </c>
      <c r="AA254" s="7">
        <v>0</v>
      </c>
      <c r="AB254" s="11">
        <v>0</v>
      </c>
      <c r="AC254" s="7">
        <v>0</v>
      </c>
      <c r="AD254" s="7">
        <v>0</v>
      </c>
      <c r="AE254" s="2">
        <v>8200</v>
      </c>
    </row>
    <row r="255" spans="1:33" ht="15" x14ac:dyDescent="0.2">
      <c r="A255" s="2">
        <v>241</v>
      </c>
      <c r="B255" s="1" t="s">
        <v>311</v>
      </c>
      <c r="C255" s="7">
        <v>64.515000000000001</v>
      </c>
      <c r="D255" s="8">
        <v>136.80000000000001</v>
      </c>
      <c r="E255" s="8">
        <v>285.39999999999998</v>
      </c>
      <c r="F255" s="8">
        <v>460.4</v>
      </c>
      <c r="G255" s="8">
        <v>52</v>
      </c>
      <c r="H255" s="8">
        <v>199</v>
      </c>
      <c r="I255" s="7">
        <v>0.27400000000000002</v>
      </c>
      <c r="J255" s="7">
        <v>0.19</v>
      </c>
      <c r="K255" s="7">
        <v>0.89600000000000002</v>
      </c>
      <c r="L255" s="8">
        <v>293</v>
      </c>
      <c r="M255" s="8">
        <v>2</v>
      </c>
      <c r="N255" s="9">
        <v>-0.13200000000000001</v>
      </c>
      <c r="O255" s="10">
        <v>6.225E-2</v>
      </c>
      <c r="P255" s="10">
        <v>-4.3940000000000003E-5</v>
      </c>
      <c r="Q255" s="10">
        <v>1.325E-8</v>
      </c>
      <c r="R255" s="11">
        <v>320.94</v>
      </c>
      <c r="S255" s="11">
        <v>190.83</v>
      </c>
      <c r="T255" s="2">
        <v>-26.7</v>
      </c>
      <c r="U255" s="2">
        <v>-14.34</v>
      </c>
      <c r="V255" s="9">
        <v>15.98</v>
      </c>
      <c r="W255" s="11">
        <v>2332.0100000000002</v>
      </c>
      <c r="X255" s="11">
        <v>-36.479999999999997</v>
      </c>
      <c r="Y255" s="2">
        <v>310</v>
      </c>
      <c r="Z255" s="2">
        <v>200</v>
      </c>
      <c r="AA255" s="7">
        <v>48.664999999999999</v>
      </c>
      <c r="AB255" s="11">
        <v>-4364.03</v>
      </c>
      <c r="AC255" s="7">
        <v>-4.7329999999999997</v>
      </c>
      <c r="AD255" s="7">
        <v>2.2599999999999998</v>
      </c>
      <c r="AE255" s="2">
        <v>5900</v>
      </c>
    </row>
    <row r="256" spans="1:33" ht="15" x14ac:dyDescent="0.2">
      <c r="A256" s="2">
        <v>242</v>
      </c>
      <c r="B256" s="1" t="s">
        <v>312</v>
      </c>
      <c r="C256" s="7">
        <v>74.123000000000005</v>
      </c>
      <c r="D256" s="8">
        <v>156.9</v>
      </c>
      <c r="E256" s="8">
        <v>307.7</v>
      </c>
      <c r="F256" s="8">
        <v>466.7</v>
      </c>
      <c r="G256" s="8">
        <v>35.9</v>
      </c>
      <c r="H256" s="8">
        <v>280</v>
      </c>
      <c r="I256" s="7">
        <v>0.26200000000000001</v>
      </c>
      <c r="J256" s="7">
        <v>0.28100000000000003</v>
      </c>
      <c r="K256" s="7">
        <v>0.71299999999999997</v>
      </c>
      <c r="L256" s="8">
        <v>293</v>
      </c>
      <c r="M256" s="8">
        <v>1.3</v>
      </c>
      <c r="N256" s="9">
        <v>5.117</v>
      </c>
      <c r="O256" s="10">
        <v>8.022E-2</v>
      </c>
      <c r="P256" s="10">
        <v>-2.4729999999999999E-5</v>
      </c>
      <c r="Q256" s="10">
        <v>-2.2349999999999998E-9</v>
      </c>
      <c r="R256" s="11">
        <v>353.14</v>
      </c>
      <c r="S256" s="11">
        <v>190.58</v>
      </c>
      <c r="T256" s="2">
        <v>-60.28</v>
      </c>
      <c r="U256" s="2">
        <v>-29.24</v>
      </c>
      <c r="V256" s="9">
        <v>16.082799999999999</v>
      </c>
      <c r="W256" s="11">
        <v>2511.29</v>
      </c>
      <c r="X256" s="11">
        <v>-41.95</v>
      </c>
      <c r="Y256" s="2">
        <v>30</v>
      </c>
      <c r="Z256" s="2">
        <v>225</v>
      </c>
      <c r="AA256" s="7">
        <v>57.26</v>
      </c>
      <c r="AB256" s="11">
        <v>-5105.8999999999996</v>
      </c>
      <c r="AC256" s="7">
        <v>-3.9449999999999998</v>
      </c>
      <c r="AD256" s="7">
        <v>3.4</v>
      </c>
      <c r="AE256" s="2">
        <v>6380</v>
      </c>
    </row>
    <row r="257" spans="1:31" ht="15" x14ac:dyDescent="0.2">
      <c r="A257" s="2">
        <v>243</v>
      </c>
      <c r="B257" s="1" t="s">
        <v>313</v>
      </c>
      <c r="C257" s="7">
        <v>48.06</v>
      </c>
      <c r="D257" s="8">
        <v>129.9</v>
      </c>
      <c r="E257" s="8">
        <v>235.4</v>
      </c>
      <c r="F257" s="8">
        <v>375.3</v>
      </c>
      <c r="G257" s="8">
        <v>49.6</v>
      </c>
      <c r="H257" s="8">
        <v>169</v>
      </c>
      <c r="I257" s="7">
        <v>0.27200000000000002</v>
      </c>
      <c r="J257" s="7">
        <v>0.23799999999999999</v>
      </c>
      <c r="K257" s="7">
        <v>0</v>
      </c>
      <c r="L257" s="8">
        <v>0</v>
      </c>
      <c r="M257" s="8">
        <v>2</v>
      </c>
      <c r="N257" s="9">
        <v>1.038</v>
      </c>
      <c r="O257" s="10">
        <v>5.2069999999999998E-2</v>
      </c>
      <c r="P257" s="10">
        <v>-2.7840000000000001E-5</v>
      </c>
      <c r="Q257" s="10">
        <v>5.7569999999999999E-9</v>
      </c>
      <c r="R257" s="11">
        <v>0</v>
      </c>
      <c r="S257" s="11">
        <v>0</v>
      </c>
      <c r="T257" s="2">
        <v>-62.5</v>
      </c>
      <c r="U257" s="2">
        <v>-50.08</v>
      </c>
      <c r="V257" s="9">
        <v>16.0686</v>
      </c>
      <c r="W257" s="11">
        <v>1966.89</v>
      </c>
      <c r="X257" s="11">
        <v>-27</v>
      </c>
      <c r="Y257" s="2">
        <v>252</v>
      </c>
      <c r="Z257" s="2">
        <v>170</v>
      </c>
      <c r="AA257" s="7">
        <v>0</v>
      </c>
      <c r="AB257" s="11">
        <v>0</v>
      </c>
      <c r="AC257" s="7">
        <v>0</v>
      </c>
      <c r="AD257" s="7">
        <v>0</v>
      </c>
      <c r="AE257" s="2">
        <v>0</v>
      </c>
    </row>
    <row r="258" spans="1:31" ht="15" x14ac:dyDescent="0.2">
      <c r="A258" s="2">
        <v>244</v>
      </c>
      <c r="B258" s="1" t="s">
        <v>314</v>
      </c>
      <c r="C258" s="7">
        <v>74.08</v>
      </c>
      <c r="D258" s="8">
        <v>193.8</v>
      </c>
      <c r="E258" s="8">
        <v>327.39999999999998</v>
      </c>
      <c r="F258" s="8">
        <v>508.4</v>
      </c>
      <c r="G258" s="8">
        <v>46.8</v>
      </c>
      <c r="H258" s="8">
        <v>229</v>
      </c>
      <c r="I258" s="7">
        <v>0.25700000000000001</v>
      </c>
      <c r="J258" s="7">
        <v>0.28299999999999997</v>
      </c>
      <c r="K258" s="7">
        <v>0.92700000000000005</v>
      </c>
      <c r="L258" s="8">
        <v>289</v>
      </c>
      <c r="M258" s="8">
        <v>2</v>
      </c>
      <c r="N258" s="9">
        <v>5.8929999999999998</v>
      </c>
      <c r="O258" s="10">
        <v>5.5320000000000001E-2</v>
      </c>
      <c r="P258" s="10">
        <v>-5.0629999999999996E-6</v>
      </c>
      <c r="Q258" s="10">
        <v>-1.28E-8</v>
      </c>
      <c r="R258" s="11">
        <v>400.91</v>
      </c>
      <c r="S258" s="11">
        <v>226.23</v>
      </c>
      <c r="T258" s="2">
        <v>-88.74</v>
      </c>
      <c r="U258" s="2">
        <v>0</v>
      </c>
      <c r="V258" s="9">
        <v>16.161100000000001</v>
      </c>
      <c r="W258" s="11">
        <v>2603.3000000000002</v>
      </c>
      <c r="X258" s="11">
        <v>-54.15</v>
      </c>
      <c r="Y258" s="2">
        <v>360</v>
      </c>
      <c r="Z258" s="2">
        <v>240</v>
      </c>
      <c r="AA258" s="7">
        <v>60.603999999999999</v>
      </c>
      <c r="AB258" s="11">
        <v>-5724.26</v>
      </c>
      <c r="AC258" s="7">
        <v>-6.3049999999999997</v>
      </c>
      <c r="AD258" s="7">
        <v>3.07</v>
      </c>
      <c r="AE258" s="2">
        <v>7200</v>
      </c>
    </row>
    <row r="259" spans="1:31" ht="15" x14ac:dyDescent="0.2">
      <c r="A259" s="2">
        <v>245</v>
      </c>
      <c r="B259" s="1" t="s">
        <v>315</v>
      </c>
      <c r="C259" s="7">
        <v>116.16</v>
      </c>
      <c r="D259" s="8">
        <v>185</v>
      </c>
      <c r="E259" s="8">
        <v>384.2</v>
      </c>
      <c r="F259" s="8">
        <v>553</v>
      </c>
      <c r="G259" s="8">
        <v>30</v>
      </c>
      <c r="H259" s="8">
        <v>410</v>
      </c>
      <c r="I259" s="7">
        <v>0.27</v>
      </c>
      <c r="J259" s="7">
        <v>0.42699999999999999</v>
      </c>
      <c r="K259" s="7">
        <v>0.86899999999999999</v>
      </c>
      <c r="L259" s="8">
        <v>293</v>
      </c>
      <c r="M259" s="8">
        <v>2.1</v>
      </c>
      <c r="N259" s="9">
        <v>0</v>
      </c>
      <c r="O259" s="10">
        <v>0</v>
      </c>
      <c r="P259" s="10">
        <v>0</v>
      </c>
      <c r="Q259" s="10">
        <v>0</v>
      </c>
      <c r="R259" s="11">
        <v>0</v>
      </c>
      <c r="S259" s="11">
        <v>0</v>
      </c>
      <c r="T259" s="2">
        <v>0</v>
      </c>
      <c r="U259" s="2">
        <v>0</v>
      </c>
      <c r="V259" s="9">
        <v>0</v>
      </c>
      <c r="W259" s="11">
        <v>0</v>
      </c>
      <c r="X259" s="11">
        <v>0</v>
      </c>
      <c r="Y259" s="2">
        <v>0</v>
      </c>
      <c r="Z259" s="2">
        <v>0</v>
      </c>
      <c r="AA259" s="7">
        <v>74.335999999999999</v>
      </c>
      <c r="AB259" s="11">
        <v>-7477.19</v>
      </c>
      <c r="AC259" s="7">
        <v>-8.1080000000000005</v>
      </c>
      <c r="AD259" s="7">
        <v>5.66</v>
      </c>
      <c r="AE259" s="2">
        <v>8365</v>
      </c>
    </row>
    <row r="260" spans="1:31" ht="15" x14ac:dyDescent="0.2">
      <c r="A260" s="2">
        <v>246</v>
      </c>
      <c r="B260" s="1" t="s">
        <v>316</v>
      </c>
      <c r="C260" s="7">
        <v>62.134</v>
      </c>
      <c r="D260" s="8">
        <v>125.3</v>
      </c>
      <c r="E260" s="8">
        <v>308.2</v>
      </c>
      <c r="F260" s="8">
        <v>499</v>
      </c>
      <c r="G260" s="8">
        <v>54.2</v>
      </c>
      <c r="H260" s="8">
        <v>207</v>
      </c>
      <c r="I260" s="7">
        <v>0.27400000000000002</v>
      </c>
      <c r="J260" s="7">
        <v>0.19</v>
      </c>
      <c r="K260" s="7">
        <v>0.83899999999999997</v>
      </c>
      <c r="L260" s="8">
        <v>293</v>
      </c>
      <c r="M260" s="8">
        <v>1.5</v>
      </c>
      <c r="N260" s="9">
        <v>3.5640000000000001</v>
      </c>
      <c r="O260" s="10">
        <v>5.6149999999999999E-2</v>
      </c>
      <c r="P260" s="10">
        <v>-3.239E-5</v>
      </c>
      <c r="Q260" s="10">
        <v>7.5520000000000004E-9</v>
      </c>
      <c r="R260" s="11">
        <v>419.6</v>
      </c>
      <c r="S260" s="11">
        <v>206.21</v>
      </c>
      <c r="T260" s="2">
        <v>-11.02</v>
      </c>
      <c r="U260" s="2">
        <v>-1.1200000000000001</v>
      </c>
      <c r="V260" s="9">
        <v>16.0077</v>
      </c>
      <c r="W260" s="11">
        <v>2497.23</v>
      </c>
      <c r="X260" s="11">
        <v>-41.77</v>
      </c>
      <c r="Y260" s="2">
        <v>330</v>
      </c>
      <c r="Z260" s="2">
        <v>224</v>
      </c>
      <c r="AA260" s="7">
        <v>51.954000000000001</v>
      </c>
      <c r="AB260" s="11">
        <v>-4900.34</v>
      </c>
      <c r="AC260" s="7">
        <v>-5.1390000000000002</v>
      </c>
      <c r="AD260" s="7">
        <v>2.5499999999999998</v>
      </c>
      <c r="AE260" s="2">
        <v>6400</v>
      </c>
    </row>
    <row r="261" spans="1:31" ht="15" x14ac:dyDescent="0.2">
      <c r="A261" s="2">
        <v>247</v>
      </c>
      <c r="B261" s="1" t="s">
        <v>317</v>
      </c>
      <c r="C261" s="7">
        <v>102.134</v>
      </c>
      <c r="D261" s="8">
        <v>199.3</v>
      </c>
      <c r="E261" s="8">
        <v>273</v>
      </c>
      <c r="F261" s="8">
        <v>546</v>
      </c>
      <c r="G261" s="8">
        <v>33.200000000000003</v>
      </c>
      <c r="H261" s="8">
        <v>345</v>
      </c>
      <c r="I261" s="7">
        <v>0.25600000000000001</v>
      </c>
      <c r="J261" s="7">
        <v>0.39500000000000002</v>
      </c>
      <c r="K261" s="7">
        <v>0.89500000000000002</v>
      </c>
      <c r="L261" s="8">
        <v>289</v>
      </c>
      <c r="M261" s="8">
        <v>1.8</v>
      </c>
      <c r="N261" s="9">
        <v>4.742</v>
      </c>
      <c r="O261" s="10">
        <v>9.6360000000000001E-2</v>
      </c>
      <c r="P261" s="10">
        <v>-3.4319999999999997E-5</v>
      </c>
      <c r="Q261" s="10">
        <v>-1.7680000000000001E-9</v>
      </c>
      <c r="R261" s="11">
        <v>463.31</v>
      </c>
      <c r="S261" s="11">
        <v>248.72</v>
      </c>
      <c r="T261" s="2">
        <v>-112.3</v>
      </c>
      <c r="U261" s="2">
        <v>-77.319999999999993</v>
      </c>
      <c r="V261" s="9">
        <v>16.161999999999999</v>
      </c>
      <c r="W261" s="11">
        <v>2935.11</v>
      </c>
      <c r="X261" s="11">
        <v>-64.17</v>
      </c>
      <c r="Y261" s="2">
        <v>396</v>
      </c>
      <c r="Z261" s="2">
        <v>276</v>
      </c>
      <c r="AA261" s="7">
        <v>67.631</v>
      </c>
      <c r="AB261" s="11">
        <v>-6869.83</v>
      </c>
      <c r="AC261" s="7">
        <v>-7.1929999999999996</v>
      </c>
      <c r="AD261" s="7">
        <v>4.9800000000000004</v>
      </c>
      <c r="AE261" s="2">
        <v>8180</v>
      </c>
    </row>
    <row r="262" spans="1:31" ht="15" x14ac:dyDescent="0.2">
      <c r="A262" s="2">
        <v>248</v>
      </c>
      <c r="B262" s="1" t="s">
        <v>318</v>
      </c>
      <c r="C262" s="7">
        <v>88.15</v>
      </c>
      <c r="D262" s="8">
        <v>146.4</v>
      </c>
      <c r="E262" s="8">
        <v>336.8</v>
      </c>
      <c r="F262" s="8">
        <v>500.6</v>
      </c>
      <c r="G262" s="8">
        <v>32.1</v>
      </c>
      <c r="H262" s="8">
        <v>0</v>
      </c>
      <c r="I262" s="7">
        <v>0</v>
      </c>
      <c r="J262" s="7">
        <v>0.33100000000000002</v>
      </c>
      <c r="K262" s="7">
        <v>0.73299999999999998</v>
      </c>
      <c r="L262" s="8">
        <v>293</v>
      </c>
      <c r="M262" s="8">
        <v>1.2</v>
      </c>
      <c r="N262" s="9">
        <v>0</v>
      </c>
      <c r="O262" s="10">
        <v>0</v>
      </c>
      <c r="P262" s="10">
        <v>0</v>
      </c>
      <c r="Q262" s="10">
        <v>0</v>
      </c>
      <c r="R262" s="11">
        <v>399.87</v>
      </c>
      <c r="S262" s="11">
        <v>213.39</v>
      </c>
      <c r="T262" s="2">
        <v>0</v>
      </c>
      <c r="U262" s="2">
        <v>0</v>
      </c>
      <c r="V262" s="9">
        <v>15.453900000000001</v>
      </c>
      <c r="W262" s="11">
        <v>2423.41</v>
      </c>
      <c r="X262" s="11">
        <v>-62.28</v>
      </c>
      <c r="Y262" s="2">
        <v>360</v>
      </c>
      <c r="Z262" s="2">
        <v>246</v>
      </c>
      <c r="AA262" s="7">
        <v>58.911000000000001</v>
      </c>
      <c r="AB262" s="11">
        <v>-5663.85</v>
      </c>
      <c r="AC262" s="7">
        <v>-6.1</v>
      </c>
      <c r="AD262" s="7">
        <v>4.33</v>
      </c>
      <c r="AE262" s="2">
        <v>7290</v>
      </c>
    </row>
    <row r="263" spans="1:31" ht="15" x14ac:dyDescent="0.2">
      <c r="A263" s="2">
        <v>249</v>
      </c>
      <c r="B263" s="1" t="s">
        <v>319</v>
      </c>
      <c r="C263" s="7">
        <v>106.16800000000001</v>
      </c>
      <c r="D263" s="8">
        <v>178.2</v>
      </c>
      <c r="E263" s="8">
        <v>409.3</v>
      </c>
      <c r="F263" s="8">
        <v>617.1</v>
      </c>
      <c r="G263" s="8">
        <v>35.6</v>
      </c>
      <c r="H263" s="8">
        <v>374</v>
      </c>
      <c r="I263" s="7">
        <v>0.26300000000000001</v>
      </c>
      <c r="J263" s="7">
        <v>0.30099999999999999</v>
      </c>
      <c r="K263" s="7">
        <v>0.86699999999999999</v>
      </c>
      <c r="L263" s="8">
        <v>293</v>
      </c>
      <c r="M263" s="8">
        <v>0.4</v>
      </c>
      <c r="N263" s="9">
        <v>-10.294</v>
      </c>
      <c r="O263" s="10">
        <v>0.16889999999999999</v>
      </c>
      <c r="P263" s="10">
        <v>-1.149E-4</v>
      </c>
      <c r="Q263" s="10">
        <v>3.107E-8</v>
      </c>
      <c r="R263" s="11">
        <v>472.82</v>
      </c>
      <c r="S263" s="11">
        <v>264.22000000000003</v>
      </c>
      <c r="T263" s="2">
        <v>7.12</v>
      </c>
      <c r="U263" s="2">
        <v>31.21</v>
      </c>
      <c r="V263" s="9">
        <v>16.019500000000001</v>
      </c>
      <c r="W263" s="11">
        <v>3279.47</v>
      </c>
      <c r="X263" s="11">
        <v>-59.95</v>
      </c>
      <c r="Y263" s="2">
        <v>450</v>
      </c>
      <c r="Z263" s="2">
        <v>300</v>
      </c>
      <c r="AA263" s="7">
        <v>58.1</v>
      </c>
      <c r="AB263" s="11">
        <v>-6792.54</v>
      </c>
      <c r="AC263" s="7">
        <v>-5.8019999999999996</v>
      </c>
      <c r="AD263" s="7">
        <v>5.75</v>
      </c>
      <c r="AE263" s="2">
        <v>8500</v>
      </c>
    </row>
    <row r="264" spans="1:31" ht="15" x14ac:dyDescent="0.2">
      <c r="A264" s="2">
        <v>250</v>
      </c>
      <c r="B264" s="1" t="s">
        <v>320</v>
      </c>
      <c r="C264" s="7">
        <v>112.21599999999999</v>
      </c>
      <c r="D264" s="8">
        <v>161.80000000000001</v>
      </c>
      <c r="E264" s="8">
        <v>404.9</v>
      </c>
      <c r="F264" s="8">
        <v>609</v>
      </c>
      <c r="G264" s="8">
        <v>29.9</v>
      </c>
      <c r="H264" s="8">
        <v>450</v>
      </c>
      <c r="I264" s="7">
        <v>0.27</v>
      </c>
      <c r="J264" s="7">
        <v>0.24299999999999999</v>
      </c>
      <c r="K264" s="7">
        <v>0.78800000000000003</v>
      </c>
      <c r="L264" s="8">
        <v>293</v>
      </c>
      <c r="M264" s="8">
        <v>0</v>
      </c>
      <c r="N264" s="9">
        <v>-15.26</v>
      </c>
      <c r="O264" s="10">
        <v>0.21240000000000001</v>
      </c>
      <c r="P264" s="10">
        <v>-1.22E-4</v>
      </c>
      <c r="Q264" s="10">
        <v>2.634E-8</v>
      </c>
      <c r="R264" s="11">
        <v>506.43</v>
      </c>
      <c r="S264" s="11">
        <v>280.76</v>
      </c>
      <c r="T264" s="2">
        <v>-41.05</v>
      </c>
      <c r="U264" s="2">
        <v>9.3800000000000008</v>
      </c>
      <c r="V264" s="9">
        <v>15.8125</v>
      </c>
      <c r="W264" s="11">
        <v>3183.25</v>
      </c>
      <c r="X264" s="11">
        <v>-58.15</v>
      </c>
      <c r="Y264" s="2">
        <v>433</v>
      </c>
      <c r="Z264" s="2">
        <v>293</v>
      </c>
      <c r="AA264" s="7">
        <v>0</v>
      </c>
      <c r="AB264" s="11">
        <v>0</v>
      </c>
      <c r="AC264" s="7">
        <v>0</v>
      </c>
      <c r="AD264" s="7">
        <v>0</v>
      </c>
      <c r="AE264" s="2">
        <v>8200</v>
      </c>
    </row>
    <row r="265" spans="1:31" ht="15" x14ac:dyDescent="0.2">
      <c r="A265" s="2">
        <v>251</v>
      </c>
      <c r="B265" s="1" t="s">
        <v>321</v>
      </c>
      <c r="C265" s="7">
        <v>98.188999999999993</v>
      </c>
      <c r="D265" s="8">
        <v>134.69999999999999</v>
      </c>
      <c r="E265" s="8">
        <v>376.6</v>
      </c>
      <c r="F265" s="8">
        <v>569.5</v>
      </c>
      <c r="G265" s="8">
        <v>33.5</v>
      </c>
      <c r="H265" s="8">
        <v>375</v>
      </c>
      <c r="I265" s="7">
        <v>0.26900000000000002</v>
      </c>
      <c r="J265" s="7">
        <v>0.28299999999999997</v>
      </c>
      <c r="K265" s="7">
        <v>0.77100000000000002</v>
      </c>
      <c r="L265" s="8">
        <v>289</v>
      </c>
      <c r="M265" s="8">
        <v>0</v>
      </c>
      <c r="N265" s="9">
        <v>-13.211</v>
      </c>
      <c r="O265" s="10">
        <v>0.1794</v>
      </c>
      <c r="P265" s="10">
        <v>-1.05E-4</v>
      </c>
      <c r="Q265" s="10">
        <v>2.398E-8</v>
      </c>
      <c r="R265" s="11">
        <v>433.81</v>
      </c>
      <c r="S265" s="11">
        <v>249.72</v>
      </c>
      <c r="T265" s="2">
        <v>-30.37</v>
      </c>
      <c r="U265" s="2">
        <v>10.65</v>
      </c>
      <c r="V265" s="9">
        <v>15.8581</v>
      </c>
      <c r="W265" s="11">
        <v>2990.13</v>
      </c>
      <c r="X265" s="11">
        <v>-52.47</v>
      </c>
      <c r="Y265" s="2">
        <v>402</v>
      </c>
      <c r="Z265" s="2">
        <v>270</v>
      </c>
      <c r="AA265" s="7">
        <v>0</v>
      </c>
      <c r="AB265" s="11">
        <v>0</v>
      </c>
      <c r="AC265" s="7">
        <v>0</v>
      </c>
      <c r="AD265" s="7">
        <v>0</v>
      </c>
      <c r="AE265" s="2">
        <v>7715</v>
      </c>
    </row>
    <row r="266" spans="1:31" ht="15" x14ac:dyDescent="0.2">
      <c r="A266" s="2">
        <v>252</v>
      </c>
      <c r="B266" s="1" t="s">
        <v>322</v>
      </c>
      <c r="C266" s="7">
        <v>28.053999999999998</v>
      </c>
      <c r="D266" s="8">
        <v>104</v>
      </c>
      <c r="E266" s="8">
        <v>169.4</v>
      </c>
      <c r="F266" s="8">
        <v>282.39999999999998</v>
      </c>
      <c r="G266" s="8">
        <v>49.7</v>
      </c>
      <c r="H266" s="8">
        <v>129</v>
      </c>
      <c r="I266" s="7">
        <v>0.27600000000000002</v>
      </c>
      <c r="J266" s="7">
        <v>8.5000000000000006E-2</v>
      </c>
      <c r="K266" s="7">
        <v>0.57699999999999996</v>
      </c>
      <c r="L266" s="8">
        <v>163</v>
      </c>
      <c r="M266" s="8">
        <v>0</v>
      </c>
      <c r="N266" s="9">
        <v>0.90900000000000003</v>
      </c>
      <c r="O266" s="10">
        <v>3.7400000000000003E-2</v>
      </c>
      <c r="P266" s="10">
        <v>-1.9939999999999999E-5</v>
      </c>
      <c r="Q266" s="10">
        <v>4.1920000000000004E-9</v>
      </c>
      <c r="R266" s="11">
        <v>168.98</v>
      </c>
      <c r="S266" s="11">
        <v>93.94</v>
      </c>
      <c r="T266" s="2">
        <v>12.5</v>
      </c>
      <c r="U266" s="2">
        <v>16.28</v>
      </c>
      <c r="V266" s="9">
        <v>15.536799999999999</v>
      </c>
      <c r="W266" s="11">
        <v>1347.01</v>
      </c>
      <c r="X266" s="11">
        <v>-18.149999999999999</v>
      </c>
      <c r="Y266" s="2">
        <v>182</v>
      </c>
      <c r="Z266" s="2">
        <v>120</v>
      </c>
      <c r="AA266" s="7">
        <v>38.960999999999999</v>
      </c>
      <c r="AB266" s="11">
        <v>-2282.37</v>
      </c>
      <c r="AC266" s="7">
        <v>-3.6779999999999999</v>
      </c>
      <c r="AD266" s="7">
        <v>0.88100000000000001</v>
      </c>
      <c r="AE266" s="2">
        <v>3237</v>
      </c>
    </row>
    <row r="267" spans="1:31" ht="15" x14ac:dyDescent="0.2">
      <c r="A267" s="2">
        <v>253</v>
      </c>
      <c r="B267" s="1" t="s">
        <v>323</v>
      </c>
      <c r="C267" s="7">
        <v>62.069000000000003</v>
      </c>
      <c r="D267" s="8">
        <v>260.2</v>
      </c>
      <c r="E267" s="8">
        <v>470.4</v>
      </c>
      <c r="F267" s="8">
        <v>645</v>
      </c>
      <c r="G267" s="8">
        <v>76</v>
      </c>
      <c r="H267" s="8">
        <v>186</v>
      </c>
      <c r="I267" s="7">
        <v>0.27</v>
      </c>
      <c r="J267" s="7">
        <v>0</v>
      </c>
      <c r="K267" s="7">
        <v>1.1140000000000001</v>
      </c>
      <c r="L267" s="8">
        <v>293</v>
      </c>
      <c r="M267" s="8">
        <v>2.2000000000000002</v>
      </c>
      <c r="N267" s="9">
        <v>8.5259999999999998</v>
      </c>
      <c r="O267" s="10">
        <v>5.9310000000000002E-2</v>
      </c>
      <c r="P267" s="10">
        <v>-3.5760000000000003E-5</v>
      </c>
      <c r="Q267" s="10">
        <v>7.1900000000000002E-9</v>
      </c>
      <c r="R267" s="11">
        <v>1365</v>
      </c>
      <c r="S267" s="11">
        <v>402.41</v>
      </c>
      <c r="T267" s="2">
        <v>-9.3000000000000007</v>
      </c>
      <c r="U267" s="2">
        <v>-72.77</v>
      </c>
      <c r="V267" s="9">
        <v>20.2501</v>
      </c>
      <c r="W267" s="11">
        <v>6022.18</v>
      </c>
      <c r="X267" s="11">
        <v>-28.25</v>
      </c>
      <c r="Y267" s="2">
        <v>494</v>
      </c>
      <c r="Z267" s="2">
        <v>364</v>
      </c>
      <c r="AA267" s="7">
        <v>0</v>
      </c>
      <c r="AB267" s="11">
        <v>0</v>
      </c>
      <c r="AC267" s="7">
        <v>0</v>
      </c>
      <c r="AD267" s="7">
        <v>0</v>
      </c>
      <c r="AE267" s="2">
        <v>12550</v>
      </c>
    </row>
    <row r="268" spans="1:31" ht="15" x14ac:dyDescent="0.2">
      <c r="A268" s="2">
        <v>254</v>
      </c>
      <c r="B268" s="1" t="s">
        <v>324</v>
      </c>
      <c r="C268" s="7">
        <v>43.069000000000003</v>
      </c>
      <c r="D268" s="8">
        <v>195</v>
      </c>
      <c r="E268" s="8">
        <v>329.8</v>
      </c>
      <c r="F268" s="8">
        <v>0</v>
      </c>
      <c r="G268" s="8">
        <v>0</v>
      </c>
      <c r="H268" s="8">
        <v>0</v>
      </c>
      <c r="I268" s="7">
        <v>0</v>
      </c>
      <c r="J268" s="7">
        <v>0</v>
      </c>
      <c r="K268" s="7">
        <v>0.83299999999999996</v>
      </c>
      <c r="L268" s="8">
        <v>298</v>
      </c>
      <c r="M268" s="8">
        <v>1.9</v>
      </c>
      <c r="N268" s="9">
        <v>-4.9610000000000003</v>
      </c>
      <c r="O268" s="10">
        <v>7.2190000000000004E-2</v>
      </c>
      <c r="P268" s="10">
        <v>-4.9270000000000001E-5</v>
      </c>
      <c r="Q268" s="10">
        <v>1.349E-8</v>
      </c>
      <c r="R268" s="11">
        <v>0</v>
      </c>
      <c r="S268" s="11">
        <v>0</v>
      </c>
      <c r="T268" s="2">
        <v>29.5</v>
      </c>
      <c r="U268" s="2">
        <v>42.54</v>
      </c>
      <c r="V268" s="9">
        <v>16.422699999999999</v>
      </c>
      <c r="W268" s="11">
        <v>2610.44</v>
      </c>
      <c r="X268" s="11">
        <v>-63.15</v>
      </c>
      <c r="Y268" s="2">
        <v>359</v>
      </c>
      <c r="Z268" s="2">
        <v>248</v>
      </c>
      <c r="AA268" s="7">
        <v>0</v>
      </c>
      <c r="AB268" s="11">
        <v>0</v>
      </c>
      <c r="AC268" s="7">
        <v>0</v>
      </c>
      <c r="AD268" s="7">
        <v>0</v>
      </c>
      <c r="AE268" s="2">
        <v>7660</v>
      </c>
    </row>
    <row r="269" spans="1:31" ht="15" x14ac:dyDescent="0.2">
      <c r="A269" s="2">
        <v>255</v>
      </c>
      <c r="B269" s="1" t="s">
        <v>325</v>
      </c>
      <c r="C269" s="7">
        <v>44.054000000000002</v>
      </c>
      <c r="D269" s="8">
        <v>161</v>
      </c>
      <c r="E269" s="8">
        <v>283.5</v>
      </c>
      <c r="F269" s="8">
        <v>469</v>
      </c>
      <c r="G269" s="8">
        <v>71</v>
      </c>
      <c r="H269" s="8">
        <v>140</v>
      </c>
      <c r="I269" s="7">
        <v>0.25800000000000001</v>
      </c>
      <c r="J269" s="7">
        <v>0.2</v>
      </c>
      <c r="K269" s="7">
        <v>0.89900000000000002</v>
      </c>
      <c r="L269" s="8">
        <v>273</v>
      </c>
      <c r="M269" s="8">
        <v>1.9</v>
      </c>
      <c r="N269" s="9">
        <v>-1.796</v>
      </c>
      <c r="O269" s="10">
        <v>5.3080000000000002E-2</v>
      </c>
      <c r="P269" s="10">
        <v>-3.0009999999999999E-5</v>
      </c>
      <c r="Q269" s="10">
        <v>6.1900000000000003E-9</v>
      </c>
      <c r="R269" s="11">
        <v>341.88</v>
      </c>
      <c r="S269" s="11">
        <v>194.22</v>
      </c>
      <c r="T269" s="2">
        <v>-12.58</v>
      </c>
      <c r="U269" s="2">
        <v>-3.13</v>
      </c>
      <c r="V269" s="9">
        <v>16.739999999999998</v>
      </c>
      <c r="W269" s="11">
        <v>2567.61</v>
      </c>
      <c r="X269" s="11">
        <v>-29.01</v>
      </c>
      <c r="Y269" s="2">
        <v>310</v>
      </c>
      <c r="Z269" s="2">
        <v>200</v>
      </c>
      <c r="AA269" s="7">
        <v>0</v>
      </c>
      <c r="AB269" s="11">
        <v>0</v>
      </c>
      <c r="AC269" s="7">
        <v>0</v>
      </c>
      <c r="AD269" s="7">
        <v>0</v>
      </c>
      <c r="AE269" s="2">
        <v>6120</v>
      </c>
    </row>
    <row r="270" spans="1:31" ht="15" x14ac:dyDescent="0.2">
      <c r="A270" s="2">
        <v>256</v>
      </c>
      <c r="B270" s="1" t="s">
        <v>326</v>
      </c>
      <c r="C270" s="7">
        <v>60.098999999999997</v>
      </c>
      <c r="D270" s="8">
        <v>284</v>
      </c>
      <c r="E270" s="8">
        <v>390.4</v>
      </c>
      <c r="F270" s="8">
        <v>593</v>
      </c>
      <c r="G270" s="8">
        <v>62</v>
      </c>
      <c r="H270" s="8">
        <v>206</v>
      </c>
      <c r="I270" s="7">
        <v>0.26</v>
      </c>
      <c r="J270" s="7">
        <v>0.51</v>
      </c>
      <c r="K270" s="7">
        <v>0.89600000000000002</v>
      </c>
      <c r="L270" s="8">
        <v>293</v>
      </c>
      <c r="M270" s="8">
        <v>1.9</v>
      </c>
      <c r="N270" s="9">
        <v>9.1470000000000002</v>
      </c>
      <c r="O270" s="10">
        <v>5.7489999999999999E-2</v>
      </c>
      <c r="P270" s="10">
        <v>-1.0360000000000001E-5</v>
      </c>
      <c r="Q270" s="10">
        <v>-9.4300000000000007E-9</v>
      </c>
      <c r="R270" s="11">
        <v>839.76</v>
      </c>
      <c r="S270" s="11">
        <v>316.41000000000003</v>
      </c>
      <c r="T270" s="2">
        <v>0</v>
      </c>
      <c r="U270" s="2">
        <v>0</v>
      </c>
      <c r="V270" s="9">
        <v>16.408200000000001</v>
      </c>
      <c r="W270" s="11">
        <v>3108.49</v>
      </c>
      <c r="X270" s="11">
        <v>-72.150000000000006</v>
      </c>
      <c r="Y270" s="2">
        <v>425</v>
      </c>
      <c r="Z270" s="2">
        <v>292</v>
      </c>
      <c r="AA270" s="7">
        <v>0</v>
      </c>
      <c r="AB270" s="11">
        <v>0</v>
      </c>
      <c r="AC270" s="7">
        <v>0</v>
      </c>
      <c r="AD270" s="7">
        <v>0</v>
      </c>
      <c r="AE270" s="2">
        <v>10000</v>
      </c>
    </row>
    <row r="271" spans="1:31" ht="15" x14ac:dyDescent="0.2">
      <c r="A271" s="2">
        <v>257</v>
      </c>
      <c r="B271" s="1" t="s">
        <v>327</v>
      </c>
      <c r="C271" s="7">
        <v>37.997</v>
      </c>
      <c r="D271" s="8">
        <v>53.5</v>
      </c>
      <c r="E271" s="8">
        <v>85</v>
      </c>
      <c r="F271" s="8">
        <v>144.30000000000001</v>
      </c>
      <c r="G271" s="8">
        <v>51.5</v>
      </c>
      <c r="H271" s="8">
        <v>66.2</v>
      </c>
      <c r="I271" s="7">
        <v>0.28799999999999998</v>
      </c>
      <c r="J271" s="7">
        <v>4.8000000000000001E-2</v>
      </c>
      <c r="K271" s="7">
        <v>1.51</v>
      </c>
      <c r="L271" s="8">
        <v>85</v>
      </c>
      <c r="M271" s="8">
        <v>0</v>
      </c>
      <c r="N271" s="9">
        <v>5.5449999999999999</v>
      </c>
      <c r="O271" s="10">
        <v>8.7340000000000004E-3</v>
      </c>
      <c r="P271" s="10">
        <v>-8.2689999999999999E-6</v>
      </c>
      <c r="Q271" s="10">
        <v>2.876E-9</v>
      </c>
      <c r="R271" s="11">
        <v>84.2</v>
      </c>
      <c r="S271" s="11">
        <v>52.52</v>
      </c>
      <c r="T271" s="2">
        <v>0</v>
      </c>
      <c r="U271" s="2">
        <v>0</v>
      </c>
      <c r="V271" s="9">
        <v>15.67</v>
      </c>
      <c r="W271" s="11">
        <v>714.1</v>
      </c>
      <c r="X271" s="11">
        <v>-6</v>
      </c>
      <c r="Y271" s="2">
        <v>91</v>
      </c>
      <c r="Z271" s="2">
        <v>59</v>
      </c>
      <c r="AA271" s="7">
        <v>30.771999999999998</v>
      </c>
      <c r="AB271" s="11">
        <v>-1040.27</v>
      </c>
      <c r="AC271" s="7">
        <v>-2.6829999999999998</v>
      </c>
      <c r="AD271" s="7">
        <v>0.21</v>
      </c>
      <c r="AE271" s="2">
        <v>1560</v>
      </c>
    </row>
    <row r="272" spans="1:31" ht="15" x14ac:dyDescent="0.2">
      <c r="A272" s="2">
        <v>258</v>
      </c>
      <c r="B272" s="1" t="s">
        <v>328</v>
      </c>
      <c r="C272" s="7">
        <v>96.103999999999999</v>
      </c>
      <c r="D272" s="8">
        <v>234</v>
      </c>
      <c r="E272" s="8">
        <v>358.5</v>
      </c>
      <c r="F272" s="8">
        <v>560.1</v>
      </c>
      <c r="G272" s="8">
        <v>44.9</v>
      </c>
      <c r="H272" s="8">
        <v>271</v>
      </c>
      <c r="I272" s="7">
        <v>0.26500000000000001</v>
      </c>
      <c r="J272" s="7">
        <v>0.245</v>
      </c>
      <c r="K272" s="7">
        <v>1.024</v>
      </c>
      <c r="L272" s="8">
        <v>293</v>
      </c>
      <c r="M272" s="8">
        <v>1.4</v>
      </c>
      <c r="N272" s="9">
        <v>-9.25</v>
      </c>
      <c r="O272" s="10">
        <v>0.13539999999999999</v>
      </c>
      <c r="P272" s="10">
        <v>-1.059E-4</v>
      </c>
      <c r="Q272" s="10">
        <v>3.2369999999999998E-8</v>
      </c>
      <c r="R272" s="11">
        <v>452.06</v>
      </c>
      <c r="S272" s="11">
        <v>252.89</v>
      </c>
      <c r="T272" s="2">
        <v>-27.86</v>
      </c>
      <c r="U272" s="2">
        <v>-16.5</v>
      </c>
      <c r="V272" s="9">
        <v>16.5487</v>
      </c>
      <c r="W272" s="11">
        <v>3181.78</v>
      </c>
      <c r="X272" s="11">
        <v>-37.590000000000003</v>
      </c>
      <c r="Y272" s="2">
        <v>370</v>
      </c>
      <c r="Z272" s="2">
        <v>250</v>
      </c>
      <c r="AA272" s="7">
        <v>55.140999999999998</v>
      </c>
      <c r="AB272" s="11">
        <v>-5819.21</v>
      </c>
      <c r="AC272" s="7">
        <v>-5.4889999999999999</v>
      </c>
      <c r="AD272" s="7">
        <v>3.88</v>
      </c>
      <c r="AE272" s="2">
        <v>0</v>
      </c>
    </row>
    <row r="273" spans="1:31" ht="15" x14ac:dyDescent="0.2">
      <c r="A273" s="2">
        <v>259</v>
      </c>
      <c r="B273" s="1" t="s">
        <v>329</v>
      </c>
      <c r="C273" s="7">
        <v>30.026</v>
      </c>
      <c r="D273" s="8">
        <v>156</v>
      </c>
      <c r="E273" s="8">
        <v>254</v>
      </c>
      <c r="F273" s="8">
        <v>408</v>
      </c>
      <c r="G273" s="8">
        <v>65</v>
      </c>
      <c r="H273" s="8">
        <v>0</v>
      </c>
      <c r="I273" s="7">
        <v>0</v>
      </c>
      <c r="J273" s="7">
        <v>0.253</v>
      </c>
      <c r="K273" s="7">
        <v>0.81499999999999995</v>
      </c>
      <c r="L273" s="8">
        <v>253</v>
      </c>
      <c r="M273" s="8">
        <v>2.2999999999999998</v>
      </c>
      <c r="N273" s="9">
        <v>5.6070000000000002</v>
      </c>
      <c r="O273" s="10">
        <v>7.5399999999999998E-3</v>
      </c>
      <c r="P273" s="10">
        <v>7.1300000000000003E-6</v>
      </c>
      <c r="Q273" s="10">
        <v>-5.4940000000000003E-9</v>
      </c>
      <c r="R273" s="11">
        <v>319.83</v>
      </c>
      <c r="S273" s="11">
        <v>171.35</v>
      </c>
      <c r="T273" s="2">
        <v>-27.7</v>
      </c>
      <c r="U273" s="2">
        <v>-26.27</v>
      </c>
      <c r="V273" s="9">
        <v>16.477499999999999</v>
      </c>
      <c r="W273" s="11">
        <v>2204.13</v>
      </c>
      <c r="X273" s="11">
        <v>-30.15</v>
      </c>
      <c r="Y273" s="2">
        <v>271</v>
      </c>
      <c r="Z273" s="2">
        <v>185</v>
      </c>
      <c r="AA273" s="7">
        <v>45.118000000000002</v>
      </c>
      <c r="AB273" s="11">
        <v>-3873.26</v>
      </c>
      <c r="AC273" s="7">
        <v>-4.2</v>
      </c>
      <c r="AD273" s="7">
        <v>3.41</v>
      </c>
      <c r="AE273" s="2">
        <v>5500</v>
      </c>
    </row>
    <row r="274" spans="1:31" ht="15" x14ac:dyDescent="0.2">
      <c r="A274" s="2">
        <v>260</v>
      </c>
      <c r="B274" s="1" t="s">
        <v>330</v>
      </c>
      <c r="C274" s="7">
        <v>46.024999999999999</v>
      </c>
      <c r="D274" s="8">
        <v>281.5</v>
      </c>
      <c r="E274" s="8">
        <v>373.8</v>
      </c>
      <c r="F274" s="8">
        <v>580</v>
      </c>
      <c r="G274" s="8">
        <v>0</v>
      </c>
      <c r="H274" s="8">
        <v>0</v>
      </c>
      <c r="I274" s="7">
        <v>0</v>
      </c>
      <c r="J274" s="7">
        <v>0</v>
      </c>
      <c r="K274" s="7">
        <v>1.226</v>
      </c>
      <c r="L274" s="8">
        <v>288</v>
      </c>
      <c r="M274" s="8">
        <v>1.5</v>
      </c>
      <c r="N274" s="9">
        <v>2.798</v>
      </c>
      <c r="O274" s="10">
        <v>3.243E-2</v>
      </c>
      <c r="P274" s="10">
        <v>-2.0089999999999999E-5</v>
      </c>
      <c r="Q274" s="10">
        <v>4.8170000000000002E-9</v>
      </c>
      <c r="R274" s="11">
        <v>729.35</v>
      </c>
      <c r="S274" s="11">
        <v>325.72000000000003</v>
      </c>
      <c r="T274" s="2">
        <v>90.49</v>
      </c>
      <c r="U274" s="2">
        <v>-83.89</v>
      </c>
      <c r="V274" s="9">
        <v>16.988199999999999</v>
      </c>
      <c r="W274" s="11">
        <v>3599.58</v>
      </c>
      <c r="X274" s="11">
        <v>-26.09</v>
      </c>
      <c r="Y274" s="2">
        <v>409</v>
      </c>
      <c r="Z274" s="2">
        <v>271</v>
      </c>
      <c r="AA274" s="7">
        <v>0</v>
      </c>
      <c r="AB274" s="11">
        <v>0</v>
      </c>
      <c r="AC274" s="7">
        <v>0</v>
      </c>
      <c r="AD274" s="7">
        <v>0</v>
      </c>
      <c r="AE274" s="2">
        <v>5240</v>
      </c>
    </row>
    <row r="275" spans="1:31" ht="15" x14ac:dyDescent="0.2">
      <c r="A275" s="2">
        <v>261</v>
      </c>
      <c r="B275" s="1" t="s">
        <v>331</v>
      </c>
      <c r="C275" s="7">
        <v>68.075000000000003</v>
      </c>
      <c r="D275" s="8">
        <v>187.5</v>
      </c>
      <c r="E275" s="8">
        <v>304.5</v>
      </c>
      <c r="F275" s="8">
        <v>490.2</v>
      </c>
      <c r="G275" s="8">
        <v>54.3</v>
      </c>
      <c r="H275" s="8">
        <v>218</v>
      </c>
      <c r="I275" s="7">
        <v>0.29399999999999998</v>
      </c>
      <c r="J275" s="7">
        <v>0.20399999999999999</v>
      </c>
      <c r="K275" s="7">
        <v>0.93799999999999994</v>
      </c>
      <c r="L275" s="8">
        <v>293</v>
      </c>
      <c r="M275" s="8">
        <v>0.7</v>
      </c>
      <c r="N275" s="9">
        <v>-8.4860000000000007</v>
      </c>
      <c r="O275" s="10">
        <v>0.1032</v>
      </c>
      <c r="P275" s="10">
        <v>-8.2509999999999994E-5</v>
      </c>
      <c r="Q275" s="10">
        <v>2.5659999999999999E-8</v>
      </c>
      <c r="R275" s="11">
        <v>389.4</v>
      </c>
      <c r="S275" s="11">
        <v>222.7</v>
      </c>
      <c r="T275" s="2">
        <v>-8.2899999999999991</v>
      </c>
      <c r="U275" s="2">
        <v>0.21</v>
      </c>
      <c r="V275" s="9">
        <v>16.061199999999999</v>
      </c>
      <c r="W275" s="11">
        <v>2442.6999999999998</v>
      </c>
      <c r="X275" s="11">
        <v>-45.41</v>
      </c>
      <c r="Y275" s="2">
        <v>363</v>
      </c>
      <c r="Z275" s="2">
        <v>238</v>
      </c>
      <c r="AA275" s="7">
        <v>0</v>
      </c>
      <c r="AB275" s="11">
        <v>0</v>
      </c>
      <c r="AC275" s="7">
        <v>0</v>
      </c>
      <c r="AD275" s="7">
        <v>0</v>
      </c>
      <c r="AE275" s="2">
        <v>6474</v>
      </c>
    </row>
    <row r="276" spans="1:31" ht="15" x14ac:dyDescent="0.2">
      <c r="A276" s="2">
        <v>262</v>
      </c>
      <c r="B276" s="1" t="s">
        <v>332</v>
      </c>
      <c r="C276" s="7">
        <v>92.094999999999999</v>
      </c>
      <c r="D276" s="8">
        <v>291</v>
      </c>
      <c r="E276" s="8">
        <v>563</v>
      </c>
      <c r="F276" s="8">
        <v>726</v>
      </c>
      <c r="G276" s="8">
        <v>66</v>
      </c>
      <c r="H276" s="8">
        <v>255</v>
      </c>
      <c r="I276" s="7">
        <v>0.28000000000000003</v>
      </c>
      <c r="J276" s="7">
        <v>0</v>
      </c>
      <c r="K276" s="7">
        <v>1.2609999999999999</v>
      </c>
      <c r="L276" s="8">
        <v>293</v>
      </c>
      <c r="M276" s="8">
        <v>3</v>
      </c>
      <c r="N276" s="9">
        <v>2.012</v>
      </c>
      <c r="O276" s="10">
        <v>0.1061</v>
      </c>
      <c r="P276" s="10">
        <v>-7.5450000000000004E-5</v>
      </c>
      <c r="Q276" s="10">
        <v>2.2399999999999999E-8</v>
      </c>
      <c r="R276" s="11">
        <v>3337.1</v>
      </c>
      <c r="S276" s="11">
        <v>406</v>
      </c>
      <c r="T276" s="2">
        <v>-139.80000000000001</v>
      </c>
      <c r="U276" s="2">
        <v>0</v>
      </c>
      <c r="V276" s="9">
        <v>17.2392</v>
      </c>
      <c r="W276" s="11">
        <v>4487.04</v>
      </c>
      <c r="X276" s="11">
        <v>-140.19999999999999</v>
      </c>
      <c r="Y276" s="2">
        <v>600</v>
      </c>
      <c r="Z276" s="2">
        <v>440</v>
      </c>
      <c r="AA276" s="7">
        <v>0</v>
      </c>
      <c r="AB276" s="11">
        <v>0</v>
      </c>
      <c r="AC276" s="7">
        <v>0</v>
      </c>
      <c r="AD276" s="7">
        <v>0</v>
      </c>
      <c r="AE276" s="2">
        <v>14600</v>
      </c>
    </row>
    <row r="277" spans="1:31" ht="15" x14ac:dyDescent="0.2">
      <c r="A277" s="2">
        <v>263</v>
      </c>
      <c r="B277" s="1" t="s">
        <v>333</v>
      </c>
      <c r="C277" s="7">
        <v>4.0030000000000001</v>
      </c>
      <c r="D277" s="8">
        <v>0</v>
      </c>
      <c r="E277" s="8">
        <v>4.21</v>
      </c>
      <c r="F277" s="8">
        <v>5.19</v>
      </c>
      <c r="G277" s="8">
        <v>2.2400000000000002</v>
      </c>
      <c r="H277" s="8">
        <v>57.3</v>
      </c>
      <c r="I277" s="7">
        <v>0.30099999999999999</v>
      </c>
      <c r="J277" s="7">
        <v>-0.38700000000000001</v>
      </c>
      <c r="K277" s="7">
        <v>0.123</v>
      </c>
      <c r="L277" s="8">
        <v>4.3</v>
      </c>
      <c r="M277" s="8">
        <v>0</v>
      </c>
      <c r="N277" s="9">
        <v>0</v>
      </c>
      <c r="O277" s="10">
        <v>0</v>
      </c>
      <c r="P277" s="10">
        <v>0</v>
      </c>
      <c r="Q277" s="10">
        <v>0</v>
      </c>
      <c r="R277" s="11">
        <v>0</v>
      </c>
      <c r="S277" s="11">
        <v>0</v>
      </c>
      <c r="T277" s="2">
        <v>0</v>
      </c>
      <c r="U277" s="2">
        <v>0</v>
      </c>
      <c r="V277" s="9">
        <v>12.2514</v>
      </c>
      <c r="W277" s="11">
        <v>33.732900000000001</v>
      </c>
      <c r="X277" s="11">
        <v>1.79</v>
      </c>
      <c r="Y277" s="2">
        <v>4.3</v>
      </c>
      <c r="Z277" s="2">
        <v>3.7</v>
      </c>
      <c r="AA277" s="7">
        <v>8.6219999999999999</v>
      </c>
      <c r="AB277" s="11">
        <v>-12.23</v>
      </c>
      <c r="AC277" s="7">
        <v>0.433</v>
      </c>
      <c r="AD277" s="7">
        <v>7.0000000000000001E-3</v>
      </c>
      <c r="AE277" s="2">
        <v>22</v>
      </c>
    </row>
    <row r="278" spans="1:31" ht="15" x14ac:dyDescent="0.2">
      <c r="A278" s="2">
        <v>264</v>
      </c>
      <c r="B278" s="1" t="s">
        <v>334</v>
      </c>
      <c r="C278" s="7">
        <v>256.47399999999999</v>
      </c>
      <c r="D278" s="8">
        <v>327</v>
      </c>
      <c r="E278" s="8">
        <v>597</v>
      </c>
      <c r="F278" s="8">
        <v>736</v>
      </c>
      <c r="G278" s="8">
        <v>14</v>
      </c>
      <c r="H278" s="8">
        <v>0</v>
      </c>
      <c r="I278" s="7">
        <v>0</v>
      </c>
      <c r="J278" s="7">
        <v>0</v>
      </c>
      <c r="K278" s="7">
        <v>0.84799999999999998</v>
      </c>
      <c r="L278" s="8">
        <v>327</v>
      </c>
      <c r="M278" s="8">
        <v>0</v>
      </c>
      <c r="N278" s="9">
        <v>-1.861</v>
      </c>
      <c r="O278" s="10">
        <v>0.39479999999999998</v>
      </c>
      <c r="P278" s="10">
        <v>-2.232E-4</v>
      </c>
      <c r="Q278" s="10">
        <v>4.8809999999999998E-8</v>
      </c>
      <c r="R278" s="11">
        <v>0</v>
      </c>
      <c r="S278" s="11">
        <v>0</v>
      </c>
      <c r="T278" s="2">
        <v>-130.47</v>
      </c>
      <c r="U278" s="2">
        <v>-10.67</v>
      </c>
      <c r="V278" s="9">
        <v>15.616099999999999</v>
      </c>
      <c r="W278" s="11">
        <v>3672.62</v>
      </c>
      <c r="X278" s="11">
        <v>-188.1</v>
      </c>
      <c r="Y278" s="2">
        <v>656</v>
      </c>
      <c r="Z278" s="2">
        <v>464</v>
      </c>
      <c r="AA278" s="7">
        <v>0</v>
      </c>
      <c r="AB278" s="11">
        <v>0</v>
      </c>
      <c r="AC278" s="7">
        <v>0</v>
      </c>
      <c r="AD278" s="7">
        <v>0</v>
      </c>
      <c r="AE278" s="2">
        <v>14500</v>
      </c>
    </row>
    <row r="279" spans="1:31" ht="15" x14ac:dyDescent="0.2">
      <c r="A279" s="2">
        <v>265</v>
      </c>
      <c r="B279" s="1" t="s">
        <v>335</v>
      </c>
      <c r="C279" s="7">
        <v>32.045000000000002</v>
      </c>
      <c r="D279" s="8">
        <v>274.7</v>
      </c>
      <c r="E279" s="8">
        <v>386.7</v>
      </c>
      <c r="F279" s="8">
        <v>653</v>
      </c>
      <c r="G279" s="8">
        <v>145</v>
      </c>
      <c r="H279" s="8">
        <v>96.1</v>
      </c>
      <c r="I279" s="7">
        <v>0.26</v>
      </c>
      <c r="J279" s="7">
        <v>0.32800000000000001</v>
      </c>
      <c r="K279" s="7">
        <v>1.008</v>
      </c>
      <c r="L279" s="8">
        <v>293</v>
      </c>
      <c r="M279" s="8">
        <v>3</v>
      </c>
      <c r="N279" s="9">
        <v>2.3330000000000002</v>
      </c>
      <c r="O279" s="10">
        <v>4.5249999999999999E-2</v>
      </c>
      <c r="P279" s="10">
        <v>-3.9579999999999997E-5</v>
      </c>
      <c r="Q279" s="10">
        <v>1.439E-8</v>
      </c>
      <c r="R279" s="11">
        <v>524.98</v>
      </c>
      <c r="S279" s="11">
        <v>290.88</v>
      </c>
      <c r="T279" s="2">
        <v>22.75</v>
      </c>
      <c r="U279" s="2">
        <v>37.89</v>
      </c>
      <c r="V279" s="9">
        <v>17.989899999999999</v>
      </c>
      <c r="W279" s="11">
        <v>3877.65</v>
      </c>
      <c r="X279" s="11">
        <v>-45.15</v>
      </c>
      <c r="Y279" s="2">
        <v>343</v>
      </c>
      <c r="Z279" s="2">
        <v>288</v>
      </c>
      <c r="AA279" s="7">
        <v>56.095999999999997</v>
      </c>
      <c r="AB279" s="11">
        <v>-6951.84</v>
      </c>
      <c r="AC279" s="7">
        <v>-5.2859999999999996</v>
      </c>
      <c r="AD279" s="7">
        <v>1.63</v>
      </c>
      <c r="AE279" s="2">
        <v>10700</v>
      </c>
    </row>
    <row r="280" spans="1:31" ht="15" x14ac:dyDescent="0.2">
      <c r="A280" s="2">
        <v>266</v>
      </c>
      <c r="B280" s="1" t="s">
        <v>336</v>
      </c>
      <c r="C280" s="7">
        <v>2.016</v>
      </c>
      <c r="D280" s="8">
        <v>14</v>
      </c>
      <c r="E280" s="8">
        <v>20.399999999999999</v>
      </c>
      <c r="F280" s="8">
        <v>33.200000000000003</v>
      </c>
      <c r="G280" s="8">
        <v>12.8</v>
      </c>
      <c r="H280" s="8">
        <v>65</v>
      </c>
      <c r="I280" s="7">
        <v>0.30499999999999999</v>
      </c>
      <c r="J280" s="7">
        <v>-0.22</v>
      </c>
      <c r="K280" s="7">
        <v>7.0999999999999994E-2</v>
      </c>
      <c r="L280" s="8">
        <v>20</v>
      </c>
      <c r="M280" s="8">
        <v>0</v>
      </c>
      <c r="N280" s="9">
        <v>6.4829999999999997</v>
      </c>
      <c r="O280" s="10">
        <v>2.215E-3</v>
      </c>
      <c r="P280" s="10">
        <v>-3.298E-6</v>
      </c>
      <c r="Q280" s="10">
        <v>1.8259999999999999E-9</v>
      </c>
      <c r="R280" s="11">
        <v>13.82</v>
      </c>
      <c r="S280" s="11">
        <v>5.39</v>
      </c>
      <c r="T280" s="2">
        <v>0</v>
      </c>
      <c r="U280" s="2">
        <v>0</v>
      </c>
      <c r="V280" s="9">
        <v>13.6333</v>
      </c>
      <c r="W280" s="11">
        <v>164.9</v>
      </c>
      <c r="X280" s="11">
        <v>3.19</v>
      </c>
      <c r="Y280" s="2">
        <v>25</v>
      </c>
      <c r="Z280" s="2">
        <v>14</v>
      </c>
      <c r="AA280" s="7">
        <v>12.05</v>
      </c>
      <c r="AB280" s="11">
        <v>-114.95</v>
      </c>
      <c r="AC280" s="7">
        <v>4.8000000000000001E-2</v>
      </c>
      <c r="AD280" s="7">
        <v>4.8000000000000001E-2</v>
      </c>
      <c r="AE280" s="2">
        <v>216</v>
      </c>
    </row>
    <row r="281" spans="1:31" ht="15" x14ac:dyDescent="0.2">
      <c r="A281" s="2">
        <v>267</v>
      </c>
      <c r="B281" s="1" t="s">
        <v>337</v>
      </c>
      <c r="C281" s="7">
        <v>80.912000000000006</v>
      </c>
      <c r="D281" s="8">
        <v>187.1</v>
      </c>
      <c r="E281" s="8">
        <v>206.1</v>
      </c>
      <c r="F281" s="8">
        <v>363.2</v>
      </c>
      <c r="G281" s="8">
        <v>84.4</v>
      </c>
      <c r="H281" s="8">
        <v>100</v>
      </c>
      <c r="I281" s="7">
        <v>0.28299999999999997</v>
      </c>
      <c r="J281" s="7">
        <v>6.3E-2</v>
      </c>
      <c r="K281" s="7">
        <v>2.16</v>
      </c>
      <c r="L281" s="8">
        <v>216</v>
      </c>
      <c r="M281" s="8">
        <v>0.8</v>
      </c>
      <c r="N281" s="9">
        <v>7.32</v>
      </c>
      <c r="O281" s="10">
        <v>-2.2599999999999999E-3</v>
      </c>
      <c r="P281" s="10">
        <v>4.1139999999999999E-6</v>
      </c>
      <c r="Q281" s="10">
        <v>-1.49E-9</v>
      </c>
      <c r="R281" s="11">
        <v>88.08</v>
      </c>
      <c r="S281" s="11">
        <v>166.32</v>
      </c>
      <c r="T281" s="2">
        <v>-8.66</v>
      </c>
      <c r="U281" s="2">
        <v>-12.73</v>
      </c>
      <c r="V281" s="9">
        <v>14.4687</v>
      </c>
      <c r="W281" s="11">
        <v>1242.53</v>
      </c>
      <c r="X281" s="11">
        <v>-47.86</v>
      </c>
      <c r="Y281" s="2">
        <v>221</v>
      </c>
      <c r="Z281" s="2">
        <v>184</v>
      </c>
      <c r="AA281" s="7">
        <v>28.102</v>
      </c>
      <c r="AB281" s="11">
        <v>-2394.35</v>
      </c>
      <c r="AC281" s="7">
        <v>-1.843</v>
      </c>
      <c r="AD281" s="7">
        <v>0.871</v>
      </c>
      <c r="AE281" s="2">
        <v>4220</v>
      </c>
    </row>
    <row r="282" spans="1:31" ht="15" x14ac:dyDescent="0.2">
      <c r="A282" s="2">
        <v>268</v>
      </c>
      <c r="B282" s="1" t="s">
        <v>338</v>
      </c>
      <c r="C282" s="7">
        <v>36.460999999999999</v>
      </c>
      <c r="D282" s="8">
        <v>159</v>
      </c>
      <c r="E282" s="8">
        <v>188.1</v>
      </c>
      <c r="F282" s="8">
        <v>324.60000000000002</v>
      </c>
      <c r="G282" s="8">
        <v>82</v>
      </c>
      <c r="H282" s="8">
        <v>81</v>
      </c>
      <c r="I282" s="7">
        <v>0.249</v>
      </c>
      <c r="J282" s="7">
        <v>0.12</v>
      </c>
      <c r="K282" s="7">
        <v>1.1930000000000001</v>
      </c>
      <c r="L282" s="8">
        <v>188.1</v>
      </c>
      <c r="M282" s="8">
        <v>1.1000000000000001</v>
      </c>
      <c r="N282" s="9">
        <v>7.2350000000000003</v>
      </c>
      <c r="O282" s="10">
        <v>-1.72E-3</v>
      </c>
      <c r="P282" s="10">
        <v>2.976E-6</v>
      </c>
      <c r="Q282" s="10">
        <v>-9.3099999999999999E-10</v>
      </c>
      <c r="R282" s="11">
        <v>372.78</v>
      </c>
      <c r="S282" s="11">
        <v>277.74</v>
      </c>
      <c r="T282" s="2">
        <v>-22.06</v>
      </c>
      <c r="U282" s="2">
        <v>-22.77</v>
      </c>
      <c r="V282" s="9">
        <v>16.504000000000001</v>
      </c>
      <c r="W282" s="11">
        <v>1714.25</v>
      </c>
      <c r="X282" s="11">
        <v>-14.45</v>
      </c>
      <c r="Y282" s="2">
        <v>200</v>
      </c>
      <c r="Z282" s="2">
        <v>137</v>
      </c>
      <c r="AA282" s="7">
        <v>38.613999999999997</v>
      </c>
      <c r="AB282" s="11">
        <v>-2626.67</v>
      </c>
      <c r="AC282" s="7">
        <v>-3.4430000000000001</v>
      </c>
      <c r="AD282" s="7">
        <v>0.71699999999999997</v>
      </c>
      <c r="AE282" s="2">
        <v>3860</v>
      </c>
    </row>
    <row r="283" spans="1:31" ht="15" x14ac:dyDescent="0.2">
      <c r="A283" s="2">
        <v>269</v>
      </c>
      <c r="B283" s="1" t="s">
        <v>339</v>
      </c>
      <c r="C283" s="7">
        <v>27.026</v>
      </c>
      <c r="D283" s="8">
        <v>259.89999999999998</v>
      </c>
      <c r="E283" s="8">
        <v>298.89999999999998</v>
      </c>
      <c r="F283" s="8">
        <v>456.8</v>
      </c>
      <c r="G283" s="8">
        <v>53.2</v>
      </c>
      <c r="H283" s="8">
        <v>139</v>
      </c>
      <c r="I283" s="7">
        <v>0.19700000000000001</v>
      </c>
      <c r="J283" s="7">
        <v>0.40699999999999997</v>
      </c>
      <c r="K283" s="7">
        <v>0.68799999999999994</v>
      </c>
      <c r="L283" s="8">
        <v>293</v>
      </c>
      <c r="M283" s="8">
        <v>3</v>
      </c>
      <c r="N283" s="9">
        <v>5.2220000000000004</v>
      </c>
      <c r="O283" s="10">
        <v>1.448E-2</v>
      </c>
      <c r="P283" s="10">
        <v>-1.185E-5</v>
      </c>
      <c r="Q283" s="10">
        <v>4.3359999999999999E-9</v>
      </c>
      <c r="R283" s="11">
        <v>194.7</v>
      </c>
      <c r="S283" s="11">
        <v>145.31</v>
      </c>
      <c r="T283" s="2">
        <v>31.2</v>
      </c>
      <c r="U283" s="2">
        <v>28.71</v>
      </c>
      <c r="V283" s="9">
        <v>16.5138</v>
      </c>
      <c r="W283" s="11">
        <v>2585.8000000000002</v>
      </c>
      <c r="X283" s="11">
        <v>-37.15</v>
      </c>
      <c r="Y283" s="2">
        <v>330</v>
      </c>
      <c r="Z283" s="2">
        <v>234</v>
      </c>
      <c r="AA283" s="7">
        <v>37.741999999999997</v>
      </c>
      <c r="AB283" s="11">
        <v>-4183.37</v>
      </c>
      <c r="AC283" s="7">
        <v>3.004</v>
      </c>
      <c r="AD283" s="7">
        <v>2.1800000000000002</v>
      </c>
      <c r="AE283" s="2">
        <v>6027</v>
      </c>
    </row>
    <row r="284" spans="1:31" ht="15" x14ac:dyDescent="0.2">
      <c r="A284" s="2">
        <v>270</v>
      </c>
      <c r="B284" s="1" t="s">
        <v>340</v>
      </c>
      <c r="C284" s="7">
        <v>20.006</v>
      </c>
      <c r="D284" s="8">
        <v>190</v>
      </c>
      <c r="E284" s="8">
        <v>292.7</v>
      </c>
      <c r="F284" s="8">
        <v>461</v>
      </c>
      <c r="G284" s="8">
        <v>64</v>
      </c>
      <c r="H284" s="8">
        <v>69</v>
      </c>
      <c r="I284" s="7">
        <v>0.12</v>
      </c>
      <c r="J284" s="7">
        <v>0.372</v>
      </c>
      <c r="K284" s="7">
        <v>0.96699999999999997</v>
      </c>
      <c r="L284" s="8">
        <v>293</v>
      </c>
      <c r="M284" s="8">
        <v>0</v>
      </c>
      <c r="N284" s="9">
        <v>6.9409999999999998</v>
      </c>
      <c r="O284" s="10">
        <v>1.5789999999999999E-4</v>
      </c>
      <c r="P284" s="10">
        <v>-4.8540000000000005E-7</v>
      </c>
      <c r="Q284" s="10">
        <v>5.98E-10</v>
      </c>
      <c r="R284" s="11">
        <v>438.74</v>
      </c>
      <c r="S284" s="11">
        <v>199.62</v>
      </c>
      <c r="T284" s="2">
        <v>-64.8</v>
      </c>
      <c r="U284" s="2">
        <v>-65.3</v>
      </c>
      <c r="V284" s="9">
        <v>17.695799999999998</v>
      </c>
      <c r="W284" s="11">
        <v>3404.49</v>
      </c>
      <c r="X284" s="11">
        <v>15.06</v>
      </c>
      <c r="Y284" s="2">
        <v>313</v>
      </c>
      <c r="Z284" s="2">
        <v>206</v>
      </c>
      <c r="AA284" s="7">
        <v>26.16</v>
      </c>
      <c r="AB284" s="11">
        <v>-3496.52</v>
      </c>
      <c r="AC284" s="7">
        <v>-1.3380000000000001</v>
      </c>
      <c r="AD284" s="7">
        <v>1.84</v>
      </c>
      <c r="AE284" s="2">
        <v>1600</v>
      </c>
    </row>
    <row r="285" spans="1:31" ht="15" x14ac:dyDescent="0.2">
      <c r="A285" s="2">
        <v>271</v>
      </c>
      <c r="B285" s="1" t="s">
        <v>341</v>
      </c>
      <c r="C285" s="7">
        <v>127.91200000000001</v>
      </c>
      <c r="D285" s="8">
        <v>222.4</v>
      </c>
      <c r="E285" s="8">
        <v>237.6</v>
      </c>
      <c r="F285" s="8">
        <v>424</v>
      </c>
      <c r="G285" s="8">
        <v>82</v>
      </c>
      <c r="H285" s="8">
        <v>131</v>
      </c>
      <c r="I285" s="7">
        <v>0.309</v>
      </c>
      <c r="J285" s="7">
        <v>0.05</v>
      </c>
      <c r="K285" s="7">
        <v>2.8029999999999999</v>
      </c>
      <c r="L285" s="8">
        <v>237</v>
      </c>
      <c r="M285" s="8">
        <v>0.5</v>
      </c>
      <c r="N285" s="9">
        <v>7.4420000000000002</v>
      </c>
      <c r="O285" s="10">
        <v>-3.4099999999999998E-3</v>
      </c>
      <c r="P285" s="10">
        <v>7.0990000000000001E-6</v>
      </c>
      <c r="Q285" s="10">
        <v>-3.232E-9</v>
      </c>
      <c r="R285" s="11">
        <v>155.15</v>
      </c>
      <c r="S285" s="11">
        <v>285.43</v>
      </c>
      <c r="T285" s="2">
        <v>6.3</v>
      </c>
      <c r="U285" s="2">
        <v>0.38</v>
      </c>
      <c r="V285" s="9">
        <v>12.914899999999999</v>
      </c>
      <c r="W285" s="11">
        <v>957.96</v>
      </c>
      <c r="X285" s="11">
        <v>-85.06</v>
      </c>
      <c r="Y285" s="2">
        <v>256</v>
      </c>
      <c r="Z285" s="2">
        <v>215</v>
      </c>
      <c r="AA285" s="7">
        <v>33.884</v>
      </c>
      <c r="AB285" s="11">
        <v>-3013.08</v>
      </c>
      <c r="AC285" s="7">
        <v>-2.673</v>
      </c>
      <c r="AD285" s="7">
        <v>1.23</v>
      </c>
      <c r="AE285" s="2">
        <v>4724</v>
      </c>
    </row>
    <row r="286" spans="1:31" ht="15" x14ac:dyDescent="0.2">
      <c r="A286" s="2">
        <v>272</v>
      </c>
      <c r="B286" s="1" t="s">
        <v>342</v>
      </c>
      <c r="C286" s="7">
        <v>34.08</v>
      </c>
      <c r="D286" s="8">
        <v>187.6</v>
      </c>
      <c r="E286" s="8">
        <v>212.8</v>
      </c>
      <c r="F286" s="8">
        <v>373.2</v>
      </c>
      <c r="G286" s="8">
        <v>88.2</v>
      </c>
      <c r="H286" s="8">
        <v>98.5</v>
      </c>
      <c r="I286" s="7">
        <v>0.28399999999999997</v>
      </c>
      <c r="J286" s="7">
        <v>0.1</v>
      </c>
      <c r="K286" s="7">
        <v>0.99299999999999999</v>
      </c>
      <c r="L286" s="8">
        <v>213.6</v>
      </c>
      <c r="M286" s="8">
        <v>0.9</v>
      </c>
      <c r="N286" s="9">
        <v>7.6289999999999996</v>
      </c>
      <c r="O286" s="10">
        <v>3.4309999999999999E-4</v>
      </c>
      <c r="P286" s="10">
        <v>5.8089999999999998E-6</v>
      </c>
      <c r="Q286" s="10">
        <v>-2.81E-9</v>
      </c>
      <c r="R286" s="11">
        <v>342.79</v>
      </c>
      <c r="S286" s="11">
        <v>165.54</v>
      </c>
      <c r="T286" s="2">
        <v>-4.82</v>
      </c>
      <c r="U286" s="2">
        <v>-7.9</v>
      </c>
      <c r="V286" s="9">
        <v>16.103999999999999</v>
      </c>
      <c r="W286" s="11">
        <v>1768.69</v>
      </c>
      <c r="X286" s="11">
        <v>-26.06</v>
      </c>
      <c r="Y286" s="2">
        <v>230</v>
      </c>
      <c r="Z286" s="2">
        <v>190</v>
      </c>
      <c r="AA286" s="7">
        <v>42.686999999999998</v>
      </c>
      <c r="AB286" s="11">
        <v>-3132.31</v>
      </c>
      <c r="AC286" s="7">
        <v>-3.9849999999999999</v>
      </c>
      <c r="AD286" s="7">
        <v>0.871</v>
      </c>
      <c r="AE286" s="2">
        <v>4460</v>
      </c>
    </row>
    <row r="287" spans="1:31" ht="15" x14ac:dyDescent="0.2">
      <c r="A287" s="2">
        <v>273</v>
      </c>
      <c r="B287" s="1" t="s">
        <v>343</v>
      </c>
      <c r="C287" s="7">
        <v>253.80799999999999</v>
      </c>
      <c r="D287" s="8">
        <v>386.8</v>
      </c>
      <c r="E287" s="8">
        <v>457.5</v>
      </c>
      <c r="F287" s="8">
        <v>819</v>
      </c>
      <c r="G287" s="8">
        <v>115</v>
      </c>
      <c r="H287" s="8">
        <v>155</v>
      </c>
      <c r="I287" s="7">
        <v>0.26500000000000001</v>
      </c>
      <c r="J287" s="7">
        <v>0.29899999999999999</v>
      </c>
      <c r="K287" s="7">
        <v>3.74</v>
      </c>
      <c r="L287" s="8">
        <v>453.2</v>
      </c>
      <c r="M287" s="8">
        <v>1.3</v>
      </c>
      <c r="N287" s="9">
        <v>8.5009999999999994</v>
      </c>
      <c r="O287" s="10">
        <v>1.5560000000000001E-3</v>
      </c>
      <c r="P287" s="10">
        <v>-1.669E-6</v>
      </c>
      <c r="Q287" s="10">
        <v>6.7700000000000004E-10</v>
      </c>
      <c r="R287" s="11">
        <v>559.62</v>
      </c>
      <c r="S287" s="11">
        <v>520.54999999999995</v>
      </c>
      <c r="T287" s="2">
        <v>0</v>
      </c>
      <c r="U287" s="2">
        <v>0</v>
      </c>
      <c r="V287" s="9">
        <v>16.159700000000001</v>
      </c>
      <c r="W287" s="11">
        <v>3709.23</v>
      </c>
      <c r="X287" s="11">
        <v>-68.16</v>
      </c>
      <c r="Y287" s="2">
        <v>487</v>
      </c>
      <c r="Z287" s="2">
        <v>383</v>
      </c>
      <c r="AA287" s="7">
        <v>0</v>
      </c>
      <c r="AB287" s="11">
        <v>0</v>
      </c>
      <c r="AC287" s="7">
        <v>0</v>
      </c>
      <c r="AD287" s="7">
        <v>0</v>
      </c>
      <c r="AE287" s="2">
        <v>10000</v>
      </c>
    </row>
    <row r="288" spans="1:31" ht="15" x14ac:dyDescent="0.2">
      <c r="A288" s="2">
        <v>274</v>
      </c>
      <c r="B288" s="1" t="s">
        <v>344</v>
      </c>
      <c r="C288" s="7">
        <v>204.011</v>
      </c>
      <c r="D288" s="8">
        <v>241.8</v>
      </c>
      <c r="E288" s="8">
        <v>461.4</v>
      </c>
      <c r="F288" s="8">
        <v>721</v>
      </c>
      <c r="G288" s="8">
        <v>44.6</v>
      </c>
      <c r="H288" s="8">
        <v>351</v>
      </c>
      <c r="I288" s="7">
        <v>0.26500000000000001</v>
      </c>
      <c r="J288" s="7">
        <v>0.246</v>
      </c>
      <c r="K288" s="7">
        <v>1.855</v>
      </c>
      <c r="L288" s="8">
        <v>277</v>
      </c>
      <c r="M288" s="8">
        <v>1.4</v>
      </c>
      <c r="N288" s="9">
        <v>-6.992</v>
      </c>
      <c r="O288" s="10">
        <v>0.13289999999999999</v>
      </c>
      <c r="P288" s="10">
        <v>-1.077E-4</v>
      </c>
      <c r="Q288" s="10">
        <v>3.4469999999999997E-8</v>
      </c>
      <c r="R288" s="11">
        <v>565.72</v>
      </c>
      <c r="S288" s="11">
        <v>331.21</v>
      </c>
      <c r="T288" s="2">
        <v>38.85</v>
      </c>
      <c r="U288" s="2">
        <v>44.88</v>
      </c>
      <c r="V288" s="9">
        <v>16.145399999999999</v>
      </c>
      <c r="W288" s="11">
        <v>3776.53</v>
      </c>
      <c r="X288" s="11">
        <v>-64.38</v>
      </c>
      <c r="Y288" s="2">
        <v>470</v>
      </c>
      <c r="Z288" s="2">
        <v>290</v>
      </c>
      <c r="AA288" s="7">
        <v>57.691000000000003</v>
      </c>
      <c r="AB288" s="11">
        <v>-7589.5</v>
      </c>
      <c r="AC288" s="7">
        <v>-5.6459999999999999</v>
      </c>
      <c r="AD288" s="7">
        <v>6.46</v>
      </c>
      <c r="AE288" s="2">
        <v>9440</v>
      </c>
    </row>
    <row r="289" spans="1:32" ht="15" x14ac:dyDescent="0.2">
      <c r="A289" s="2">
        <v>275</v>
      </c>
      <c r="B289" s="1" t="s">
        <v>345</v>
      </c>
      <c r="C289" s="7">
        <v>58.124000000000002</v>
      </c>
      <c r="D289" s="8">
        <v>113.6</v>
      </c>
      <c r="E289" s="8">
        <v>261.3</v>
      </c>
      <c r="F289" s="8">
        <v>408.1</v>
      </c>
      <c r="G289" s="8">
        <v>36</v>
      </c>
      <c r="H289" s="8">
        <v>263</v>
      </c>
      <c r="I289" s="7">
        <v>0.28299999999999997</v>
      </c>
      <c r="J289" s="7">
        <v>0.17599999999999999</v>
      </c>
      <c r="K289" s="7">
        <v>0.55700000000000005</v>
      </c>
      <c r="L289" s="8">
        <v>293</v>
      </c>
      <c r="M289" s="8">
        <v>0.1</v>
      </c>
      <c r="N289" s="9">
        <v>-0.33200000000000002</v>
      </c>
      <c r="O289" s="10">
        <v>9.1889999999999999E-2</v>
      </c>
      <c r="P289" s="10">
        <v>-4.409E-5</v>
      </c>
      <c r="Q289" s="10">
        <v>6.9150000000000002E-9</v>
      </c>
      <c r="R289" s="11">
        <v>302.51</v>
      </c>
      <c r="S289" s="11">
        <v>170.2</v>
      </c>
      <c r="T289" s="2">
        <v>-32.15</v>
      </c>
      <c r="U289" s="2">
        <v>-4.99</v>
      </c>
      <c r="V289" s="9">
        <v>15.5381</v>
      </c>
      <c r="W289" s="11">
        <v>2032.73</v>
      </c>
      <c r="X289" s="11">
        <v>-33.15</v>
      </c>
      <c r="Y289" s="2">
        <v>280</v>
      </c>
      <c r="Z289" s="2">
        <v>187</v>
      </c>
      <c r="AA289" s="7">
        <v>46.140999999999998</v>
      </c>
      <c r="AB289" s="11">
        <v>-3771.21</v>
      </c>
      <c r="AC289" s="7">
        <v>-4.5090000000000003</v>
      </c>
      <c r="AD289" s="7">
        <v>2.57</v>
      </c>
      <c r="AE289" s="2">
        <v>5090</v>
      </c>
      <c r="AF289" s="12"/>
    </row>
    <row r="290" spans="1:32" ht="15" x14ac:dyDescent="0.2">
      <c r="A290" s="2">
        <v>276</v>
      </c>
      <c r="B290" s="1" t="s">
        <v>346</v>
      </c>
      <c r="C290" s="7">
        <v>74.123000000000005</v>
      </c>
      <c r="D290" s="8">
        <v>165.2</v>
      </c>
      <c r="E290" s="8">
        <v>381</v>
      </c>
      <c r="F290" s="8">
        <v>547.70000000000005</v>
      </c>
      <c r="G290" s="8">
        <v>42.4</v>
      </c>
      <c r="H290" s="8">
        <v>273</v>
      </c>
      <c r="I290" s="7">
        <v>0.25700000000000001</v>
      </c>
      <c r="J290" s="7">
        <v>0.58799999999999997</v>
      </c>
      <c r="K290" s="7">
        <v>0.80200000000000005</v>
      </c>
      <c r="L290" s="8">
        <v>293</v>
      </c>
      <c r="M290" s="8">
        <v>1.7</v>
      </c>
      <c r="N290" s="9">
        <v>-1.841</v>
      </c>
      <c r="O290" s="10">
        <v>0.112</v>
      </c>
      <c r="P290" s="10">
        <v>-6.8880000000000005E-5</v>
      </c>
      <c r="Q290" s="10">
        <v>1.7269999999999998E-8</v>
      </c>
      <c r="R290" s="11">
        <v>1199.0999999999999</v>
      </c>
      <c r="S290" s="11">
        <v>343.85</v>
      </c>
      <c r="T290" s="2">
        <v>-67.69</v>
      </c>
      <c r="U290" s="2">
        <v>-39.99</v>
      </c>
      <c r="V290" s="9">
        <v>16.871200000000002</v>
      </c>
      <c r="W290" s="11">
        <v>2874.73</v>
      </c>
      <c r="X290" s="11">
        <v>-100.3</v>
      </c>
      <c r="Y290" s="2">
        <v>388</v>
      </c>
      <c r="Z290" s="2">
        <v>293</v>
      </c>
      <c r="AA290" s="7">
        <v>0</v>
      </c>
      <c r="AB290" s="11">
        <v>0</v>
      </c>
      <c r="AC290" s="7">
        <v>0</v>
      </c>
      <c r="AD290" s="7">
        <v>0</v>
      </c>
      <c r="AE290" s="2">
        <v>10050</v>
      </c>
    </row>
    <row r="291" spans="1:32" ht="15" x14ac:dyDescent="0.2">
      <c r="A291" s="2">
        <v>277</v>
      </c>
      <c r="B291" s="1" t="s">
        <v>347</v>
      </c>
      <c r="C291" s="7">
        <v>116.16</v>
      </c>
      <c r="D291" s="8">
        <v>174.3</v>
      </c>
      <c r="E291" s="8">
        <v>390</v>
      </c>
      <c r="F291" s="8">
        <v>561</v>
      </c>
      <c r="G291" s="8">
        <v>30</v>
      </c>
      <c r="H291" s="8">
        <v>414</v>
      </c>
      <c r="I291" s="7">
        <v>0.27</v>
      </c>
      <c r="J291" s="7">
        <v>0.47899999999999998</v>
      </c>
      <c r="K291" s="7">
        <v>0.875</v>
      </c>
      <c r="L291" s="8">
        <v>293</v>
      </c>
      <c r="M291" s="8">
        <v>1.9</v>
      </c>
      <c r="N291" s="9">
        <v>1.746</v>
      </c>
      <c r="O291" s="10">
        <v>0.1371</v>
      </c>
      <c r="P291" s="10">
        <v>-6.1519999999999994E-5</v>
      </c>
      <c r="Q291" s="10">
        <v>2.6299999999999998E-9</v>
      </c>
      <c r="R291" s="11">
        <v>533.99</v>
      </c>
      <c r="S291" s="11">
        <v>270.49</v>
      </c>
      <c r="T291" s="2">
        <v>-118.34</v>
      </c>
      <c r="U291" s="2">
        <v>0</v>
      </c>
      <c r="V291" s="9">
        <v>16.171399999999998</v>
      </c>
      <c r="W291" s="11">
        <v>3092.83</v>
      </c>
      <c r="X291" s="11">
        <v>-66.150000000000006</v>
      </c>
      <c r="Y291" s="2">
        <v>427</v>
      </c>
      <c r="Z291" s="2">
        <v>289</v>
      </c>
      <c r="AA291" s="7">
        <v>0</v>
      </c>
      <c r="AB291" s="11">
        <v>0</v>
      </c>
      <c r="AC291" s="7">
        <v>0</v>
      </c>
      <c r="AD291" s="7">
        <v>0</v>
      </c>
      <c r="AE291" s="2">
        <v>8568</v>
      </c>
    </row>
    <row r="292" spans="1:32" ht="15" x14ac:dyDescent="0.2">
      <c r="A292" s="2">
        <v>278</v>
      </c>
      <c r="B292" s="1" t="s">
        <v>348</v>
      </c>
      <c r="C292" s="7">
        <v>73.138999999999996</v>
      </c>
      <c r="D292" s="8">
        <v>188</v>
      </c>
      <c r="E292" s="8">
        <v>340.6</v>
      </c>
      <c r="F292" s="8">
        <v>516</v>
      </c>
      <c r="G292" s="8">
        <v>42</v>
      </c>
      <c r="H292" s="8">
        <v>284</v>
      </c>
      <c r="I292" s="7">
        <v>0.28000000000000003</v>
      </c>
      <c r="J292" s="7">
        <v>0</v>
      </c>
      <c r="K292" s="7">
        <v>0</v>
      </c>
      <c r="L292" s="8">
        <v>0</v>
      </c>
      <c r="M292" s="8">
        <v>1.2</v>
      </c>
      <c r="N292" s="9">
        <v>2.2669999999999999</v>
      </c>
      <c r="O292" s="10">
        <v>0.1038</v>
      </c>
      <c r="P292" s="10">
        <v>-5.0389999999999997E-5</v>
      </c>
      <c r="Q292" s="10">
        <v>5.5720000000000002E-9</v>
      </c>
      <c r="R292" s="11">
        <v>0</v>
      </c>
      <c r="S292" s="11">
        <v>0</v>
      </c>
      <c r="T292" s="2">
        <v>0</v>
      </c>
      <c r="U292" s="2">
        <v>0</v>
      </c>
      <c r="V292" s="9">
        <v>16.1419</v>
      </c>
      <c r="W292" s="11">
        <v>2704.16</v>
      </c>
      <c r="X292" s="11">
        <v>-56.15</v>
      </c>
      <c r="Y292" s="2">
        <v>373</v>
      </c>
      <c r="Z292" s="2">
        <v>251</v>
      </c>
      <c r="AA292" s="7">
        <v>0</v>
      </c>
      <c r="AB292" s="11">
        <v>0</v>
      </c>
      <c r="AC292" s="7">
        <v>0</v>
      </c>
      <c r="AD292" s="7">
        <v>0</v>
      </c>
      <c r="AE292" s="2">
        <v>7400</v>
      </c>
    </row>
    <row r="293" spans="1:32" ht="15" x14ac:dyDescent="0.2">
      <c r="A293" s="2">
        <v>279</v>
      </c>
      <c r="B293" s="1" t="s">
        <v>349</v>
      </c>
      <c r="C293" s="7">
        <v>102.134</v>
      </c>
      <c r="D293" s="8">
        <v>178</v>
      </c>
      <c r="E293" s="8">
        <v>371.6</v>
      </c>
      <c r="F293" s="8">
        <v>551</v>
      </c>
      <c r="G293" s="8">
        <v>38.299999999999997</v>
      </c>
      <c r="H293" s="8">
        <v>350</v>
      </c>
      <c r="I293" s="7">
        <v>0.29599999999999999</v>
      </c>
      <c r="J293" s="7">
        <v>0.39</v>
      </c>
      <c r="K293" s="7">
        <v>0.88500000000000001</v>
      </c>
      <c r="L293" s="8">
        <v>293</v>
      </c>
      <c r="M293" s="8">
        <v>1.9</v>
      </c>
      <c r="N293" s="9">
        <v>4.7409999999999997</v>
      </c>
      <c r="O293" s="10">
        <v>9.6339999999999995E-2</v>
      </c>
      <c r="P293" s="10">
        <v>-3.4310000000000002E-5</v>
      </c>
      <c r="Q293" s="10">
        <v>-1.7680000000000001E-9</v>
      </c>
      <c r="R293" s="11">
        <v>0</v>
      </c>
      <c r="S293" s="11">
        <v>0</v>
      </c>
      <c r="T293" s="2">
        <v>0</v>
      </c>
      <c r="U293" s="2">
        <v>0</v>
      </c>
      <c r="V293" s="9">
        <v>16.229199999999999</v>
      </c>
      <c r="W293" s="11">
        <v>2980.47</v>
      </c>
      <c r="X293" s="11">
        <v>-64.150000000000006</v>
      </c>
      <c r="Y293" s="2">
        <v>409</v>
      </c>
      <c r="Z293" s="2">
        <v>278</v>
      </c>
      <c r="AA293" s="7">
        <v>58.42</v>
      </c>
      <c r="AB293" s="11">
        <v>-6314.51</v>
      </c>
      <c r="AC293" s="7">
        <v>-5.8789999999999996</v>
      </c>
      <c r="AD293" s="7">
        <v>4.41</v>
      </c>
      <c r="AE293" s="2">
        <v>8170</v>
      </c>
    </row>
    <row r="294" spans="1:32" ht="15" x14ac:dyDescent="0.2">
      <c r="A294" s="2">
        <v>280</v>
      </c>
      <c r="B294" s="1" t="s">
        <v>350</v>
      </c>
      <c r="C294" s="7">
        <v>134.22200000000001</v>
      </c>
      <c r="D294" s="8">
        <v>221.7</v>
      </c>
      <c r="E294" s="8">
        <v>445.9</v>
      </c>
      <c r="F294" s="8">
        <v>650</v>
      </c>
      <c r="G294" s="8">
        <v>31</v>
      </c>
      <c r="H294" s="8">
        <v>480</v>
      </c>
      <c r="I294" s="7">
        <v>0.28000000000000003</v>
      </c>
      <c r="J294" s="7">
        <v>0.378</v>
      </c>
      <c r="K294" s="7">
        <v>0.85299999999999998</v>
      </c>
      <c r="L294" s="8">
        <v>293</v>
      </c>
      <c r="M294" s="8">
        <v>0.3</v>
      </c>
      <c r="N294" s="9">
        <v>0</v>
      </c>
      <c r="O294" s="10">
        <v>0</v>
      </c>
      <c r="P294" s="10">
        <v>0</v>
      </c>
      <c r="Q294" s="10">
        <v>0</v>
      </c>
      <c r="R294" s="11">
        <v>0</v>
      </c>
      <c r="S294" s="11">
        <v>0</v>
      </c>
      <c r="T294" s="2">
        <v>-5.15</v>
      </c>
      <c r="U294" s="2">
        <v>0</v>
      </c>
      <c r="V294" s="9">
        <v>15.952400000000001</v>
      </c>
      <c r="W294" s="11">
        <v>3512.47</v>
      </c>
      <c r="X294" s="11">
        <v>-69.03</v>
      </c>
      <c r="Y294" s="2">
        <v>476</v>
      </c>
      <c r="Z294" s="2">
        <v>326</v>
      </c>
      <c r="AA294" s="7">
        <v>0</v>
      </c>
      <c r="AB294" s="11">
        <v>0</v>
      </c>
      <c r="AC294" s="7">
        <v>0</v>
      </c>
      <c r="AD294" s="7">
        <v>0</v>
      </c>
      <c r="AE294" s="2">
        <v>9040</v>
      </c>
    </row>
    <row r="295" spans="1:32" ht="15" x14ac:dyDescent="0.2">
      <c r="A295" s="2">
        <v>281</v>
      </c>
      <c r="B295" s="1" t="s">
        <v>351</v>
      </c>
      <c r="C295" s="7">
        <v>140.27000000000001</v>
      </c>
      <c r="D295" s="8">
        <v>0</v>
      </c>
      <c r="E295" s="8">
        <v>444.5</v>
      </c>
      <c r="F295" s="8">
        <v>659</v>
      </c>
      <c r="G295" s="8">
        <v>30.8</v>
      </c>
      <c r="H295" s="8">
        <v>0</v>
      </c>
      <c r="I295" s="7">
        <v>0</v>
      </c>
      <c r="J295" s="7">
        <v>0.31900000000000001</v>
      </c>
      <c r="K295" s="7">
        <v>0.79500000000000004</v>
      </c>
      <c r="L295" s="8">
        <v>293</v>
      </c>
      <c r="M295" s="8">
        <v>0</v>
      </c>
      <c r="N295" s="9">
        <v>0</v>
      </c>
      <c r="O295" s="10">
        <v>0</v>
      </c>
      <c r="P295" s="10">
        <v>0</v>
      </c>
      <c r="Q295" s="10">
        <v>0</v>
      </c>
      <c r="R295" s="11">
        <v>0</v>
      </c>
      <c r="S295" s="11">
        <v>0</v>
      </c>
      <c r="T295" s="2">
        <v>0</v>
      </c>
      <c r="U295" s="2">
        <v>0</v>
      </c>
      <c r="V295" s="9">
        <v>15.8141</v>
      </c>
      <c r="W295" s="11">
        <v>3437.99</v>
      </c>
      <c r="X295" s="11">
        <v>-69.989999999999995</v>
      </c>
      <c r="Y295" s="2">
        <v>455</v>
      </c>
      <c r="Z295" s="2">
        <v>355</v>
      </c>
      <c r="AA295" s="7">
        <v>0</v>
      </c>
      <c r="AB295" s="11">
        <v>0</v>
      </c>
      <c r="AC295" s="7">
        <v>0</v>
      </c>
      <c r="AD295" s="7">
        <v>0</v>
      </c>
      <c r="AE295" s="2">
        <v>0</v>
      </c>
    </row>
    <row r="296" spans="1:32" ht="15" x14ac:dyDescent="0.2">
      <c r="A296" s="2">
        <v>282</v>
      </c>
      <c r="B296" s="1" t="s">
        <v>352</v>
      </c>
      <c r="C296" s="7">
        <v>56.107999999999997</v>
      </c>
      <c r="D296" s="8">
        <v>132.80000000000001</v>
      </c>
      <c r="E296" s="8">
        <v>266.3</v>
      </c>
      <c r="F296" s="8">
        <v>417.9</v>
      </c>
      <c r="G296" s="8">
        <v>39.5</v>
      </c>
      <c r="H296" s="8">
        <v>239</v>
      </c>
      <c r="I296" s="7">
        <v>0.27500000000000002</v>
      </c>
      <c r="J296" s="7">
        <v>0.19</v>
      </c>
      <c r="K296" s="7">
        <v>0.59399999999999997</v>
      </c>
      <c r="L296" s="8">
        <v>293</v>
      </c>
      <c r="M296" s="8">
        <v>0.5</v>
      </c>
      <c r="N296" s="9">
        <v>3.8340000000000001</v>
      </c>
      <c r="O296" s="10">
        <v>6.6979999999999998E-2</v>
      </c>
      <c r="P296" s="10">
        <v>-2.6069999999999999E-5</v>
      </c>
      <c r="Q296" s="10">
        <v>2.1729999999999998E-9</v>
      </c>
      <c r="R296" s="11">
        <v>0</v>
      </c>
      <c r="S296" s="11">
        <v>0</v>
      </c>
      <c r="T296" s="2">
        <v>-4.04</v>
      </c>
      <c r="U296" s="2">
        <v>13.88</v>
      </c>
      <c r="V296" s="9">
        <v>15.752800000000001</v>
      </c>
      <c r="W296" s="11">
        <v>2125.75</v>
      </c>
      <c r="X296" s="11">
        <v>-33.15</v>
      </c>
      <c r="Y296" s="2">
        <v>290</v>
      </c>
      <c r="Z296" s="2">
        <v>190</v>
      </c>
      <c r="AA296" s="7">
        <v>50.832000000000001</v>
      </c>
      <c r="AB296" s="11">
        <v>-4104.5600000000004</v>
      </c>
      <c r="AC296" s="7">
        <v>-5.157</v>
      </c>
      <c r="AD296" s="7">
        <v>2.46</v>
      </c>
      <c r="AE296" s="2">
        <v>5286</v>
      </c>
    </row>
    <row r="297" spans="1:32" ht="15" x14ac:dyDescent="0.2">
      <c r="A297" s="2">
        <v>283</v>
      </c>
      <c r="B297" s="1" t="s">
        <v>353</v>
      </c>
      <c r="C297" s="7">
        <v>72.106999999999999</v>
      </c>
      <c r="D297" s="8">
        <v>208.2</v>
      </c>
      <c r="E297" s="8">
        <v>337</v>
      </c>
      <c r="F297" s="8">
        <v>513</v>
      </c>
      <c r="G297" s="8">
        <v>41</v>
      </c>
      <c r="H297" s="8">
        <v>274</v>
      </c>
      <c r="I297" s="7">
        <v>0.27</v>
      </c>
      <c r="J297" s="7">
        <v>0.35</v>
      </c>
      <c r="K297" s="7">
        <v>0.78900000000000003</v>
      </c>
      <c r="L297" s="8">
        <v>293</v>
      </c>
      <c r="M297" s="8">
        <v>0</v>
      </c>
      <c r="N297" s="9">
        <v>5.843</v>
      </c>
      <c r="O297" s="10">
        <v>8.0149999999999999E-2</v>
      </c>
      <c r="P297" s="10">
        <v>-4.9129999999999999E-5</v>
      </c>
      <c r="Q297" s="10">
        <v>1.5209999999999999E-8</v>
      </c>
      <c r="R297" s="11">
        <v>464.06</v>
      </c>
      <c r="S297" s="11">
        <v>253.64</v>
      </c>
      <c r="T297" s="2">
        <v>-51.56</v>
      </c>
      <c r="U297" s="2">
        <v>-29</v>
      </c>
      <c r="V297" s="9">
        <v>15.988799999999999</v>
      </c>
      <c r="W297" s="11">
        <v>2676.98</v>
      </c>
      <c r="X297" s="11">
        <v>-51.15</v>
      </c>
      <c r="Y297" s="2">
        <v>370</v>
      </c>
      <c r="Z297" s="2">
        <v>247</v>
      </c>
      <c r="AA297" s="7">
        <v>0</v>
      </c>
      <c r="AB297" s="11">
        <v>0</v>
      </c>
      <c r="AC297" s="7">
        <v>0</v>
      </c>
      <c r="AD297" s="7">
        <v>0</v>
      </c>
      <c r="AE297" s="2">
        <v>7500</v>
      </c>
    </row>
    <row r="298" spans="1:32" ht="15" x14ac:dyDescent="0.2">
      <c r="A298" s="2">
        <v>284</v>
      </c>
      <c r="B298" s="1" t="s">
        <v>354</v>
      </c>
      <c r="C298" s="7">
        <v>88.106999999999999</v>
      </c>
      <c r="D298" s="8">
        <v>227.2</v>
      </c>
      <c r="E298" s="8">
        <v>427.9</v>
      </c>
      <c r="F298" s="8">
        <v>609</v>
      </c>
      <c r="G298" s="8">
        <v>40</v>
      </c>
      <c r="H298" s="8">
        <v>292</v>
      </c>
      <c r="I298" s="7">
        <v>0.23</v>
      </c>
      <c r="J298" s="7">
        <v>0.61</v>
      </c>
      <c r="K298" s="7">
        <v>0.96799999999999997</v>
      </c>
      <c r="L298" s="8">
        <v>293</v>
      </c>
      <c r="M298" s="8">
        <v>1.3</v>
      </c>
      <c r="N298" s="9">
        <v>2.3439999999999999</v>
      </c>
      <c r="O298" s="10">
        <v>0.1115</v>
      </c>
      <c r="P298" s="10">
        <v>-8.8839999999999996E-5</v>
      </c>
      <c r="Q298" s="10">
        <v>3.2250000000000001E-8</v>
      </c>
      <c r="R298" s="11">
        <v>583.65</v>
      </c>
      <c r="S298" s="11">
        <v>311.24</v>
      </c>
      <c r="T298" s="2">
        <v>-115.66</v>
      </c>
      <c r="U298" s="2">
        <v>0</v>
      </c>
      <c r="V298" s="9">
        <v>16.779199999999999</v>
      </c>
      <c r="W298" s="11">
        <v>3385.49</v>
      </c>
      <c r="X298" s="11">
        <v>-94.15</v>
      </c>
      <c r="Y298" s="2">
        <v>465</v>
      </c>
      <c r="Z298" s="2">
        <v>330</v>
      </c>
      <c r="AA298" s="7">
        <v>82.656999999999996</v>
      </c>
      <c r="AB298" s="11">
        <v>-9222.7199999999993</v>
      </c>
      <c r="AC298" s="7">
        <v>-8.9860000000000007</v>
      </c>
      <c r="AD298" s="7">
        <v>5.15</v>
      </c>
      <c r="AE298" s="2">
        <v>9830</v>
      </c>
    </row>
    <row r="299" spans="1:32" ht="15" x14ac:dyDescent="0.2">
      <c r="A299" s="2">
        <v>285</v>
      </c>
      <c r="B299" s="1" t="s">
        <v>355</v>
      </c>
      <c r="C299" s="7">
        <v>60.095999999999997</v>
      </c>
      <c r="D299" s="8">
        <v>184.7</v>
      </c>
      <c r="E299" s="8">
        <v>355.4</v>
      </c>
      <c r="F299" s="8">
        <v>508.3</v>
      </c>
      <c r="G299" s="8">
        <v>47</v>
      </c>
      <c r="H299" s="8">
        <v>220</v>
      </c>
      <c r="I299" s="7">
        <v>0.248</v>
      </c>
      <c r="J299" s="7">
        <v>0</v>
      </c>
      <c r="K299" s="7">
        <v>0.78600000000000003</v>
      </c>
      <c r="L299" s="8">
        <v>293</v>
      </c>
      <c r="M299" s="8">
        <v>1.7</v>
      </c>
      <c r="N299" s="9">
        <v>7.7450000000000001</v>
      </c>
      <c r="O299" s="10">
        <v>4.5019999999999998E-2</v>
      </c>
      <c r="P299" s="10">
        <v>1.5299999999999999E-5</v>
      </c>
      <c r="Q299" s="10">
        <v>-2.2119999999999999E-8</v>
      </c>
      <c r="R299" s="11">
        <v>1139.7</v>
      </c>
      <c r="S299" s="11">
        <v>323.44</v>
      </c>
      <c r="T299" s="2">
        <v>-65.11</v>
      </c>
      <c r="U299" s="2">
        <v>-41.44</v>
      </c>
      <c r="V299" s="9">
        <v>18.692900000000002</v>
      </c>
      <c r="W299" s="11">
        <v>3640.2</v>
      </c>
      <c r="X299" s="11">
        <v>-53.54</v>
      </c>
      <c r="Y299" s="2">
        <v>374</v>
      </c>
      <c r="Z299" s="2">
        <v>273</v>
      </c>
      <c r="AA299" s="7">
        <v>0</v>
      </c>
      <c r="AB299" s="11">
        <v>0</v>
      </c>
      <c r="AC299" s="7">
        <v>0</v>
      </c>
      <c r="AD299" s="7">
        <v>0</v>
      </c>
      <c r="AE299" s="2">
        <v>9520</v>
      </c>
    </row>
    <row r="300" spans="1:32" ht="15" x14ac:dyDescent="0.2">
      <c r="A300" s="2">
        <v>286</v>
      </c>
      <c r="B300" s="1" t="s">
        <v>356</v>
      </c>
      <c r="C300" s="7">
        <v>59.112000000000002</v>
      </c>
      <c r="D300" s="8">
        <v>177.9</v>
      </c>
      <c r="E300" s="8">
        <v>305.60000000000002</v>
      </c>
      <c r="F300" s="8">
        <v>476</v>
      </c>
      <c r="G300" s="8">
        <v>50</v>
      </c>
      <c r="H300" s="8">
        <v>229</v>
      </c>
      <c r="I300" s="7">
        <v>0.28999999999999998</v>
      </c>
      <c r="J300" s="7">
        <v>0.29699999999999999</v>
      </c>
      <c r="K300" s="7">
        <v>0.68799999999999994</v>
      </c>
      <c r="L300" s="8">
        <v>293</v>
      </c>
      <c r="M300" s="8">
        <v>0</v>
      </c>
      <c r="N300" s="9">
        <v>-1.788</v>
      </c>
      <c r="O300" s="10">
        <v>9.9729999999999999E-2</v>
      </c>
      <c r="P300" s="10">
        <v>-6.7490000000000006E-5</v>
      </c>
      <c r="Q300" s="10">
        <v>1.9939999999999999E-8</v>
      </c>
      <c r="R300" s="11">
        <v>433.64</v>
      </c>
      <c r="S300" s="11">
        <v>228.46</v>
      </c>
      <c r="T300" s="2">
        <v>-20.02</v>
      </c>
      <c r="U300" s="2">
        <v>0</v>
      </c>
      <c r="V300" s="9">
        <v>16.363700000000001</v>
      </c>
      <c r="W300" s="11">
        <v>2582.35</v>
      </c>
      <c r="X300" s="11">
        <v>-40.15</v>
      </c>
      <c r="Y300" s="2">
        <v>337</v>
      </c>
      <c r="Z300" s="2">
        <v>239</v>
      </c>
      <c r="AA300" s="7">
        <v>0</v>
      </c>
      <c r="AB300" s="11">
        <v>0</v>
      </c>
      <c r="AC300" s="7">
        <v>0</v>
      </c>
      <c r="AD300" s="7">
        <v>0</v>
      </c>
      <c r="AE300" s="2">
        <v>6500</v>
      </c>
    </row>
    <row r="301" spans="1:32" ht="15" x14ac:dyDescent="0.2">
      <c r="A301" s="2">
        <v>287</v>
      </c>
      <c r="B301" s="1" t="s">
        <v>357</v>
      </c>
      <c r="C301" s="7">
        <v>78.542000000000002</v>
      </c>
      <c r="D301" s="8">
        <v>156</v>
      </c>
      <c r="E301" s="8">
        <v>308.89999999999998</v>
      </c>
      <c r="F301" s="8">
        <v>485</v>
      </c>
      <c r="G301" s="8">
        <v>46.6</v>
      </c>
      <c r="H301" s="8">
        <v>230</v>
      </c>
      <c r="I301" s="7">
        <v>0.26900000000000002</v>
      </c>
      <c r="J301" s="7">
        <v>0.23200000000000001</v>
      </c>
      <c r="K301" s="7">
        <v>0.86199999999999999</v>
      </c>
      <c r="L301" s="8">
        <v>293</v>
      </c>
      <c r="M301" s="8">
        <v>2.1</v>
      </c>
      <c r="N301" s="9">
        <v>0.44</v>
      </c>
      <c r="O301" s="10">
        <v>8.3299999999999999E-2</v>
      </c>
      <c r="P301" s="10">
        <v>-5.359E-5</v>
      </c>
      <c r="Q301" s="10">
        <v>1.4E-8</v>
      </c>
      <c r="R301" s="11">
        <v>306.25</v>
      </c>
      <c r="S301" s="11">
        <v>212.24</v>
      </c>
      <c r="T301" s="2">
        <v>-35</v>
      </c>
      <c r="U301" s="2">
        <v>-14.94</v>
      </c>
      <c r="V301" s="9">
        <v>16.038399999999999</v>
      </c>
      <c r="W301" s="11">
        <v>2490.48</v>
      </c>
      <c r="X301" s="11">
        <v>-43.15</v>
      </c>
      <c r="Y301" s="2">
        <v>340</v>
      </c>
      <c r="Z301" s="2">
        <v>225</v>
      </c>
      <c r="AA301" s="7">
        <v>0</v>
      </c>
      <c r="AB301" s="11">
        <v>0</v>
      </c>
      <c r="AC301" s="7">
        <v>0</v>
      </c>
      <c r="AD301" s="7">
        <v>0</v>
      </c>
      <c r="AE301" s="2">
        <v>6280</v>
      </c>
    </row>
    <row r="302" spans="1:32" ht="15" x14ac:dyDescent="0.2">
      <c r="A302" s="2">
        <v>288</v>
      </c>
      <c r="B302" s="1" t="s">
        <v>358</v>
      </c>
      <c r="C302" s="7">
        <v>120.19499999999999</v>
      </c>
      <c r="D302" s="8">
        <v>177.1</v>
      </c>
      <c r="E302" s="8">
        <v>425.6</v>
      </c>
      <c r="F302" s="8">
        <v>631</v>
      </c>
      <c r="G302" s="8">
        <v>31.7</v>
      </c>
      <c r="H302" s="8">
        <v>428</v>
      </c>
      <c r="I302" s="7">
        <v>0.26</v>
      </c>
      <c r="J302" s="7">
        <v>0.33500000000000002</v>
      </c>
      <c r="K302" s="7">
        <v>0.86199999999999999</v>
      </c>
      <c r="L302" s="8">
        <v>293</v>
      </c>
      <c r="M302" s="8">
        <v>0.4</v>
      </c>
      <c r="N302" s="9">
        <v>-9.0419999999999998</v>
      </c>
      <c r="O302" s="10">
        <v>0.18729999999999999</v>
      </c>
      <c r="P302" s="10">
        <v>-1.215E-4</v>
      </c>
      <c r="Q302" s="10">
        <v>3.0839999999999997E-8</v>
      </c>
      <c r="R302" s="11">
        <v>517.16999999999996</v>
      </c>
      <c r="S302" s="11">
        <v>276.22000000000003</v>
      </c>
      <c r="T302" s="2">
        <v>0.94</v>
      </c>
      <c r="U302" s="2">
        <v>32.74</v>
      </c>
      <c r="V302" s="9">
        <v>15.972200000000001</v>
      </c>
      <c r="W302" s="11">
        <v>3363.6</v>
      </c>
      <c r="X302" s="11">
        <v>-63.37</v>
      </c>
      <c r="Y302" s="2">
        <v>454</v>
      </c>
      <c r="Z302" s="2">
        <v>311</v>
      </c>
      <c r="AA302" s="7">
        <v>46.941000000000003</v>
      </c>
      <c r="AB302" s="11">
        <v>-6285.25</v>
      </c>
      <c r="AC302" s="7">
        <v>-4.2270000000000003</v>
      </c>
      <c r="AD302" s="7">
        <v>6.86</v>
      </c>
      <c r="AE302" s="2">
        <v>8970</v>
      </c>
    </row>
    <row r="303" spans="1:32" ht="15" x14ac:dyDescent="0.2">
      <c r="A303" s="2">
        <v>289</v>
      </c>
      <c r="B303" s="1" t="s">
        <v>359</v>
      </c>
      <c r="C303" s="7">
        <v>126.24299999999999</v>
      </c>
      <c r="D303" s="8">
        <v>183.4</v>
      </c>
      <c r="E303" s="8">
        <v>427.7</v>
      </c>
      <c r="F303" s="8">
        <v>640</v>
      </c>
      <c r="G303" s="8">
        <v>28</v>
      </c>
      <c r="H303" s="8">
        <v>0</v>
      </c>
      <c r="I303" s="7">
        <v>0</v>
      </c>
      <c r="J303" s="7">
        <v>0.23699999999999999</v>
      </c>
      <c r="K303" s="7">
        <v>0.80200000000000005</v>
      </c>
      <c r="L303" s="8">
        <v>293</v>
      </c>
      <c r="M303" s="8">
        <v>0</v>
      </c>
      <c r="N303" s="9">
        <v>0</v>
      </c>
      <c r="O303" s="10">
        <v>0</v>
      </c>
      <c r="P303" s="10">
        <v>0</v>
      </c>
      <c r="Q303" s="10">
        <v>0</v>
      </c>
      <c r="R303" s="11">
        <v>0</v>
      </c>
      <c r="S303" s="11">
        <v>0</v>
      </c>
      <c r="T303" s="2">
        <v>0</v>
      </c>
      <c r="U303" s="2">
        <v>0</v>
      </c>
      <c r="V303" s="9">
        <v>15.826000000000001</v>
      </c>
      <c r="W303" s="11">
        <v>3346.12</v>
      </c>
      <c r="X303" s="11">
        <v>-63.71</v>
      </c>
      <c r="Y303" s="2">
        <v>440</v>
      </c>
      <c r="Z303" s="2">
        <v>330</v>
      </c>
      <c r="AA303" s="7">
        <v>0</v>
      </c>
      <c r="AB303" s="11">
        <v>0</v>
      </c>
      <c r="AC303" s="7">
        <v>0</v>
      </c>
      <c r="AD303" s="7">
        <v>0</v>
      </c>
      <c r="AE303" s="2">
        <v>0</v>
      </c>
    </row>
    <row r="304" spans="1:32" ht="15" x14ac:dyDescent="0.2">
      <c r="A304" s="2">
        <v>290</v>
      </c>
      <c r="B304" s="1" t="s">
        <v>360</v>
      </c>
      <c r="C304" s="7">
        <v>112.21599999999999</v>
      </c>
      <c r="D304" s="8">
        <v>160.5</v>
      </c>
      <c r="E304" s="8">
        <v>399.6</v>
      </c>
      <c r="F304" s="8">
        <v>601</v>
      </c>
      <c r="G304" s="8">
        <v>29</v>
      </c>
      <c r="H304" s="8">
        <v>0</v>
      </c>
      <c r="I304" s="7">
        <v>0</v>
      </c>
      <c r="J304" s="7">
        <v>0.24</v>
      </c>
      <c r="K304" s="7">
        <v>0.77600000000000002</v>
      </c>
      <c r="L304" s="8">
        <v>293</v>
      </c>
      <c r="M304" s="8">
        <v>0</v>
      </c>
      <c r="N304" s="9">
        <v>0</v>
      </c>
      <c r="O304" s="10">
        <v>0</v>
      </c>
      <c r="P304" s="10">
        <v>0</v>
      </c>
      <c r="Q304" s="10">
        <v>0</v>
      </c>
      <c r="R304" s="11">
        <v>0</v>
      </c>
      <c r="S304" s="11">
        <v>0</v>
      </c>
      <c r="T304" s="2">
        <v>0</v>
      </c>
      <c r="U304" s="2">
        <v>0</v>
      </c>
      <c r="V304" s="9">
        <v>15.8561</v>
      </c>
      <c r="W304" s="11">
        <v>3176.22</v>
      </c>
      <c r="X304" s="11">
        <v>-55.18</v>
      </c>
      <c r="Y304" s="2">
        <v>427</v>
      </c>
      <c r="Z304" s="2">
        <v>289</v>
      </c>
      <c r="AA304" s="7">
        <v>0</v>
      </c>
      <c r="AB304" s="11">
        <v>0</v>
      </c>
      <c r="AC304" s="7">
        <v>0</v>
      </c>
      <c r="AD304" s="7">
        <v>0</v>
      </c>
      <c r="AE304" s="2">
        <v>8150</v>
      </c>
    </row>
    <row r="305" spans="1:32" ht="15" x14ac:dyDescent="0.2">
      <c r="A305" s="2">
        <v>291</v>
      </c>
      <c r="B305" s="1" t="s">
        <v>361</v>
      </c>
      <c r="C305" s="7">
        <v>42.037999999999997</v>
      </c>
      <c r="D305" s="8">
        <v>138</v>
      </c>
      <c r="E305" s="8">
        <v>232</v>
      </c>
      <c r="F305" s="8">
        <v>380</v>
      </c>
      <c r="G305" s="8">
        <v>64</v>
      </c>
      <c r="H305" s="8">
        <v>145</v>
      </c>
      <c r="I305" s="7">
        <v>0.3</v>
      </c>
      <c r="J305" s="7">
        <v>0.20699999999999999</v>
      </c>
      <c r="K305" s="7">
        <v>0</v>
      </c>
      <c r="L305" s="8">
        <v>0</v>
      </c>
      <c r="M305" s="8">
        <v>1.4</v>
      </c>
      <c r="N305" s="9">
        <v>1.5249999999999999</v>
      </c>
      <c r="O305" s="10">
        <v>3.9129999999999998E-2</v>
      </c>
      <c r="P305" s="10">
        <v>-2.5899999999999999E-5</v>
      </c>
      <c r="Q305" s="10">
        <v>6.4549999999999997E-9</v>
      </c>
      <c r="R305" s="11">
        <v>0</v>
      </c>
      <c r="S305" s="11">
        <v>0</v>
      </c>
      <c r="T305" s="2">
        <v>-14.6</v>
      </c>
      <c r="U305" s="2">
        <v>-14.41</v>
      </c>
      <c r="V305" s="9">
        <v>16.0197</v>
      </c>
      <c r="W305" s="11">
        <v>1849.21</v>
      </c>
      <c r="X305" s="11">
        <v>-35.15</v>
      </c>
      <c r="Y305" s="2">
        <v>255</v>
      </c>
      <c r="Z305" s="2">
        <v>170</v>
      </c>
      <c r="AA305" s="7">
        <v>0</v>
      </c>
      <c r="AB305" s="11">
        <v>0</v>
      </c>
      <c r="AC305" s="7">
        <v>0</v>
      </c>
      <c r="AD305" s="7">
        <v>0</v>
      </c>
      <c r="AE305" s="2">
        <v>4930</v>
      </c>
    </row>
    <row r="306" spans="1:32" ht="15" x14ac:dyDescent="0.2">
      <c r="A306" s="2">
        <v>292</v>
      </c>
      <c r="B306" s="1" t="s">
        <v>362</v>
      </c>
      <c r="C306" s="7">
        <v>83.8</v>
      </c>
      <c r="D306" s="8">
        <v>115.8</v>
      </c>
      <c r="E306" s="8">
        <v>119.8</v>
      </c>
      <c r="F306" s="8">
        <v>209.4</v>
      </c>
      <c r="G306" s="8">
        <v>54.3</v>
      </c>
      <c r="H306" s="8">
        <v>91.2</v>
      </c>
      <c r="I306" s="7">
        <v>0.28799999999999998</v>
      </c>
      <c r="J306" s="7">
        <v>-2E-3</v>
      </c>
      <c r="K306" s="7">
        <v>2.42</v>
      </c>
      <c r="L306" s="8">
        <v>120</v>
      </c>
      <c r="M306" s="8">
        <v>0</v>
      </c>
      <c r="N306" s="9">
        <v>0</v>
      </c>
      <c r="O306" s="10">
        <v>0</v>
      </c>
      <c r="P306" s="10">
        <v>0</v>
      </c>
      <c r="Q306" s="10">
        <v>0</v>
      </c>
      <c r="R306" s="11">
        <v>0</v>
      </c>
      <c r="S306" s="11">
        <v>0</v>
      </c>
      <c r="T306" s="2">
        <v>0</v>
      </c>
      <c r="U306" s="2">
        <v>0</v>
      </c>
      <c r="V306" s="9">
        <v>15.2677</v>
      </c>
      <c r="W306" s="11">
        <v>958.75</v>
      </c>
      <c r="X306" s="11">
        <v>-8.7100000000000009</v>
      </c>
      <c r="Y306" s="2">
        <v>129</v>
      </c>
      <c r="Z306" s="2">
        <v>113</v>
      </c>
      <c r="AA306" s="7">
        <v>30.716999999999999</v>
      </c>
      <c r="AB306" s="11">
        <v>-1408.77</v>
      </c>
      <c r="AC306" s="7">
        <v>-2.5790000000000002</v>
      </c>
      <c r="AD306" s="7">
        <v>0.44800000000000001</v>
      </c>
      <c r="AE306" s="2">
        <v>2309</v>
      </c>
    </row>
    <row r="307" spans="1:32" ht="15" x14ac:dyDescent="0.2">
      <c r="A307" s="2">
        <v>293</v>
      </c>
      <c r="B307" s="1" t="s">
        <v>363</v>
      </c>
      <c r="C307" s="7">
        <v>98.058000000000007</v>
      </c>
      <c r="D307" s="8">
        <v>326</v>
      </c>
      <c r="E307" s="8">
        <v>472.8</v>
      </c>
      <c r="F307" s="8">
        <v>0</v>
      </c>
      <c r="G307" s="8">
        <v>0</v>
      </c>
      <c r="H307" s="8">
        <v>0</v>
      </c>
      <c r="I307" s="7">
        <v>0</v>
      </c>
      <c r="J307" s="7">
        <v>0</v>
      </c>
      <c r="K307" s="7">
        <v>1.31</v>
      </c>
      <c r="L307" s="8">
        <v>333</v>
      </c>
      <c r="M307" s="8">
        <v>4</v>
      </c>
      <c r="N307" s="9">
        <v>-3.1230000000000002</v>
      </c>
      <c r="O307" s="10">
        <v>8.3229999999999998E-2</v>
      </c>
      <c r="P307" s="10">
        <v>-5.2169999999999997E-5</v>
      </c>
      <c r="Q307" s="10">
        <v>1.1560000000000001E-8</v>
      </c>
      <c r="R307" s="11">
        <v>952.48</v>
      </c>
      <c r="S307" s="11">
        <v>365.81</v>
      </c>
      <c r="T307" s="2">
        <v>0</v>
      </c>
      <c r="U307" s="2">
        <v>0</v>
      </c>
      <c r="V307" s="9">
        <v>16.274699999999999</v>
      </c>
      <c r="W307" s="11">
        <v>3765.65</v>
      </c>
      <c r="X307" s="11">
        <v>-82.15</v>
      </c>
      <c r="Y307" s="2">
        <v>516</v>
      </c>
      <c r="Z307" s="2">
        <v>352</v>
      </c>
      <c r="AA307" s="7">
        <v>0</v>
      </c>
      <c r="AB307" s="11">
        <v>0</v>
      </c>
      <c r="AC307" s="7">
        <v>0</v>
      </c>
      <c r="AD307" s="7">
        <v>0</v>
      </c>
      <c r="AE307" s="2">
        <v>0</v>
      </c>
    </row>
    <row r="308" spans="1:32" ht="15" x14ac:dyDescent="0.2">
      <c r="A308" s="2">
        <v>294</v>
      </c>
      <c r="B308" s="1" t="s">
        <v>364</v>
      </c>
      <c r="C308" s="7">
        <v>108.14</v>
      </c>
      <c r="D308" s="8">
        <v>285.39999999999998</v>
      </c>
      <c r="E308" s="8">
        <v>475.4</v>
      </c>
      <c r="F308" s="8">
        <v>705.8</v>
      </c>
      <c r="G308" s="8">
        <v>45</v>
      </c>
      <c r="H308" s="8">
        <v>310</v>
      </c>
      <c r="I308" s="7">
        <v>0.24099999999999999</v>
      </c>
      <c r="J308" s="7">
        <v>0.46400000000000002</v>
      </c>
      <c r="K308" s="7">
        <v>1.034</v>
      </c>
      <c r="L308" s="8">
        <v>293</v>
      </c>
      <c r="M308" s="8">
        <v>1.8</v>
      </c>
      <c r="N308" s="9">
        <v>-10.75</v>
      </c>
      <c r="O308" s="10">
        <v>0.17349999999999999</v>
      </c>
      <c r="P308" s="10">
        <v>-1.44E-4</v>
      </c>
      <c r="Q308" s="10">
        <v>4.9619999999999997E-8</v>
      </c>
      <c r="R308" s="11">
        <v>1785.6</v>
      </c>
      <c r="S308" s="11">
        <v>370.75</v>
      </c>
      <c r="T308" s="2">
        <v>-31.63</v>
      </c>
      <c r="U308" s="2">
        <v>-9.69</v>
      </c>
      <c r="V308" s="9">
        <v>17.287800000000001</v>
      </c>
      <c r="W308" s="11">
        <v>4274.42</v>
      </c>
      <c r="X308" s="11">
        <v>-74.09</v>
      </c>
      <c r="Y308" s="2">
        <v>480</v>
      </c>
      <c r="Z308" s="2">
        <v>370</v>
      </c>
      <c r="AA308" s="7">
        <v>79.796000000000006</v>
      </c>
      <c r="AB308" s="11">
        <v>-9855.7999999999993</v>
      </c>
      <c r="AC308" s="7">
        <v>-8.5090000000000003</v>
      </c>
      <c r="AD308" s="7">
        <v>6.14</v>
      </c>
      <c r="AE308" s="2">
        <v>11330</v>
      </c>
    </row>
    <row r="309" spans="1:32" ht="15" x14ac:dyDescent="0.2">
      <c r="A309" s="2">
        <v>295</v>
      </c>
      <c r="B309" s="1" t="s">
        <v>365</v>
      </c>
      <c r="C309" s="7">
        <v>147.00399999999999</v>
      </c>
      <c r="D309" s="8">
        <v>248.4</v>
      </c>
      <c r="E309" s="8">
        <v>446</v>
      </c>
      <c r="F309" s="8">
        <v>684</v>
      </c>
      <c r="G309" s="8">
        <v>38</v>
      </c>
      <c r="H309" s="8">
        <v>359</v>
      </c>
      <c r="I309" s="7">
        <v>0.24</v>
      </c>
      <c r="J309" s="7">
        <v>0.26</v>
      </c>
      <c r="K309" s="7">
        <v>1.288</v>
      </c>
      <c r="L309" s="8">
        <v>293</v>
      </c>
      <c r="M309" s="8">
        <v>1.4</v>
      </c>
      <c r="N309" s="9">
        <v>-3.246</v>
      </c>
      <c r="O309" s="10">
        <v>0.13120000000000001</v>
      </c>
      <c r="P309" s="10">
        <v>-1.076E-4</v>
      </c>
      <c r="Q309" s="10">
        <v>3.4079999999999998E-8</v>
      </c>
      <c r="R309" s="11">
        <v>402.2</v>
      </c>
      <c r="S309" s="11">
        <v>300.89</v>
      </c>
      <c r="T309" s="2">
        <v>6.32</v>
      </c>
      <c r="U309" s="2">
        <v>18.78</v>
      </c>
      <c r="V309" s="9">
        <v>16.817299999999999</v>
      </c>
      <c r="W309" s="11">
        <v>4104.13</v>
      </c>
      <c r="X309" s="11">
        <v>-43.15</v>
      </c>
      <c r="Y309" s="2">
        <v>475</v>
      </c>
      <c r="Z309" s="2">
        <v>326</v>
      </c>
      <c r="AA309" s="7">
        <v>0</v>
      </c>
      <c r="AB309" s="11">
        <v>0</v>
      </c>
      <c r="AC309" s="7">
        <v>0</v>
      </c>
      <c r="AD309" s="7">
        <v>0</v>
      </c>
      <c r="AE309" s="2">
        <v>9230</v>
      </c>
    </row>
    <row r="310" spans="1:32" ht="15" x14ac:dyDescent="0.2">
      <c r="A310" s="2">
        <v>296</v>
      </c>
      <c r="B310" s="1" t="s">
        <v>366</v>
      </c>
      <c r="C310" s="7">
        <v>16.042999999999999</v>
      </c>
      <c r="D310" s="8">
        <v>90.7</v>
      </c>
      <c r="E310" s="8">
        <v>111.7</v>
      </c>
      <c r="F310" s="8">
        <v>190.6</v>
      </c>
      <c r="G310" s="8">
        <v>45.4</v>
      </c>
      <c r="H310" s="8">
        <v>99</v>
      </c>
      <c r="I310" s="7">
        <v>0.28799999999999998</v>
      </c>
      <c r="J310" s="7">
        <v>8.0000000000000002E-3</v>
      </c>
      <c r="K310" s="7">
        <v>0.42499999999999999</v>
      </c>
      <c r="L310" s="8">
        <v>111.7</v>
      </c>
      <c r="M310" s="8">
        <v>0</v>
      </c>
      <c r="N310" s="9">
        <v>4.5979999999999999</v>
      </c>
      <c r="O310" s="10">
        <v>1.2449999999999999E-2</v>
      </c>
      <c r="P310" s="10">
        <v>2.8600000000000001E-6</v>
      </c>
      <c r="Q310" s="10">
        <v>-2.7029999999999999E-9</v>
      </c>
      <c r="R310" s="11">
        <v>114.14</v>
      </c>
      <c r="S310" s="11">
        <v>57.6</v>
      </c>
      <c r="T310" s="2">
        <v>-17.89</v>
      </c>
      <c r="U310" s="2">
        <v>-12.15</v>
      </c>
      <c r="V310" s="9">
        <v>15.224299999999999</v>
      </c>
      <c r="W310" s="11">
        <v>897.84</v>
      </c>
      <c r="X310" s="11">
        <v>-7.16</v>
      </c>
      <c r="Y310" s="2">
        <v>120</v>
      </c>
      <c r="Z310" s="2">
        <v>93</v>
      </c>
      <c r="AA310" s="7">
        <v>30.175000000000001</v>
      </c>
      <c r="AB310" s="11">
        <v>-1300.6099999999999</v>
      </c>
      <c r="AC310" s="7">
        <v>-2.641</v>
      </c>
      <c r="AD310" s="7">
        <v>0.442</v>
      </c>
      <c r="AE310" s="2">
        <v>1955</v>
      </c>
      <c r="AF310" s="13"/>
    </row>
    <row r="311" spans="1:32" ht="15" x14ac:dyDescent="0.2">
      <c r="A311" s="2">
        <v>297</v>
      </c>
      <c r="B311" s="1" t="s">
        <v>367</v>
      </c>
      <c r="C311" s="7">
        <v>32.042000000000002</v>
      </c>
      <c r="D311" s="8">
        <v>175.5</v>
      </c>
      <c r="E311" s="8">
        <v>337.8</v>
      </c>
      <c r="F311" s="8">
        <v>512.6</v>
      </c>
      <c r="G311" s="8">
        <v>79.900000000000006</v>
      </c>
      <c r="H311" s="8">
        <v>118</v>
      </c>
      <c r="I311" s="7">
        <v>0.224</v>
      </c>
      <c r="J311" s="7">
        <v>0.55900000000000005</v>
      </c>
      <c r="K311" s="7">
        <v>0.79100000000000004</v>
      </c>
      <c r="L311" s="8">
        <v>293</v>
      </c>
      <c r="M311" s="8">
        <v>1.7</v>
      </c>
      <c r="N311" s="9">
        <v>5.0519999999999996</v>
      </c>
      <c r="O311" s="10">
        <v>1.694E-2</v>
      </c>
      <c r="P311" s="10">
        <v>6.1789999999999996E-6</v>
      </c>
      <c r="Q311" s="10">
        <v>-6.8109999999999997E-9</v>
      </c>
      <c r="R311" s="11">
        <v>555.29999999999995</v>
      </c>
      <c r="S311" s="11">
        <v>260.64</v>
      </c>
      <c r="T311" s="2">
        <v>-48.08</v>
      </c>
      <c r="U311" s="2">
        <v>-38.840000000000003</v>
      </c>
      <c r="V311" s="9">
        <v>18.587499999999999</v>
      </c>
      <c r="W311" s="11">
        <v>3626.55</v>
      </c>
      <c r="X311" s="11">
        <v>-34.29</v>
      </c>
      <c r="Y311" s="2">
        <v>364</v>
      </c>
      <c r="Z311" s="2">
        <v>257</v>
      </c>
      <c r="AA311" s="7">
        <v>72.268000000000001</v>
      </c>
      <c r="AB311" s="11">
        <v>-7064.2</v>
      </c>
      <c r="AC311" s="7">
        <v>-7.68</v>
      </c>
      <c r="AD311" s="7">
        <v>1.86</v>
      </c>
      <c r="AE311" s="2">
        <v>8426</v>
      </c>
    </row>
    <row r="312" spans="1:32" ht="15" x14ac:dyDescent="0.2">
      <c r="A312" s="2">
        <v>298</v>
      </c>
      <c r="B312" s="1" t="s">
        <v>368</v>
      </c>
      <c r="C312" s="7">
        <v>84.162000000000006</v>
      </c>
      <c r="D312" s="8">
        <v>130.69999999999999</v>
      </c>
      <c r="E312" s="8">
        <v>345</v>
      </c>
      <c r="F312" s="8">
        <v>532.70000000000005</v>
      </c>
      <c r="G312" s="8">
        <v>37.4</v>
      </c>
      <c r="H312" s="8">
        <v>319</v>
      </c>
      <c r="I312" s="7">
        <v>0.27300000000000002</v>
      </c>
      <c r="J312" s="7">
        <v>0.23899999999999999</v>
      </c>
      <c r="K312" s="7">
        <v>0.754</v>
      </c>
      <c r="L312" s="8">
        <v>289</v>
      </c>
      <c r="M312" s="8">
        <v>0</v>
      </c>
      <c r="N312" s="9">
        <v>11.968</v>
      </c>
      <c r="O312" s="10">
        <v>0.15240000000000001</v>
      </c>
      <c r="P312" s="10">
        <v>-8.6990000000000006E-5</v>
      </c>
      <c r="Q312" s="10">
        <v>1.9140000000000001E-8</v>
      </c>
      <c r="R312" s="11">
        <v>440.52</v>
      </c>
      <c r="S312" s="11">
        <v>243.24</v>
      </c>
      <c r="T312" s="2">
        <v>-25.5</v>
      </c>
      <c r="U312" s="2">
        <v>8.5500000000000007</v>
      </c>
      <c r="V312" s="9">
        <v>15.802300000000001</v>
      </c>
      <c r="W312" s="11">
        <v>2731</v>
      </c>
      <c r="X312" s="11">
        <v>-47.11</v>
      </c>
      <c r="Y312" s="2">
        <v>375</v>
      </c>
      <c r="Z312" s="2">
        <v>250</v>
      </c>
      <c r="AA312" s="7">
        <v>0</v>
      </c>
      <c r="AB312" s="11">
        <v>0</v>
      </c>
      <c r="AC312" s="7">
        <v>0</v>
      </c>
      <c r="AD312" s="7">
        <v>0</v>
      </c>
      <c r="AE312" s="2">
        <v>6950</v>
      </c>
    </row>
    <row r="313" spans="1:32" ht="15" x14ac:dyDescent="0.2">
      <c r="A313" s="2">
        <v>299</v>
      </c>
      <c r="B313" s="1" t="s">
        <v>369</v>
      </c>
      <c r="C313" s="7">
        <v>74.08</v>
      </c>
      <c r="D313" s="8">
        <v>175</v>
      </c>
      <c r="E313" s="8">
        <v>330.1</v>
      </c>
      <c r="F313" s="8">
        <v>506.8</v>
      </c>
      <c r="G313" s="8">
        <v>46.3</v>
      </c>
      <c r="H313" s="8">
        <v>228</v>
      </c>
      <c r="I313" s="7">
        <v>0.254</v>
      </c>
      <c r="J313" s="7">
        <v>0.32400000000000001</v>
      </c>
      <c r="K313" s="7">
        <v>0.93400000000000005</v>
      </c>
      <c r="L313" s="8">
        <v>293</v>
      </c>
      <c r="M313" s="8">
        <v>1.7</v>
      </c>
      <c r="N313" s="9">
        <v>3.9529999999999998</v>
      </c>
      <c r="O313" s="10">
        <v>5.3629999999999997E-2</v>
      </c>
      <c r="P313" s="10">
        <v>-1.0370000000000001E-5</v>
      </c>
      <c r="Q313" s="10">
        <v>6.9610000000000003E-9</v>
      </c>
      <c r="R313" s="11">
        <v>408.62</v>
      </c>
      <c r="S313" s="11">
        <v>224.03</v>
      </c>
      <c r="T313" s="2">
        <v>-97.86</v>
      </c>
      <c r="U313" s="2">
        <v>0</v>
      </c>
      <c r="V313" s="9">
        <v>16.1295</v>
      </c>
      <c r="W313" s="11">
        <v>2601.92</v>
      </c>
      <c r="X313" s="11">
        <v>-56.15</v>
      </c>
      <c r="Y313" s="2">
        <v>360</v>
      </c>
      <c r="Z313" s="2">
        <v>245</v>
      </c>
      <c r="AA313" s="7">
        <v>61.268000000000001</v>
      </c>
      <c r="AB313" s="11">
        <v>-5840.56</v>
      </c>
      <c r="AC313" s="7">
        <v>-6.3739999999999997</v>
      </c>
      <c r="AD313" s="7">
        <v>3.08</v>
      </c>
      <c r="AE313" s="2">
        <v>7200</v>
      </c>
    </row>
    <row r="314" spans="1:32" ht="15" x14ac:dyDescent="0.2">
      <c r="A314" s="2">
        <v>300</v>
      </c>
      <c r="B314" s="1" t="s">
        <v>370</v>
      </c>
      <c r="C314" s="7">
        <v>40.064999999999998</v>
      </c>
      <c r="D314" s="8">
        <v>170.5</v>
      </c>
      <c r="E314" s="8">
        <v>250</v>
      </c>
      <c r="F314" s="8">
        <v>402.4</v>
      </c>
      <c r="G314" s="8">
        <v>55.5</v>
      </c>
      <c r="H314" s="8">
        <v>164</v>
      </c>
      <c r="I314" s="7">
        <v>0.27600000000000002</v>
      </c>
      <c r="J314" s="7">
        <v>0.218</v>
      </c>
      <c r="K314" s="7">
        <v>0.70599999999999996</v>
      </c>
      <c r="L314" s="8">
        <v>223</v>
      </c>
      <c r="M314" s="8">
        <v>0.7</v>
      </c>
      <c r="N314" s="9">
        <v>3.5129999999999999</v>
      </c>
      <c r="O314" s="10">
        <v>4.453E-2</v>
      </c>
      <c r="P314" s="10">
        <v>-2.8030000000000001E-5</v>
      </c>
      <c r="Q314" s="10">
        <v>7.7010000000000006E-9</v>
      </c>
      <c r="R314" s="11">
        <v>0</v>
      </c>
      <c r="S314" s="11">
        <v>0</v>
      </c>
      <c r="T314" s="2">
        <v>44.32</v>
      </c>
      <c r="U314" s="2">
        <v>46.47</v>
      </c>
      <c r="V314" s="9">
        <v>15.6227</v>
      </c>
      <c r="W314" s="11">
        <v>1850.66</v>
      </c>
      <c r="X314" s="11">
        <v>-44.07</v>
      </c>
      <c r="Y314" s="2">
        <v>267</v>
      </c>
      <c r="Z314" s="2">
        <v>183</v>
      </c>
      <c r="AA314" s="7">
        <v>0</v>
      </c>
      <c r="AB314" s="11">
        <v>0</v>
      </c>
      <c r="AC314" s="7">
        <v>0</v>
      </c>
      <c r="AD314" s="7">
        <v>0</v>
      </c>
      <c r="AE314" s="2">
        <v>5290</v>
      </c>
    </row>
    <row r="315" spans="1:32" ht="15" x14ac:dyDescent="0.2">
      <c r="A315" s="2">
        <v>301</v>
      </c>
      <c r="B315" s="1" t="s">
        <v>371</v>
      </c>
      <c r="C315" s="7">
        <v>86.090999999999994</v>
      </c>
      <c r="D315" s="8">
        <v>196.7</v>
      </c>
      <c r="E315" s="8">
        <v>353.5</v>
      </c>
      <c r="F315" s="8">
        <v>536</v>
      </c>
      <c r="G315" s="8">
        <v>42</v>
      </c>
      <c r="H315" s="8">
        <v>265</v>
      </c>
      <c r="I315" s="7">
        <v>0.25</v>
      </c>
      <c r="J315" s="7">
        <v>0.35</v>
      </c>
      <c r="K315" s="7">
        <v>0.95599999999999996</v>
      </c>
      <c r="L315" s="8">
        <v>293</v>
      </c>
      <c r="M315" s="8">
        <v>0</v>
      </c>
      <c r="N315" s="9">
        <v>3.6219999999999999</v>
      </c>
      <c r="O315" s="10">
        <v>6.6780000000000006E-2</v>
      </c>
      <c r="P315" s="10">
        <v>-2.103E-5</v>
      </c>
      <c r="Q315" s="10">
        <v>-3.9659999999999997E-9</v>
      </c>
      <c r="R315" s="11">
        <v>451.02</v>
      </c>
      <c r="S315" s="11">
        <v>245.3</v>
      </c>
      <c r="T315" s="2">
        <v>0</v>
      </c>
      <c r="U315" s="2">
        <v>0</v>
      </c>
      <c r="V315" s="9">
        <v>16.108799999999999</v>
      </c>
      <c r="W315" s="11">
        <v>2788.43</v>
      </c>
      <c r="X315" s="11">
        <v>-59.15</v>
      </c>
      <c r="Y315" s="2">
        <v>390</v>
      </c>
      <c r="Z315" s="2">
        <v>260</v>
      </c>
      <c r="AA315" s="7">
        <v>0</v>
      </c>
      <c r="AB315" s="11">
        <v>0</v>
      </c>
      <c r="AC315" s="7">
        <v>0</v>
      </c>
      <c r="AD315" s="7">
        <v>0</v>
      </c>
      <c r="AE315" s="2">
        <v>7650</v>
      </c>
    </row>
    <row r="316" spans="1:32" ht="15" x14ac:dyDescent="0.2">
      <c r="A316" s="2">
        <v>302</v>
      </c>
      <c r="B316" s="1" t="s">
        <v>372</v>
      </c>
      <c r="C316" s="7">
        <v>31.058</v>
      </c>
      <c r="D316" s="8">
        <v>179.7</v>
      </c>
      <c r="E316" s="8">
        <v>266.8</v>
      </c>
      <c r="F316" s="8">
        <v>430</v>
      </c>
      <c r="G316" s="8">
        <v>73.599999999999994</v>
      </c>
      <c r="H316" s="8">
        <v>140</v>
      </c>
      <c r="I316" s="7">
        <v>0.29199999999999998</v>
      </c>
      <c r="J316" s="7">
        <v>0.27500000000000002</v>
      </c>
      <c r="K316" s="7">
        <v>0.70299999999999996</v>
      </c>
      <c r="L316" s="8">
        <v>259.60000000000002</v>
      </c>
      <c r="M316" s="8">
        <v>1.3</v>
      </c>
      <c r="N316" s="9">
        <v>2.7410000000000001</v>
      </c>
      <c r="O316" s="10">
        <v>3.4090000000000002E-2</v>
      </c>
      <c r="P316" s="10">
        <v>-1.274E-5</v>
      </c>
      <c r="Q316" s="10">
        <v>1.1349999999999999E-9</v>
      </c>
      <c r="R316" s="11">
        <v>311.8</v>
      </c>
      <c r="S316" s="11">
        <v>176.3</v>
      </c>
      <c r="T316" s="2">
        <v>-5.5</v>
      </c>
      <c r="U316" s="2">
        <v>7.71</v>
      </c>
      <c r="V316" s="9">
        <v>17.2622</v>
      </c>
      <c r="W316" s="11">
        <v>2484.83</v>
      </c>
      <c r="X316" s="11">
        <v>-32.92</v>
      </c>
      <c r="Y316" s="2">
        <v>311</v>
      </c>
      <c r="Z316" s="2">
        <v>212</v>
      </c>
      <c r="AA316" s="7">
        <v>62.305999999999997</v>
      </c>
      <c r="AB316" s="11">
        <v>-4954.32</v>
      </c>
      <c r="AC316" s="7">
        <v>-6.6420000000000003</v>
      </c>
      <c r="AD316" s="7">
        <v>1.4</v>
      </c>
      <c r="AE316" s="2">
        <v>6210</v>
      </c>
    </row>
    <row r="317" spans="1:32" ht="15" x14ac:dyDescent="0.2">
      <c r="A317" s="2">
        <v>303</v>
      </c>
      <c r="B317" s="1" t="s">
        <v>373</v>
      </c>
      <c r="C317" s="7">
        <v>136.15100000000001</v>
      </c>
      <c r="D317" s="8">
        <v>260.8</v>
      </c>
      <c r="E317" s="8">
        <v>472.2</v>
      </c>
      <c r="F317" s="8">
        <v>692</v>
      </c>
      <c r="G317" s="8">
        <v>36</v>
      </c>
      <c r="H317" s="8">
        <v>396</v>
      </c>
      <c r="I317" s="7">
        <v>0.25</v>
      </c>
      <c r="J317" s="7">
        <v>0.43</v>
      </c>
      <c r="K317" s="7">
        <v>1.0860000000000001</v>
      </c>
      <c r="L317" s="8">
        <v>293</v>
      </c>
      <c r="M317" s="8">
        <v>1.9</v>
      </c>
      <c r="N317" s="9">
        <v>-5.0659999999999998</v>
      </c>
      <c r="O317" s="10">
        <v>0.13139999999999999</v>
      </c>
      <c r="P317" s="10">
        <v>-4.2979999999999998E-5</v>
      </c>
      <c r="Q317" s="10">
        <v>1.057E-8</v>
      </c>
      <c r="R317" s="11">
        <v>768.94</v>
      </c>
      <c r="S317" s="11">
        <v>332.33</v>
      </c>
      <c r="T317" s="2">
        <v>-60.68</v>
      </c>
      <c r="U317" s="2">
        <v>0</v>
      </c>
      <c r="V317" s="9">
        <v>16.2272</v>
      </c>
      <c r="W317" s="11">
        <v>3751.83</v>
      </c>
      <c r="X317" s="11">
        <v>-81.510000000000005</v>
      </c>
      <c r="Y317" s="2">
        <v>516</v>
      </c>
      <c r="Z317" s="2">
        <v>350</v>
      </c>
      <c r="AA317" s="7">
        <v>0</v>
      </c>
      <c r="AB317" s="11">
        <v>0</v>
      </c>
      <c r="AC317" s="7">
        <v>0</v>
      </c>
      <c r="AD317" s="7">
        <v>0</v>
      </c>
      <c r="AE317" s="2">
        <v>10300</v>
      </c>
    </row>
    <row r="318" spans="1:32" ht="15" x14ac:dyDescent="0.2">
      <c r="A318" s="2">
        <v>304</v>
      </c>
      <c r="B318" s="1" t="s">
        <v>374</v>
      </c>
      <c r="C318" s="7">
        <v>94.938999999999993</v>
      </c>
      <c r="D318" s="8">
        <v>179.5</v>
      </c>
      <c r="E318" s="8">
        <v>276.7</v>
      </c>
      <c r="F318" s="8">
        <v>464</v>
      </c>
      <c r="G318" s="8">
        <v>85</v>
      </c>
      <c r="H318" s="8">
        <v>0</v>
      </c>
      <c r="I318" s="7">
        <v>0</v>
      </c>
      <c r="J318" s="7">
        <v>0.27300000000000002</v>
      </c>
      <c r="K318" s="7">
        <v>1.7370000000000001</v>
      </c>
      <c r="L318" s="8">
        <v>268</v>
      </c>
      <c r="M318" s="8">
        <v>1.8</v>
      </c>
      <c r="N318" s="9">
        <v>3.4460000000000002</v>
      </c>
      <c r="O318" s="10">
        <v>2.606E-2</v>
      </c>
      <c r="P318" s="10">
        <v>-1.29E-5</v>
      </c>
      <c r="Q318" s="10">
        <v>2.3889999999999999E-9</v>
      </c>
      <c r="R318" s="11">
        <v>298.14999999999998</v>
      </c>
      <c r="S318" s="11">
        <v>211.15</v>
      </c>
      <c r="T318" s="2">
        <v>-9</v>
      </c>
      <c r="U318" s="2">
        <v>-6.73</v>
      </c>
      <c r="V318" s="9">
        <v>16.025200000000002</v>
      </c>
      <c r="W318" s="11">
        <v>2271.71</v>
      </c>
      <c r="X318" s="11">
        <v>-34.83</v>
      </c>
      <c r="Y318" s="2">
        <v>326</v>
      </c>
      <c r="Z318" s="2">
        <v>215</v>
      </c>
      <c r="AA318" s="7">
        <v>55.295000000000002</v>
      </c>
      <c r="AB318" s="11">
        <v>-4467.46</v>
      </c>
      <c r="AC318" s="7">
        <v>-5.7880000000000003</v>
      </c>
      <c r="AD318" s="7">
        <v>2.35</v>
      </c>
      <c r="AE318" s="2">
        <v>5715</v>
      </c>
    </row>
    <row r="319" spans="1:32" ht="15" x14ac:dyDescent="0.2">
      <c r="A319" s="2">
        <v>305</v>
      </c>
      <c r="B319" s="1" t="s">
        <v>375</v>
      </c>
      <c r="C319" s="7">
        <v>102.134</v>
      </c>
      <c r="D319" s="8">
        <v>188.4</v>
      </c>
      <c r="E319" s="8">
        <v>275.8</v>
      </c>
      <c r="F319" s="8">
        <v>554.4</v>
      </c>
      <c r="G319" s="8">
        <v>34.299999999999997</v>
      </c>
      <c r="H319" s="8">
        <v>340</v>
      </c>
      <c r="I319" s="7">
        <v>0.25700000000000001</v>
      </c>
      <c r="J319" s="7">
        <v>0.38200000000000001</v>
      </c>
      <c r="K319" s="7">
        <v>0.89800000000000002</v>
      </c>
      <c r="L319" s="8">
        <v>293</v>
      </c>
      <c r="M319" s="8">
        <v>1.7</v>
      </c>
      <c r="N319" s="9">
        <v>0</v>
      </c>
      <c r="O319" s="10">
        <v>0</v>
      </c>
      <c r="P319" s="10">
        <v>0</v>
      </c>
      <c r="Q319" s="10">
        <v>0</v>
      </c>
      <c r="R319" s="11">
        <v>479.35</v>
      </c>
      <c r="S319" s="11">
        <v>254.66</v>
      </c>
      <c r="T319" s="2">
        <v>0</v>
      </c>
      <c r="U319" s="2">
        <v>0</v>
      </c>
      <c r="V319" s="9">
        <v>0</v>
      </c>
      <c r="W319" s="11">
        <v>0</v>
      </c>
      <c r="X319" s="11">
        <v>0</v>
      </c>
      <c r="Y319" s="2">
        <v>0</v>
      </c>
      <c r="Z319" s="2">
        <v>0</v>
      </c>
      <c r="AA319" s="7">
        <v>65.897999999999996</v>
      </c>
      <c r="AB319" s="11">
        <v>-6819.11</v>
      </c>
      <c r="AC319" s="7">
        <v>-6.9409999999999998</v>
      </c>
      <c r="AD319" s="7">
        <v>4.9800000000000004</v>
      </c>
      <c r="AE319" s="2">
        <v>8145</v>
      </c>
    </row>
    <row r="320" spans="1:32" ht="15" x14ac:dyDescent="0.2">
      <c r="A320" s="2">
        <v>306</v>
      </c>
      <c r="B320" s="1" t="s">
        <v>376</v>
      </c>
      <c r="C320" s="7">
        <v>50.488</v>
      </c>
      <c r="D320" s="8">
        <v>175.4</v>
      </c>
      <c r="E320" s="8">
        <v>248.9</v>
      </c>
      <c r="F320" s="8">
        <v>416.3</v>
      </c>
      <c r="G320" s="8">
        <v>65.900000000000006</v>
      </c>
      <c r="H320" s="8">
        <v>139</v>
      </c>
      <c r="I320" s="7">
        <v>0.26800000000000002</v>
      </c>
      <c r="J320" s="7">
        <v>0.156</v>
      </c>
      <c r="K320" s="7">
        <v>0.91500000000000004</v>
      </c>
      <c r="L320" s="8">
        <v>293</v>
      </c>
      <c r="M320" s="8">
        <v>1.9</v>
      </c>
      <c r="N320" s="9">
        <v>3.3140000000000001</v>
      </c>
      <c r="O320" s="10">
        <v>2.4219999999999998E-2</v>
      </c>
      <c r="P320" s="10">
        <v>-9.2879999999999998E-6</v>
      </c>
      <c r="Q320" s="10">
        <v>6.1299999999999995E-10</v>
      </c>
      <c r="R320" s="11">
        <v>426.45</v>
      </c>
      <c r="S320" s="11">
        <v>193.56</v>
      </c>
      <c r="T320" s="2">
        <v>-20.63</v>
      </c>
      <c r="U320" s="2">
        <v>-15.03</v>
      </c>
      <c r="V320" s="9">
        <v>16.1052</v>
      </c>
      <c r="W320" s="11">
        <v>2077.9699999999998</v>
      </c>
      <c r="X320" s="11">
        <v>-29.55</v>
      </c>
      <c r="Y320" s="2">
        <v>266</v>
      </c>
      <c r="Z320" s="2">
        <v>180</v>
      </c>
      <c r="AA320" s="7">
        <v>43.66</v>
      </c>
      <c r="AB320" s="11">
        <v>-3642.21</v>
      </c>
      <c r="AC320" s="7">
        <v>-4.0640000000000001</v>
      </c>
      <c r="AD320" s="7">
        <v>1.46</v>
      </c>
      <c r="AE320" s="2">
        <v>5120</v>
      </c>
    </row>
    <row r="321" spans="1:31" ht="15" x14ac:dyDescent="0.2">
      <c r="A321" s="2">
        <v>307</v>
      </c>
      <c r="B321" s="1" t="s">
        <v>377</v>
      </c>
      <c r="C321" s="7">
        <v>60.095999999999997</v>
      </c>
      <c r="D321" s="8">
        <v>134</v>
      </c>
      <c r="E321" s="8">
        <v>280.5</v>
      </c>
      <c r="F321" s="8">
        <v>437.8</v>
      </c>
      <c r="G321" s="8">
        <v>43.4</v>
      </c>
      <c r="H321" s="8">
        <v>221</v>
      </c>
      <c r="I321" s="7">
        <v>0.26700000000000002</v>
      </c>
      <c r="J321" s="7">
        <v>0.23599999999999999</v>
      </c>
      <c r="K321" s="7">
        <v>0.7</v>
      </c>
      <c r="L321" s="8">
        <v>293</v>
      </c>
      <c r="M321" s="8">
        <v>1.2</v>
      </c>
      <c r="N321" s="9">
        <v>4.4589999999999996</v>
      </c>
      <c r="O321" s="10">
        <v>6.4140000000000003E-2</v>
      </c>
      <c r="P321" s="10">
        <v>-2.4470000000000001E-5</v>
      </c>
      <c r="Q321" s="10">
        <v>2.1379999999999999E-9</v>
      </c>
      <c r="R321" s="11">
        <v>303.82</v>
      </c>
      <c r="S321" s="11">
        <v>171.66</v>
      </c>
      <c r="T321" s="2">
        <v>-51.73</v>
      </c>
      <c r="U321" s="2">
        <v>-28.12</v>
      </c>
      <c r="V321" s="9">
        <v>13.5435</v>
      </c>
      <c r="W321" s="11">
        <v>1161.6300000000001</v>
      </c>
      <c r="X321" s="11">
        <v>-112.4</v>
      </c>
      <c r="Y321" s="2">
        <v>310</v>
      </c>
      <c r="Z321" s="2">
        <v>205</v>
      </c>
      <c r="AA321" s="7">
        <v>74.837999999999994</v>
      </c>
      <c r="AB321" s="11">
        <v>-5631.77</v>
      </c>
      <c r="AC321" s="7">
        <v>-8.5489999999999995</v>
      </c>
      <c r="AD321" s="7">
        <v>2.4500000000000002</v>
      </c>
      <c r="AE321" s="2">
        <v>5900</v>
      </c>
    </row>
    <row r="322" spans="1:31" ht="15" x14ac:dyDescent="0.2">
      <c r="A322" s="2">
        <v>308</v>
      </c>
      <c r="B322" s="1" t="s">
        <v>378</v>
      </c>
      <c r="C322" s="7">
        <v>72.106999999999999</v>
      </c>
      <c r="D322" s="8">
        <v>186.5</v>
      </c>
      <c r="E322" s="8">
        <v>352.8</v>
      </c>
      <c r="F322" s="8">
        <v>535.6</v>
      </c>
      <c r="G322" s="8">
        <v>41</v>
      </c>
      <c r="H322" s="8">
        <v>267</v>
      </c>
      <c r="I322" s="7">
        <v>0.249</v>
      </c>
      <c r="J322" s="7">
        <v>0.32900000000000001</v>
      </c>
      <c r="K322" s="7">
        <v>0.80500000000000005</v>
      </c>
      <c r="L322" s="8">
        <v>293</v>
      </c>
      <c r="M322" s="8">
        <v>3.3</v>
      </c>
      <c r="N322" s="9">
        <v>2.6139999999999999</v>
      </c>
      <c r="O322" s="10">
        <v>8.5010000000000002E-2</v>
      </c>
      <c r="P322" s="10">
        <v>-4.5380000000000003E-5</v>
      </c>
      <c r="Q322" s="10">
        <v>9.3619999999999997E-9</v>
      </c>
      <c r="R322" s="11">
        <v>423.84</v>
      </c>
      <c r="S322" s="11">
        <v>231.67</v>
      </c>
      <c r="T322" s="2">
        <v>-56.97</v>
      </c>
      <c r="U322" s="2">
        <v>-34.909999999999997</v>
      </c>
      <c r="V322" s="9">
        <v>16.598600000000001</v>
      </c>
      <c r="W322" s="11">
        <v>3150.42</v>
      </c>
      <c r="X322" s="11">
        <v>-36.65</v>
      </c>
      <c r="Y322" s="2">
        <v>376</v>
      </c>
      <c r="Z322" s="2">
        <v>257</v>
      </c>
      <c r="AA322" s="7">
        <v>47.683</v>
      </c>
      <c r="AB322" s="11">
        <v>-5328.22</v>
      </c>
      <c r="AC322" s="7">
        <v>-4.4260000000000002</v>
      </c>
      <c r="AD322" s="7">
        <v>3.88</v>
      </c>
      <c r="AE322" s="2">
        <v>7460</v>
      </c>
    </row>
    <row r="323" spans="1:31" ht="15" x14ac:dyDescent="0.2">
      <c r="A323" s="2">
        <v>309</v>
      </c>
      <c r="B323" s="1" t="s">
        <v>379</v>
      </c>
      <c r="C323" s="7">
        <v>76.156999999999996</v>
      </c>
      <c r="D323" s="8">
        <v>167.2</v>
      </c>
      <c r="E323" s="8">
        <v>339.8</v>
      </c>
      <c r="F323" s="8">
        <v>533</v>
      </c>
      <c r="G323" s="8">
        <v>42</v>
      </c>
      <c r="H323" s="8">
        <v>0</v>
      </c>
      <c r="I323" s="7">
        <v>0</v>
      </c>
      <c r="J323" s="7">
        <v>0</v>
      </c>
      <c r="K323" s="7">
        <v>0.83699999999999997</v>
      </c>
      <c r="L323" s="8">
        <v>293</v>
      </c>
      <c r="M323" s="8">
        <v>0</v>
      </c>
      <c r="N323" s="9">
        <v>4.6639999999999997</v>
      </c>
      <c r="O323" s="10">
        <v>6.9040000000000004E-2</v>
      </c>
      <c r="P323" s="10">
        <v>-2.8880000000000001E-5</v>
      </c>
      <c r="Q323" s="10">
        <v>3.073E-9</v>
      </c>
      <c r="R323" s="11">
        <v>0</v>
      </c>
      <c r="S323" s="11">
        <v>0</v>
      </c>
      <c r="T323" s="2">
        <v>-14.25</v>
      </c>
      <c r="U323" s="2">
        <v>2.73</v>
      </c>
      <c r="V323" s="9">
        <v>15.9765</v>
      </c>
      <c r="W323" s="11">
        <v>2722.95</v>
      </c>
      <c r="X323" s="11">
        <v>-48.37</v>
      </c>
      <c r="Y323" s="2">
        <v>360</v>
      </c>
      <c r="Z323" s="2">
        <v>250</v>
      </c>
      <c r="AA323" s="7">
        <v>0</v>
      </c>
      <c r="AB323" s="11">
        <v>0</v>
      </c>
      <c r="AC323" s="7">
        <v>0</v>
      </c>
      <c r="AD323" s="7">
        <v>0</v>
      </c>
      <c r="AE323" s="2">
        <v>7050</v>
      </c>
    </row>
    <row r="324" spans="1:31" ht="15" x14ac:dyDescent="0.2">
      <c r="A324" s="2">
        <v>310</v>
      </c>
      <c r="B324" s="1" t="s">
        <v>380</v>
      </c>
      <c r="C324" s="7">
        <v>34.033000000000001</v>
      </c>
      <c r="D324" s="8">
        <v>131.4</v>
      </c>
      <c r="E324" s="8">
        <v>194.8</v>
      </c>
      <c r="F324" s="8">
        <v>317.8</v>
      </c>
      <c r="G324" s="8">
        <v>58</v>
      </c>
      <c r="H324" s="8">
        <v>124</v>
      </c>
      <c r="I324" s="7">
        <v>0.27500000000000002</v>
      </c>
      <c r="J324" s="7">
        <v>0.19</v>
      </c>
      <c r="K324" s="7">
        <v>0.84299999999999997</v>
      </c>
      <c r="L324" s="8">
        <v>213</v>
      </c>
      <c r="M324" s="8">
        <v>1.8</v>
      </c>
      <c r="N324" s="9">
        <v>3.302</v>
      </c>
      <c r="O324" s="10">
        <v>2.0580000000000001E-2</v>
      </c>
      <c r="P324" s="10">
        <v>-4.9459999999999997E-6</v>
      </c>
      <c r="Q324" s="10">
        <v>-4.7400000000000002E-10</v>
      </c>
      <c r="R324" s="11">
        <v>0</v>
      </c>
      <c r="S324" s="11">
        <v>0</v>
      </c>
      <c r="T324" s="2">
        <v>-55.9</v>
      </c>
      <c r="U324" s="2">
        <v>-50.19</v>
      </c>
      <c r="V324" s="9">
        <v>16.3428</v>
      </c>
      <c r="W324" s="11">
        <v>1704.41</v>
      </c>
      <c r="X324" s="11">
        <v>-19.27</v>
      </c>
      <c r="Y324" s="2">
        <v>209</v>
      </c>
      <c r="Z324" s="2">
        <v>141</v>
      </c>
      <c r="AA324" s="7">
        <v>43.063000000000002</v>
      </c>
      <c r="AB324" s="11">
        <v>-2890.54</v>
      </c>
      <c r="AC324" s="7">
        <v>-4.1020000000000003</v>
      </c>
      <c r="AD324" s="7">
        <v>0.90600000000000003</v>
      </c>
      <c r="AE324" s="2">
        <v>0</v>
      </c>
    </row>
    <row r="325" spans="1:31" ht="15" x14ac:dyDescent="0.2">
      <c r="A325" s="2">
        <v>311</v>
      </c>
      <c r="B325" s="1" t="s">
        <v>381</v>
      </c>
      <c r="C325" s="7">
        <v>60.052</v>
      </c>
      <c r="D325" s="8">
        <v>174.2</v>
      </c>
      <c r="E325" s="8">
        <v>304.89999999999998</v>
      </c>
      <c r="F325" s="8">
        <v>487.2</v>
      </c>
      <c r="G325" s="8">
        <v>59.2</v>
      </c>
      <c r="H325" s="8">
        <v>172</v>
      </c>
      <c r="I325" s="7">
        <v>0.255</v>
      </c>
      <c r="J325" s="7">
        <v>0.252</v>
      </c>
      <c r="K325" s="7">
        <v>0.97399999999999998</v>
      </c>
      <c r="L325" s="8">
        <v>293</v>
      </c>
      <c r="M325" s="8">
        <v>1.8</v>
      </c>
      <c r="N325" s="9">
        <v>0.34200000000000003</v>
      </c>
      <c r="O325" s="10">
        <v>6.4490000000000006E-2</v>
      </c>
      <c r="P325" s="10">
        <v>-4.6560000000000001E-5</v>
      </c>
      <c r="Q325" s="10">
        <v>1.3620000000000001E-8</v>
      </c>
      <c r="R325" s="11">
        <v>363.19</v>
      </c>
      <c r="S325" s="11">
        <v>212.7</v>
      </c>
      <c r="T325" s="2">
        <v>-83.6</v>
      </c>
      <c r="U325" s="2">
        <v>-71.03</v>
      </c>
      <c r="V325" s="9">
        <v>16.510400000000001</v>
      </c>
      <c r="W325" s="11">
        <v>2590.87</v>
      </c>
      <c r="X325" s="11">
        <v>-42.6</v>
      </c>
      <c r="Y325" s="2">
        <v>324</v>
      </c>
      <c r="Z325" s="2">
        <v>225</v>
      </c>
      <c r="AA325" s="7">
        <v>57.84</v>
      </c>
      <c r="AB325" s="11">
        <v>-5258.9</v>
      </c>
      <c r="AC325" s="7">
        <v>-5.9390000000000001</v>
      </c>
      <c r="AD325" s="7">
        <v>2.23</v>
      </c>
      <c r="AE325" s="2">
        <v>6740</v>
      </c>
    </row>
    <row r="326" spans="1:31" ht="15" x14ac:dyDescent="0.2">
      <c r="A326" s="2">
        <v>312</v>
      </c>
      <c r="B326" s="1" t="s">
        <v>382</v>
      </c>
      <c r="C326" s="7">
        <v>46.072000000000003</v>
      </c>
      <c r="D326" s="8">
        <v>0</v>
      </c>
      <c r="E326" s="8">
        <v>364</v>
      </c>
      <c r="F326" s="8">
        <v>567</v>
      </c>
      <c r="G326" s="8">
        <v>79.3</v>
      </c>
      <c r="H326" s="8">
        <v>271</v>
      </c>
      <c r="I326" s="7">
        <v>0.46200000000000002</v>
      </c>
      <c r="J326" s="7">
        <v>0</v>
      </c>
      <c r="K326" s="7">
        <v>0</v>
      </c>
      <c r="L326" s="8">
        <v>0</v>
      </c>
      <c r="M326" s="8">
        <v>1.7</v>
      </c>
      <c r="N326" s="9">
        <v>0</v>
      </c>
      <c r="O326" s="10">
        <v>0</v>
      </c>
      <c r="P326" s="10">
        <v>0</v>
      </c>
      <c r="Q326" s="10">
        <v>0</v>
      </c>
      <c r="R326" s="11">
        <v>0</v>
      </c>
      <c r="S326" s="11">
        <v>0</v>
      </c>
      <c r="T326" s="2">
        <v>20.399999999999999</v>
      </c>
      <c r="U326" s="2">
        <v>42.51</v>
      </c>
      <c r="V326" s="9">
        <v>15.1424</v>
      </c>
      <c r="W326" s="11">
        <v>2319.84</v>
      </c>
      <c r="X326" s="11">
        <v>-91.7</v>
      </c>
      <c r="Y326" s="2">
        <v>400</v>
      </c>
      <c r="Z326" s="2">
        <v>270</v>
      </c>
      <c r="AA326" s="7">
        <v>0</v>
      </c>
      <c r="AB326" s="11">
        <v>0</v>
      </c>
      <c r="AC326" s="7">
        <v>0</v>
      </c>
      <c r="AD326" s="7">
        <v>0</v>
      </c>
      <c r="AE326" s="2">
        <v>0</v>
      </c>
    </row>
    <row r="327" spans="1:31" ht="15" x14ac:dyDescent="0.2">
      <c r="A327" s="2">
        <v>313</v>
      </c>
      <c r="B327" s="1" t="s">
        <v>383</v>
      </c>
      <c r="C327" s="7">
        <v>141.93899999999999</v>
      </c>
      <c r="D327" s="8">
        <v>206.7</v>
      </c>
      <c r="E327" s="8">
        <v>315.60000000000002</v>
      </c>
      <c r="F327" s="8">
        <v>528</v>
      </c>
      <c r="G327" s="8">
        <v>65</v>
      </c>
      <c r="H327" s="8">
        <v>190</v>
      </c>
      <c r="I327" s="7">
        <v>0.28499999999999998</v>
      </c>
      <c r="J327" s="7">
        <v>0.17199999999999999</v>
      </c>
      <c r="K327" s="7">
        <v>2.2789999999999999</v>
      </c>
      <c r="L327" s="8">
        <v>293</v>
      </c>
      <c r="M327" s="8">
        <v>1.6</v>
      </c>
      <c r="N327" s="9">
        <v>2.581</v>
      </c>
      <c r="O327" s="10">
        <v>3.3180000000000001E-2</v>
      </c>
      <c r="P327" s="10">
        <v>-2.4870000000000001E-5</v>
      </c>
      <c r="Q327" s="10">
        <v>8.3250000000000001E-9</v>
      </c>
      <c r="R327" s="11">
        <v>336.19</v>
      </c>
      <c r="S327" s="11">
        <v>229.95</v>
      </c>
      <c r="T327" s="2">
        <v>3.34</v>
      </c>
      <c r="U327" s="2">
        <v>3.74</v>
      </c>
      <c r="V327" s="9">
        <v>16.090499999999999</v>
      </c>
      <c r="W327" s="11">
        <v>2639.55</v>
      </c>
      <c r="X327" s="11">
        <v>-36.5</v>
      </c>
      <c r="Y327" s="2">
        <v>325</v>
      </c>
      <c r="Z327" s="2">
        <v>260</v>
      </c>
      <c r="AA327" s="7">
        <v>47.780999999999999</v>
      </c>
      <c r="AB327" s="11">
        <v>-4686.8999999999996</v>
      </c>
      <c r="AC327" s="7">
        <v>-4.577</v>
      </c>
      <c r="AD327" s="7">
        <v>2.84</v>
      </c>
      <c r="AE327" s="2">
        <v>6500</v>
      </c>
    </row>
    <row r="328" spans="1:31" ht="15" x14ac:dyDescent="0.2">
      <c r="A328" s="2">
        <v>314</v>
      </c>
      <c r="B328" s="1" t="s">
        <v>384</v>
      </c>
      <c r="C328" s="7">
        <v>100.161</v>
      </c>
      <c r="D328" s="8">
        <v>189</v>
      </c>
      <c r="E328" s="8">
        <v>389.6</v>
      </c>
      <c r="F328" s="8">
        <v>571</v>
      </c>
      <c r="G328" s="8">
        <v>32.299999999999997</v>
      </c>
      <c r="H328" s="8">
        <v>371</v>
      </c>
      <c r="I328" s="7">
        <v>0.26</v>
      </c>
      <c r="J328" s="7">
        <v>0.4</v>
      </c>
      <c r="K328" s="7">
        <v>0.80100000000000005</v>
      </c>
      <c r="L328" s="8">
        <v>293</v>
      </c>
      <c r="M328" s="8">
        <v>2.8</v>
      </c>
      <c r="N328" s="9">
        <v>0.93</v>
      </c>
      <c r="O328" s="10">
        <v>0.1351</v>
      </c>
      <c r="P328" s="10">
        <v>-7.9250000000000002E-5</v>
      </c>
      <c r="Q328" s="10">
        <v>1.9659999999999999E-8</v>
      </c>
      <c r="R328" s="11">
        <v>473.65</v>
      </c>
      <c r="S328" s="11">
        <v>259.02999999999997</v>
      </c>
      <c r="T328" s="2">
        <v>-67.84</v>
      </c>
      <c r="U328" s="2">
        <v>0</v>
      </c>
      <c r="V328" s="9">
        <v>15.7165</v>
      </c>
      <c r="W328" s="11">
        <v>2893.66</v>
      </c>
      <c r="X328" s="11">
        <v>-70.75</v>
      </c>
      <c r="Y328" s="2">
        <v>425</v>
      </c>
      <c r="Z328" s="2">
        <v>285</v>
      </c>
      <c r="AA328" s="7">
        <v>0</v>
      </c>
      <c r="AB328" s="11">
        <v>0</v>
      </c>
      <c r="AC328" s="7">
        <v>0</v>
      </c>
      <c r="AD328" s="7">
        <v>0</v>
      </c>
      <c r="AE328" s="2">
        <v>8500</v>
      </c>
    </row>
    <row r="329" spans="1:31" ht="15" x14ac:dyDescent="0.2">
      <c r="A329" s="2">
        <v>315</v>
      </c>
      <c r="B329" s="1" t="s">
        <v>385</v>
      </c>
      <c r="C329" s="7">
        <v>102.134</v>
      </c>
      <c r="D329" s="8">
        <v>185.4</v>
      </c>
      <c r="E329" s="8">
        <v>365.4</v>
      </c>
      <c r="F329" s="8">
        <v>540.79999999999995</v>
      </c>
      <c r="G329" s="8">
        <v>33.9</v>
      </c>
      <c r="H329" s="8">
        <v>339</v>
      </c>
      <c r="I329" s="7">
        <v>0.25900000000000001</v>
      </c>
      <c r="J329" s="7">
        <v>0.36699999999999999</v>
      </c>
      <c r="K329" s="7">
        <v>0.89100000000000001</v>
      </c>
      <c r="L329" s="8">
        <v>293</v>
      </c>
      <c r="M329" s="8">
        <v>2</v>
      </c>
      <c r="N329" s="9">
        <v>0</v>
      </c>
      <c r="O329" s="10">
        <v>0</v>
      </c>
      <c r="P329" s="10">
        <v>0</v>
      </c>
      <c r="Q329" s="10">
        <v>0</v>
      </c>
      <c r="R329" s="11">
        <v>451.21</v>
      </c>
      <c r="S329" s="11">
        <v>246.09</v>
      </c>
      <c r="T329" s="2">
        <v>0</v>
      </c>
      <c r="U329" s="2">
        <v>0</v>
      </c>
      <c r="V329" s="9">
        <v>0</v>
      </c>
      <c r="W329" s="11">
        <v>0</v>
      </c>
      <c r="X329" s="11">
        <v>0</v>
      </c>
      <c r="Y329" s="2">
        <v>0</v>
      </c>
      <c r="Z329" s="2">
        <v>0</v>
      </c>
      <c r="AA329" s="7">
        <v>66.16</v>
      </c>
      <c r="AB329" s="11">
        <v>-6637.51</v>
      </c>
      <c r="AC329" s="7">
        <v>-7.016</v>
      </c>
      <c r="AD329" s="7">
        <v>4.79</v>
      </c>
      <c r="AE329" s="2">
        <v>7974</v>
      </c>
    </row>
    <row r="330" spans="1:31" ht="15" x14ac:dyDescent="0.2">
      <c r="A330" s="2">
        <v>316</v>
      </c>
      <c r="B330" s="1" t="s">
        <v>386</v>
      </c>
      <c r="C330" s="7">
        <v>57.052</v>
      </c>
      <c r="D330" s="8">
        <v>0</v>
      </c>
      <c r="E330" s="8">
        <v>312</v>
      </c>
      <c r="F330" s="8">
        <v>491</v>
      </c>
      <c r="G330" s="8">
        <v>55</v>
      </c>
      <c r="H330" s="8">
        <v>0</v>
      </c>
      <c r="I330" s="7">
        <v>0</v>
      </c>
      <c r="J330" s="7">
        <v>0.27800000000000002</v>
      </c>
      <c r="K330" s="7">
        <v>0.95799999999999996</v>
      </c>
      <c r="L330" s="8">
        <v>293</v>
      </c>
      <c r="M330" s="8">
        <v>0</v>
      </c>
      <c r="N330" s="9">
        <v>8</v>
      </c>
      <c r="O330" s="10">
        <v>542</v>
      </c>
      <c r="P330" s="10">
        <v>2.4830000000000001E-2</v>
      </c>
      <c r="Q330" s="10">
        <v>-1.39E-6</v>
      </c>
      <c r="R330" s="11">
        <v>-4.0300000000000004E-9</v>
      </c>
      <c r="S330" s="11">
        <v>616.78</v>
      </c>
      <c r="T330" s="2">
        <v>-21.5</v>
      </c>
      <c r="U330" s="2">
        <v>0</v>
      </c>
      <c r="V330" s="9">
        <v>16.325800000000001</v>
      </c>
      <c r="W330" s="11">
        <v>2480.37</v>
      </c>
      <c r="X330" s="11">
        <v>-56.31</v>
      </c>
      <c r="Y330" s="2">
        <v>340</v>
      </c>
      <c r="Z330" s="2">
        <v>230</v>
      </c>
      <c r="AA330" s="7">
        <v>0</v>
      </c>
      <c r="AB330" s="11">
        <v>0</v>
      </c>
      <c r="AC330" s="7">
        <v>0</v>
      </c>
      <c r="AD330" s="7">
        <v>0</v>
      </c>
      <c r="AE330" s="2">
        <v>7070</v>
      </c>
    </row>
    <row r="331" spans="1:31" ht="15" x14ac:dyDescent="0.2">
      <c r="A331" s="2">
        <v>317</v>
      </c>
      <c r="B331" s="1" t="s">
        <v>387</v>
      </c>
      <c r="C331" s="7">
        <v>86.134</v>
      </c>
      <c r="D331" s="8">
        <v>181</v>
      </c>
      <c r="E331" s="8">
        <v>367.4</v>
      </c>
      <c r="F331" s="8">
        <v>553.4</v>
      </c>
      <c r="G331" s="8">
        <v>38</v>
      </c>
      <c r="H331" s="8">
        <v>310</v>
      </c>
      <c r="I331" s="7">
        <v>0.25900000000000001</v>
      </c>
      <c r="J331" s="7">
        <v>0.34899999999999998</v>
      </c>
      <c r="K331" s="7">
        <v>0.80300000000000005</v>
      </c>
      <c r="L331" s="8">
        <v>293</v>
      </c>
      <c r="M331" s="8">
        <v>2.8</v>
      </c>
      <c r="N331" s="9">
        <v>-0.69599999999999995</v>
      </c>
      <c r="O331" s="10">
        <v>0.1192</v>
      </c>
      <c r="P331" s="10">
        <v>-7.0090000000000001E-5</v>
      </c>
      <c r="Q331" s="10">
        <v>1.592E-8</v>
      </c>
      <c r="R331" s="11">
        <v>0</v>
      </c>
      <c r="S331" s="11">
        <v>0</v>
      </c>
      <c r="T331" s="2">
        <v>0</v>
      </c>
      <c r="U331" s="2">
        <v>0</v>
      </c>
      <c r="V331" s="9">
        <v>14.177899999999999</v>
      </c>
      <c r="W331" s="11">
        <v>1993.12</v>
      </c>
      <c r="X331" s="11">
        <v>-103.2</v>
      </c>
      <c r="Y331" s="2">
        <v>406</v>
      </c>
      <c r="Z331" s="2">
        <v>271</v>
      </c>
      <c r="AA331" s="7">
        <v>0</v>
      </c>
      <c r="AB331" s="11">
        <v>0</v>
      </c>
      <c r="AC331" s="7">
        <v>0</v>
      </c>
      <c r="AD331" s="7">
        <v>0</v>
      </c>
      <c r="AE331" s="2">
        <v>7320</v>
      </c>
    </row>
    <row r="332" spans="1:31" ht="15" x14ac:dyDescent="0.2">
      <c r="A332" s="2">
        <v>318</v>
      </c>
      <c r="B332" s="1" t="s">
        <v>388</v>
      </c>
      <c r="C332" s="7">
        <v>48.106999999999999</v>
      </c>
      <c r="D332" s="8">
        <v>150</v>
      </c>
      <c r="E332" s="8">
        <v>279.10000000000002</v>
      </c>
      <c r="F332" s="8">
        <v>470</v>
      </c>
      <c r="G332" s="8">
        <v>71.400000000000006</v>
      </c>
      <c r="H332" s="8">
        <v>145</v>
      </c>
      <c r="I332" s="7">
        <v>0.26800000000000002</v>
      </c>
      <c r="J332" s="7">
        <v>0.155</v>
      </c>
      <c r="K332" s="7">
        <v>0.86599999999999999</v>
      </c>
      <c r="L332" s="8">
        <v>293</v>
      </c>
      <c r="M332" s="8">
        <v>1.3</v>
      </c>
      <c r="N332" s="9">
        <v>3.169</v>
      </c>
      <c r="O332" s="10">
        <v>3.4790000000000001E-2</v>
      </c>
      <c r="P332" s="10">
        <v>-2.0409999999999999E-5</v>
      </c>
      <c r="Q332" s="10">
        <v>4.9559999999999998E-9</v>
      </c>
      <c r="R332" s="11">
        <v>0</v>
      </c>
      <c r="S332" s="11">
        <v>0</v>
      </c>
      <c r="T332" s="2">
        <v>-5.49</v>
      </c>
      <c r="U332" s="2">
        <v>-2.37</v>
      </c>
      <c r="V332" s="9">
        <v>16.190899999999999</v>
      </c>
      <c r="W332" s="11">
        <v>2338.38</v>
      </c>
      <c r="X332" s="11">
        <v>-34.44</v>
      </c>
      <c r="Y332" s="2">
        <v>300</v>
      </c>
      <c r="Z332" s="2">
        <v>200</v>
      </c>
      <c r="AA332" s="7">
        <v>46.61</v>
      </c>
      <c r="AB332" s="11">
        <v>-4233.88</v>
      </c>
      <c r="AC332" s="7">
        <v>-4.4080000000000004</v>
      </c>
      <c r="AD332" s="7">
        <v>1.71</v>
      </c>
      <c r="AE332" s="2">
        <v>5870</v>
      </c>
    </row>
    <row r="333" spans="1:31" ht="15" x14ac:dyDescent="0.2">
      <c r="A333" s="2">
        <v>319</v>
      </c>
      <c r="B333" s="1" t="s">
        <v>389</v>
      </c>
      <c r="C333" s="7">
        <v>86.134</v>
      </c>
      <c r="D333" s="8">
        <v>196</v>
      </c>
      <c r="E333" s="8">
        <v>375.5</v>
      </c>
      <c r="F333" s="8">
        <v>564</v>
      </c>
      <c r="G333" s="8">
        <v>38.4</v>
      </c>
      <c r="H333" s="8">
        <v>301</v>
      </c>
      <c r="I333" s="7">
        <v>0.25</v>
      </c>
      <c r="J333" s="7">
        <v>0.34799999999999998</v>
      </c>
      <c r="K333" s="7">
        <v>0.80600000000000005</v>
      </c>
      <c r="L333" s="8">
        <v>293</v>
      </c>
      <c r="M333" s="8">
        <v>2.5</v>
      </c>
      <c r="N333" s="9">
        <v>0.27400000000000002</v>
      </c>
      <c r="O333" s="10">
        <v>0.1147</v>
      </c>
      <c r="P333" s="10">
        <v>-6.7310000000000004E-5</v>
      </c>
      <c r="Q333" s="10">
        <v>1.5910000000000002E-8</v>
      </c>
      <c r="R333" s="11">
        <v>437.94</v>
      </c>
      <c r="S333" s="11">
        <v>243.03</v>
      </c>
      <c r="T333" s="2">
        <v>-61.82</v>
      </c>
      <c r="U333" s="2">
        <v>-32.76</v>
      </c>
      <c r="V333" s="9">
        <v>16.0031</v>
      </c>
      <c r="W333" s="11">
        <v>2934.87</v>
      </c>
      <c r="X333" s="11">
        <v>-62.25</v>
      </c>
      <c r="Y333" s="2">
        <v>410</v>
      </c>
      <c r="Z333" s="2">
        <v>275</v>
      </c>
      <c r="AA333" s="7">
        <v>0</v>
      </c>
      <c r="AB333" s="11">
        <v>0</v>
      </c>
      <c r="AC333" s="7">
        <v>0</v>
      </c>
      <c r="AD333" s="7">
        <v>0</v>
      </c>
      <c r="AE333" s="2">
        <v>8000</v>
      </c>
    </row>
    <row r="334" spans="1:31" ht="15" x14ac:dyDescent="0.2">
      <c r="A334" s="2">
        <v>320</v>
      </c>
      <c r="B334" s="1" t="s">
        <v>390</v>
      </c>
      <c r="C334" s="7">
        <v>108.14</v>
      </c>
      <c r="D334" s="8">
        <v>235.7</v>
      </c>
      <c r="E334" s="8">
        <v>426.8</v>
      </c>
      <c r="F334" s="8">
        <v>641</v>
      </c>
      <c r="G334" s="8">
        <v>41.2</v>
      </c>
      <c r="H334" s="8">
        <v>0</v>
      </c>
      <c r="I334" s="7">
        <v>0</v>
      </c>
      <c r="J334" s="7">
        <v>0</v>
      </c>
      <c r="K334" s="7">
        <v>0.996</v>
      </c>
      <c r="L334" s="8">
        <v>293</v>
      </c>
      <c r="M334" s="8">
        <v>1.2</v>
      </c>
      <c r="N334" s="9">
        <v>0</v>
      </c>
      <c r="O334" s="10">
        <v>0</v>
      </c>
      <c r="P334" s="10">
        <v>0</v>
      </c>
      <c r="Q334" s="10">
        <v>0</v>
      </c>
      <c r="R334" s="11">
        <v>388.84</v>
      </c>
      <c r="S334" s="11">
        <v>325.85000000000002</v>
      </c>
      <c r="T334" s="2">
        <v>0</v>
      </c>
      <c r="U334" s="2">
        <v>0</v>
      </c>
      <c r="V334" s="9">
        <v>16.2394</v>
      </c>
      <c r="W334" s="11">
        <v>3430.82</v>
      </c>
      <c r="X334" s="11">
        <v>-69.58</v>
      </c>
      <c r="Y334" s="2">
        <v>440</v>
      </c>
      <c r="Z334" s="2">
        <v>370</v>
      </c>
      <c r="AA334" s="7">
        <v>0</v>
      </c>
      <c r="AB334" s="11">
        <v>0</v>
      </c>
      <c r="AC334" s="7">
        <v>0</v>
      </c>
      <c r="AD334" s="7">
        <v>0</v>
      </c>
      <c r="AE334" s="2">
        <v>0</v>
      </c>
    </row>
    <row r="335" spans="1:31" ht="15" x14ac:dyDescent="0.2">
      <c r="A335" s="2">
        <v>321</v>
      </c>
      <c r="B335" s="1" t="s">
        <v>391</v>
      </c>
      <c r="C335" s="7">
        <v>120.151</v>
      </c>
      <c r="D335" s="8">
        <v>292.8</v>
      </c>
      <c r="E335" s="8">
        <v>474.9</v>
      </c>
      <c r="F335" s="8">
        <v>701</v>
      </c>
      <c r="G335" s="8">
        <v>38</v>
      </c>
      <c r="H335" s="8">
        <v>376</v>
      </c>
      <c r="I335" s="7">
        <v>0.25</v>
      </c>
      <c r="J335" s="7">
        <v>0.42</v>
      </c>
      <c r="K335" s="7">
        <v>1.032</v>
      </c>
      <c r="L335" s="8">
        <v>288</v>
      </c>
      <c r="M335" s="8">
        <v>3</v>
      </c>
      <c r="N335" s="9">
        <v>-7.0650000000000004</v>
      </c>
      <c r="O335" s="10">
        <v>0.15310000000000001</v>
      </c>
      <c r="P335" s="10">
        <v>-9.7239999999999997E-5</v>
      </c>
      <c r="Q335" s="10">
        <v>2.3219999999999999E-8</v>
      </c>
      <c r="R335" s="11">
        <v>1316.4</v>
      </c>
      <c r="S335" s="11">
        <v>310.82</v>
      </c>
      <c r="T335" s="2">
        <v>-20.76</v>
      </c>
      <c r="U335" s="2">
        <v>0.44</v>
      </c>
      <c r="V335" s="9">
        <v>16.238399999999999</v>
      </c>
      <c r="W335" s="11">
        <v>3781.07</v>
      </c>
      <c r="X335" s="11">
        <v>-81.150000000000006</v>
      </c>
      <c r="Y335" s="2">
        <v>520</v>
      </c>
      <c r="Z335" s="2">
        <v>350</v>
      </c>
      <c r="AA335" s="7">
        <v>0</v>
      </c>
      <c r="AB335" s="11">
        <v>0</v>
      </c>
      <c r="AC335" s="7">
        <v>0</v>
      </c>
      <c r="AD335" s="7">
        <v>0</v>
      </c>
      <c r="AE335" s="2">
        <v>0</v>
      </c>
    </row>
    <row r="336" spans="1:31" ht="15" x14ac:dyDescent="0.2">
      <c r="A336" s="2">
        <v>322</v>
      </c>
      <c r="B336" s="1" t="s">
        <v>392</v>
      </c>
      <c r="C336" s="7">
        <v>88.106999999999999</v>
      </c>
      <c r="D336" s="8">
        <v>185.7</v>
      </c>
      <c r="E336" s="8">
        <v>353</v>
      </c>
      <c r="F336" s="8">
        <v>530.6</v>
      </c>
      <c r="G336" s="8">
        <v>39.5</v>
      </c>
      <c r="H336" s="8">
        <v>282</v>
      </c>
      <c r="I336" s="7">
        <v>0.25600000000000001</v>
      </c>
      <c r="J336" s="7">
        <v>0.35199999999999998</v>
      </c>
      <c r="K336" s="7">
        <v>0.91500000000000004</v>
      </c>
      <c r="L336" s="8">
        <v>293</v>
      </c>
      <c r="M336" s="8">
        <v>1.7</v>
      </c>
      <c r="N336" s="9">
        <v>4.3479999999999999</v>
      </c>
      <c r="O336" s="10">
        <v>7.4990000000000001E-2</v>
      </c>
      <c r="P336" s="10">
        <v>-2.234E-5</v>
      </c>
      <c r="Q336" s="10">
        <v>-4.3649999999999997E-9</v>
      </c>
      <c r="R336" s="11">
        <v>442.88</v>
      </c>
      <c r="S336" s="11">
        <v>238.39</v>
      </c>
      <c r="T336" s="2">
        <v>0</v>
      </c>
      <c r="U336" s="2">
        <v>0</v>
      </c>
      <c r="V336" s="9">
        <v>16.1693</v>
      </c>
      <c r="W336" s="11">
        <v>2804.06</v>
      </c>
      <c r="X336" s="11">
        <v>-58.92</v>
      </c>
      <c r="Y336" s="2">
        <v>385</v>
      </c>
      <c r="Z336" s="2">
        <v>260</v>
      </c>
      <c r="AA336" s="7">
        <v>65.367000000000004</v>
      </c>
      <c r="AB336" s="11">
        <v>-6419.79</v>
      </c>
      <c r="AC336" s="7">
        <v>-6.915</v>
      </c>
      <c r="AD336" s="7">
        <v>3.98</v>
      </c>
      <c r="AE336" s="2">
        <v>7780</v>
      </c>
    </row>
    <row r="337" spans="1:32" ht="15" x14ac:dyDescent="0.2">
      <c r="A337" s="2">
        <v>323</v>
      </c>
      <c r="B337" s="1" t="s">
        <v>393</v>
      </c>
      <c r="C337" s="7">
        <v>76.096000000000004</v>
      </c>
      <c r="D337" s="8">
        <v>168</v>
      </c>
      <c r="E337" s="8">
        <v>315</v>
      </c>
      <c r="F337" s="8">
        <v>497</v>
      </c>
      <c r="G337" s="8">
        <v>0</v>
      </c>
      <c r="H337" s="8">
        <v>0</v>
      </c>
      <c r="I337" s="7">
        <v>0</v>
      </c>
      <c r="J337" s="7">
        <v>0</v>
      </c>
      <c r="K337" s="7">
        <v>0.88800000000000001</v>
      </c>
      <c r="L337" s="8">
        <v>291</v>
      </c>
      <c r="M337" s="8">
        <v>1</v>
      </c>
      <c r="N337" s="9">
        <v>0</v>
      </c>
      <c r="O337" s="10">
        <v>0</v>
      </c>
      <c r="P337" s="10">
        <v>0</v>
      </c>
      <c r="Q337" s="10">
        <v>0</v>
      </c>
      <c r="R337" s="11">
        <v>0</v>
      </c>
      <c r="S337" s="11">
        <v>0</v>
      </c>
      <c r="T337" s="2">
        <v>0</v>
      </c>
      <c r="U337" s="2">
        <v>0</v>
      </c>
      <c r="V337" s="9">
        <v>15.823700000000001</v>
      </c>
      <c r="W337" s="11">
        <v>2415.92</v>
      </c>
      <c r="X337" s="11">
        <v>-52.58</v>
      </c>
      <c r="Y337" s="2">
        <v>315</v>
      </c>
      <c r="Z337" s="2">
        <v>270</v>
      </c>
      <c r="AA337" s="7">
        <v>0</v>
      </c>
      <c r="AB337" s="11">
        <v>0</v>
      </c>
      <c r="AC337" s="7">
        <v>0</v>
      </c>
      <c r="AD337" s="7">
        <v>0</v>
      </c>
      <c r="AE337" s="2">
        <v>0</v>
      </c>
    </row>
    <row r="338" spans="1:32" ht="15" x14ac:dyDescent="0.2">
      <c r="A338" s="2">
        <v>324</v>
      </c>
      <c r="B338" s="1" t="s">
        <v>394</v>
      </c>
      <c r="C338" s="7">
        <v>98.188999999999993</v>
      </c>
      <c r="D338" s="8">
        <v>146.6</v>
      </c>
      <c r="E338" s="8">
        <v>374.1</v>
      </c>
      <c r="F338" s="8">
        <v>572.1</v>
      </c>
      <c r="G338" s="8">
        <v>34.299999999999997</v>
      </c>
      <c r="H338" s="8">
        <v>368</v>
      </c>
      <c r="I338" s="7">
        <v>0.26900000000000002</v>
      </c>
      <c r="J338" s="7">
        <v>0.23300000000000001</v>
      </c>
      <c r="K338" s="7">
        <v>0.77400000000000002</v>
      </c>
      <c r="L338" s="8">
        <v>289</v>
      </c>
      <c r="M338" s="8">
        <v>0</v>
      </c>
      <c r="N338" s="9">
        <v>-14.789</v>
      </c>
      <c r="O338" s="10">
        <v>0.18729999999999999</v>
      </c>
      <c r="P338" s="10">
        <v>-1.06E-4</v>
      </c>
      <c r="Q338" s="10">
        <v>2.2370000000000001E-8</v>
      </c>
      <c r="R338" s="11">
        <v>528.41</v>
      </c>
      <c r="S338" s="11">
        <v>271.58</v>
      </c>
      <c r="T338" s="2">
        <v>-36.99</v>
      </c>
      <c r="U338" s="2">
        <v>6.52</v>
      </c>
      <c r="V338" s="9">
        <v>15.7105</v>
      </c>
      <c r="W338" s="11">
        <v>2926.04</v>
      </c>
      <c r="X338" s="11">
        <v>-51.75</v>
      </c>
      <c r="Y338" s="2">
        <v>400</v>
      </c>
      <c r="Z338" s="2">
        <v>270</v>
      </c>
      <c r="AA338" s="7">
        <v>52.902000000000001</v>
      </c>
      <c r="AB338" s="11">
        <v>-5797.19</v>
      </c>
      <c r="AC338" s="7">
        <v>-5.1989999999999998</v>
      </c>
      <c r="AD338" s="7">
        <v>5.23</v>
      </c>
      <c r="AE338" s="2">
        <v>7440</v>
      </c>
    </row>
    <row r="339" spans="1:32" ht="15" x14ac:dyDescent="0.2">
      <c r="A339" s="2">
        <v>325</v>
      </c>
      <c r="B339" s="1" t="s">
        <v>395</v>
      </c>
      <c r="C339" s="7">
        <v>122.167</v>
      </c>
      <c r="D339" s="8">
        <v>269</v>
      </c>
      <c r="E339" s="8">
        <v>491.6</v>
      </c>
      <c r="F339" s="8">
        <v>716.4</v>
      </c>
      <c r="G339" s="8">
        <v>0</v>
      </c>
      <c r="H339" s="8">
        <v>0</v>
      </c>
      <c r="I339" s="7">
        <v>0</v>
      </c>
      <c r="J339" s="7">
        <v>0</v>
      </c>
      <c r="K339" s="7">
        <v>1.0249999999999999</v>
      </c>
      <c r="L339" s="8">
        <v>273</v>
      </c>
      <c r="M339" s="8">
        <v>0</v>
      </c>
      <c r="N339" s="9">
        <v>0</v>
      </c>
      <c r="O339" s="10">
        <v>0</v>
      </c>
      <c r="P339" s="10">
        <v>0</v>
      </c>
      <c r="Q339" s="10">
        <v>0</v>
      </c>
      <c r="R339" s="11">
        <v>0</v>
      </c>
      <c r="S339" s="11">
        <v>0</v>
      </c>
      <c r="T339" s="2">
        <v>-35.01</v>
      </c>
      <c r="U339" s="2">
        <v>0</v>
      </c>
      <c r="V339" s="9">
        <v>17.195499999999999</v>
      </c>
      <c r="W339" s="11">
        <v>4272.7700000000004</v>
      </c>
      <c r="X339" s="11">
        <v>-86.08</v>
      </c>
      <c r="Y339" s="2">
        <v>500</v>
      </c>
      <c r="Z339" s="2">
        <v>370</v>
      </c>
      <c r="AA339" s="7">
        <v>0</v>
      </c>
      <c r="AB339" s="11">
        <v>0</v>
      </c>
      <c r="AC339" s="7">
        <v>0</v>
      </c>
      <c r="AD339" s="7">
        <v>0</v>
      </c>
      <c r="AE339" s="2">
        <v>12140</v>
      </c>
    </row>
    <row r="340" spans="1:32" ht="15" x14ac:dyDescent="0.2">
      <c r="A340" s="2">
        <v>326</v>
      </c>
      <c r="B340" s="1" t="s">
        <v>396</v>
      </c>
      <c r="C340" s="7">
        <v>107.15600000000001</v>
      </c>
      <c r="D340" s="8">
        <v>216</v>
      </c>
      <c r="E340" s="8">
        <v>469.1</v>
      </c>
      <c r="F340" s="8">
        <v>701</v>
      </c>
      <c r="G340" s="8">
        <v>51.3</v>
      </c>
      <c r="H340" s="8">
        <v>0</v>
      </c>
      <c r="I340" s="7">
        <v>0</v>
      </c>
      <c r="J340" s="7">
        <v>0</v>
      </c>
      <c r="K340" s="7">
        <v>0.98899999999999999</v>
      </c>
      <c r="L340" s="8">
        <v>293</v>
      </c>
      <c r="M340" s="8">
        <v>1.7</v>
      </c>
      <c r="N340" s="9">
        <v>0</v>
      </c>
      <c r="O340" s="10">
        <v>0</v>
      </c>
      <c r="P340" s="10">
        <v>0</v>
      </c>
      <c r="Q340" s="10">
        <v>0</v>
      </c>
      <c r="R340" s="11">
        <v>915.12</v>
      </c>
      <c r="S340" s="11">
        <v>332.74</v>
      </c>
      <c r="T340" s="2">
        <v>20.399999999999999</v>
      </c>
      <c r="U340" s="2">
        <v>47.61</v>
      </c>
      <c r="V340" s="9">
        <v>16.3066</v>
      </c>
      <c r="W340" s="11">
        <v>3756.28</v>
      </c>
      <c r="X340" s="11">
        <v>-80.709999999999994</v>
      </c>
      <c r="Y340" s="2">
        <v>480</v>
      </c>
      <c r="Z340" s="2">
        <v>320</v>
      </c>
      <c r="AA340" s="7">
        <v>0</v>
      </c>
      <c r="AB340" s="11">
        <v>0</v>
      </c>
      <c r="AC340" s="7">
        <v>0</v>
      </c>
      <c r="AD340" s="7">
        <v>0</v>
      </c>
      <c r="AE340" s="2">
        <v>0</v>
      </c>
    </row>
    <row r="341" spans="1:32" ht="15" x14ac:dyDescent="0.2">
      <c r="A341" s="2">
        <v>327</v>
      </c>
      <c r="B341" s="1" t="s">
        <v>397</v>
      </c>
      <c r="C341" s="7">
        <v>61.084000000000003</v>
      </c>
      <c r="D341" s="8">
        <v>283.5</v>
      </c>
      <c r="E341" s="8">
        <v>443.5</v>
      </c>
      <c r="F341" s="8">
        <v>614</v>
      </c>
      <c r="G341" s="8">
        <v>44</v>
      </c>
      <c r="H341" s="8">
        <v>196</v>
      </c>
      <c r="I341" s="7">
        <v>0.17</v>
      </c>
      <c r="J341" s="7">
        <v>0</v>
      </c>
      <c r="K341" s="7">
        <v>1.016</v>
      </c>
      <c r="L341" s="8">
        <v>293</v>
      </c>
      <c r="M341" s="8">
        <v>2.6</v>
      </c>
      <c r="N341" s="9">
        <v>2.2240000000000002</v>
      </c>
      <c r="O341" s="10">
        <v>7.1879999999999999E-2</v>
      </c>
      <c r="P341" s="10">
        <v>-4.3420000000000001E-5</v>
      </c>
      <c r="Q341" s="10">
        <v>1.112E-8</v>
      </c>
      <c r="R341" s="11">
        <v>1984.1</v>
      </c>
      <c r="S341" s="11">
        <v>367.03</v>
      </c>
      <c r="T341" s="2">
        <v>-48.18</v>
      </c>
      <c r="U341" s="2">
        <v>0</v>
      </c>
      <c r="V341" s="9">
        <v>17.817399999999999</v>
      </c>
      <c r="W341" s="11">
        <v>3988.33</v>
      </c>
      <c r="X341" s="11">
        <v>-86.93</v>
      </c>
      <c r="Y341" s="2">
        <v>477</v>
      </c>
      <c r="Z341" s="2">
        <v>344</v>
      </c>
      <c r="AA341" s="7">
        <v>0</v>
      </c>
      <c r="AB341" s="11">
        <v>0</v>
      </c>
      <c r="AC341" s="7">
        <v>0</v>
      </c>
      <c r="AD341" s="7">
        <v>0</v>
      </c>
      <c r="AE341" s="2">
        <v>12000</v>
      </c>
    </row>
    <row r="342" spans="1:32" ht="15" x14ac:dyDescent="0.2">
      <c r="A342" s="2">
        <v>328</v>
      </c>
      <c r="B342" s="1" t="s">
        <v>398</v>
      </c>
      <c r="C342" s="7">
        <v>87.122</v>
      </c>
      <c r="D342" s="8">
        <v>268.39999999999998</v>
      </c>
      <c r="E342" s="8">
        <v>401.4</v>
      </c>
      <c r="F342" s="8">
        <v>618</v>
      </c>
      <c r="G342" s="8">
        <v>54</v>
      </c>
      <c r="H342" s="8">
        <v>253</v>
      </c>
      <c r="I342" s="7">
        <v>0.27</v>
      </c>
      <c r="J342" s="7">
        <v>0.37</v>
      </c>
      <c r="K342" s="7">
        <v>1</v>
      </c>
      <c r="L342" s="8">
        <v>293</v>
      </c>
      <c r="M342" s="8">
        <v>1.5</v>
      </c>
      <c r="N342" s="9">
        <v>-10.223000000000001</v>
      </c>
      <c r="O342" s="10">
        <v>0.12870000000000001</v>
      </c>
      <c r="P342" s="10">
        <v>-6.368E-5</v>
      </c>
      <c r="Q342" s="10">
        <v>1.0029999999999999E-8</v>
      </c>
      <c r="R342" s="11">
        <v>914.14</v>
      </c>
      <c r="S342" s="11">
        <v>332.75</v>
      </c>
      <c r="T342" s="2">
        <v>0</v>
      </c>
      <c r="U342" s="2">
        <v>0</v>
      </c>
      <c r="V342" s="9">
        <v>16.2364</v>
      </c>
      <c r="W342" s="11">
        <v>3171.35</v>
      </c>
      <c r="X342" s="11">
        <v>-71.150000000000006</v>
      </c>
      <c r="Y342" s="2">
        <v>440</v>
      </c>
      <c r="Z342" s="2">
        <v>300</v>
      </c>
      <c r="AA342" s="7">
        <v>0</v>
      </c>
      <c r="AB342" s="11">
        <v>0</v>
      </c>
      <c r="AC342" s="7">
        <v>0</v>
      </c>
      <c r="AD342" s="7">
        <v>0</v>
      </c>
      <c r="AE342" s="2">
        <v>9000</v>
      </c>
    </row>
    <row r="343" spans="1:32" ht="15" x14ac:dyDescent="0.2">
      <c r="A343" s="2">
        <v>329</v>
      </c>
      <c r="B343" s="1" t="s">
        <v>399</v>
      </c>
      <c r="C343" s="7">
        <v>230.31</v>
      </c>
      <c r="D343" s="8">
        <v>360</v>
      </c>
      <c r="E343" s="8">
        <v>638</v>
      </c>
      <c r="F343" s="8">
        <v>924.8</v>
      </c>
      <c r="G343" s="8">
        <v>34.6</v>
      </c>
      <c r="H343" s="8">
        <v>784</v>
      </c>
      <c r="I343" s="7">
        <v>0.35799999999999998</v>
      </c>
      <c r="J343" s="7">
        <v>0</v>
      </c>
      <c r="K343" s="7">
        <v>0</v>
      </c>
      <c r="L343" s="8">
        <v>0</v>
      </c>
      <c r="M343" s="8">
        <v>0</v>
      </c>
      <c r="N343" s="9">
        <v>0</v>
      </c>
      <c r="O343" s="10">
        <v>0</v>
      </c>
      <c r="P343" s="10">
        <v>0</v>
      </c>
      <c r="Q343" s="10">
        <v>0</v>
      </c>
      <c r="R343" s="11">
        <v>940.58</v>
      </c>
      <c r="S343" s="11">
        <v>460.94</v>
      </c>
      <c r="T343" s="2">
        <v>0</v>
      </c>
      <c r="U343" s="2">
        <v>0</v>
      </c>
      <c r="V343" s="9">
        <v>0</v>
      </c>
      <c r="W343" s="11">
        <v>0</v>
      </c>
      <c r="X343" s="11">
        <v>0</v>
      </c>
      <c r="Y343" s="2">
        <v>0</v>
      </c>
      <c r="Z343" s="2">
        <v>0</v>
      </c>
      <c r="AA343" s="7">
        <v>0</v>
      </c>
      <c r="AB343" s="11">
        <v>0</v>
      </c>
      <c r="AC343" s="7">
        <v>0</v>
      </c>
      <c r="AD343" s="7">
        <v>0</v>
      </c>
      <c r="AE343" s="2">
        <v>0</v>
      </c>
    </row>
    <row r="344" spans="1:32" ht="15" x14ac:dyDescent="0.2">
      <c r="A344" s="2">
        <v>330</v>
      </c>
      <c r="B344" s="1" t="s">
        <v>400</v>
      </c>
      <c r="C344" s="7">
        <v>107.15600000000001</v>
      </c>
      <c r="D344" s="8">
        <v>242.8</v>
      </c>
      <c r="E344" s="8">
        <v>476.5</v>
      </c>
      <c r="F344" s="8">
        <v>709</v>
      </c>
      <c r="G344" s="8">
        <v>41</v>
      </c>
      <c r="H344" s="8">
        <v>343</v>
      </c>
      <c r="I344" s="7">
        <v>0.24</v>
      </c>
      <c r="J344" s="7">
        <v>0.40600000000000003</v>
      </c>
      <c r="K344" s="7">
        <v>0.98899999999999999</v>
      </c>
      <c r="L344" s="8">
        <v>293</v>
      </c>
      <c r="M344" s="8">
        <v>1.5</v>
      </c>
      <c r="N344" s="9">
        <v>-3.819</v>
      </c>
      <c r="O344" s="10">
        <v>0.13569999999999999</v>
      </c>
      <c r="P344" s="10">
        <v>-7.2440000000000004E-5</v>
      </c>
      <c r="Q344" s="10">
        <v>1.109E-8</v>
      </c>
      <c r="R344" s="11">
        <v>928.12</v>
      </c>
      <c r="S344" s="11">
        <v>354.07</v>
      </c>
      <c r="T344" s="2">
        <v>0</v>
      </c>
      <c r="U344" s="2">
        <v>0</v>
      </c>
      <c r="V344" s="9">
        <v>16.7498</v>
      </c>
      <c r="W344" s="11">
        <v>4080.32</v>
      </c>
      <c r="X344" s="11">
        <v>-73.150000000000006</v>
      </c>
      <c r="Y344" s="2">
        <v>500</v>
      </c>
      <c r="Z344" s="2">
        <v>355</v>
      </c>
      <c r="AA344" s="7">
        <v>0</v>
      </c>
      <c r="AB344" s="11">
        <v>0</v>
      </c>
      <c r="AC344" s="7">
        <v>0</v>
      </c>
      <c r="AD344" s="7">
        <v>0</v>
      </c>
      <c r="AE344" s="2">
        <v>10900</v>
      </c>
    </row>
    <row r="345" spans="1:32" ht="15" x14ac:dyDescent="0.2">
      <c r="A345" s="2">
        <v>331</v>
      </c>
      <c r="B345" s="1" t="s">
        <v>401</v>
      </c>
      <c r="C345" s="7">
        <v>106.16800000000001</v>
      </c>
      <c r="D345" s="8">
        <v>225.3</v>
      </c>
      <c r="E345" s="8">
        <v>412.3</v>
      </c>
      <c r="F345" s="8">
        <v>617</v>
      </c>
      <c r="G345" s="8">
        <v>35</v>
      </c>
      <c r="H345" s="8">
        <v>376</v>
      </c>
      <c r="I345" s="7">
        <v>0.26</v>
      </c>
      <c r="J345" s="7">
        <v>0.33100000000000002</v>
      </c>
      <c r="K345" s="7">
        <v>0.86399999999999999</v>
      </c>
      <c r="L345" s="8">
        <v>293</v>
      </c>
      <c r="M345" s="8">
        <v>0.3</v>
      </c>
      <c r="N345" s="9">
        <v>-6.9660000000000002</v>
      </c>
      <c r="O345" s="10">
        <v>0.15040000000000001</v>
      </c>
      <c r="P345" s="10">
        <v>-8.9499999999999994E-5</v>
      </c>
      <c r="Q345" s="10">
        <v>2.0249999999999999E-8</v>
      </c>
      <c r="R345" s="11">
        <v>453.42</v>
      </c>
      <c r="S345" s="11">
        <v>257.18</v>
      </c>
      <c r="T345" s="2">
        <v>4.12</v>
      </c>
      <c r="U345" s="2">
        <v>28.41</v>
      </c>
      <c r="V345" s="9">
        <v>16.138999999999999</v>
      </c>
      <c r="W345" s="11">
        <v>3366.99</v>
      </c>
      <c r="X345" s="11">
        <v>-58.04</v>
      </c>
      <c r="Y345" s="2">
        <v>440</v>
      </c>
      <c r="Z345" s="2">
        <v>300</v>
      </c>
      <c r="AA345" s="7">
        <v>55.493000000000002</v>
      </c>
      <c r="AB345" s="11">
        <v>-6666.23</v>
      </c>
      <c r="AC345" s="7">
        <v>-5.4359999999999999</v>
      </c>
      <c r="AD345" s="7">
        <v>6.08</v>
      </c>
      <c r="AE345" s="2">
        <v>8690</v>
      </c>
    </row>
    <row r="346" spans="1:32" ht="15" x14ac:dyDescent="0.2">
      <c r="A346" s="2">
        <v>332</v>
      </c>
      <c r="B346" s="1" t="s">
        <v>402</v>
      </c>
      <c r="C346" s="7">
        <v>121.18300000000001</v>
      </c>
      <c r="D346" s="8">
        <v>275.60000000000002</v>
      </c>
      <c r="E346" s="8">
        <v>466.7</v>
      </c>
      <c r="F346" s="8">
        <v>687</v>
      </c>
      <c r="G346" s="8">
        <v>35.799999999999997</v>
      </c>
      <c r="H346" s="8">
        <v>0</v>
      </c>
      <c r="I346" s="7">
        <v>0</v>
      </c>
      <c r="J346" s="7">
        <v>0</v>
      </c>
      <c r="K346" s="7">
        <v>0.95599999999999996</v>
      </c>
      <c r="L346" s="8">
        <v>293</v>
      </c>
      <c r="M346" s="8">
        <v>1.6</v>
      </c>
      <c r="N346" s="9">
        <v>0</v>
      </c>
      <c r="O346" s="10">
        <v>0</v>
      </c>
      <c r="P346" s="10">
        <v>0</v>
      </c>
      <c r="Q346" s="10">
        <v>0</v>
      </c>
      <c r="R346" s="11">
        <v>553.02</v>
      </c>
      <c r="S346" s="11">
        <v>320.02999999999997</v>
      </c>
      <c r="T346" s="2">
        <v>20.100000000000001</v>
      </c>
      <c r="U346" s="2">
        <v>55.26</v>
      </c>
      <c r="V346" s="9">
        <v>16.964700000000001</v>
      </c>
      <c r="W346" s="11">
        <v>4276.08</v>
      </c>
      <c r="X346" s="11">
        <v>-52.8</v>
      </c>
      <c r="Y346" s="2">
        <v>480</v>
      </c>
      <c r="Z346" s="2">
        <v>345</v>
      </c>
      <c r="AA346" s="7">
        <v>0</v>
      </c>
      <c r="AB346" s="11">
        <v>0</v>
      </c>
      <c r="AC346" s="7">
        <v>0</v>
      </c>
      <c r="AD346" s="7">
        <v>0</v>
      </c>
      <c r="AE346" s="2">
        <v>0</v>
      </c>
    </row>
    <row r="347" spans="1:32" ht="15" x14ac:dyDescent="0.2">
      <c r="A347" s="2">
        <v>333</v>
      </c>
      <c r="B347" s="1" t="s">
        <v>403</v>
      </c>
      <c r="C347" s="7">
        <v>128.17400000000001</v>
      </c>
      <c r="D347" s="8">
        <v>353.5</v>
      </c>
      <c r="E347" s="8">
        <v>491.1</v>
      </c>
      <c r="F347" s="8">
        <v>748.4</v>
      </c>
      <c r="G347" s="8">
        <v>40</v>
      </c>
      <c r="H347" s="8">
        <v>410</v>
      </c>
      <c r="I347" s="7">
        <v>0.26700000000000002</v>
      </c>
      <c r="J347" s="7">
        <v>0.30199999999999999</v>
      </c>
      <c r="K347" s="7">
        <v>0.97099999999999997</v>
      </c>
      <c r="L347" s="8">
        <v>363</v>
      </c>
      <c r="M347" s="8">
        <v>0</v>
      </c>
      <c r="N347" s="9">
        <v>-16.433</v>
      </c>
      <c r="O347" s="10">
        <v>0.20300000000000001</v>
      </c>
      <c r="P347" s="10">
        <v>-1.5540000000000001E-4</v>
      </c>
      <c r="Q347" s="10">
        <v>4.7309999999999998E-8</v>
      </c>
      <c r="R347" s="11">
        <v>873.32</v>
      </c>
      <c r="S347" s="11">
        <v>352.57</v>
      </c>
      <c r="T347" s="2">
        <v>36.08</v>
      </c>
      <c r="U347" s="2">
        <v>53.44</v>
      </c>
      <c r="V347" s="9">
        <v>16.142600000000002</v>
      </c>
      <c r="W347" s="11">
        <v>3992.01</v>
      </c>
      <c r="X347" s="11">
        <v>-71.290000000000006</v>
      </c>
      <c r="Y347" s="2">
        <v>525</v>
      </c>
      <c r="Z347" s="2">
        <v>360</v>
      </c>
      <c r="AA347" s="7">
        <v>0</v>
      </c>
      <c r="AB347" s="11">
        <v>0</v>
      </c>
      <c r="AC347" s="7">
        <v>0</v>
      </c>
      <c r="AD347" s="7">
        <v>0</v>
      </c>
      <c r="AE347" s="2">
        <v>10340</v>
      </c>
    </row>
    <row r="348" spans="1:32" ht="15" x14ac:dyDescent="0.2">
      <c r="A348" s="2">
        <v>334</v>
      </c>
      <c r="B348" s="1" t="s">
        <v>404</v>
      </c>
      <c r="C348" s="7">
        <v>58.124000000000002</v>
      </c>
      <c r="D348" s="8">
        <v>134.80000000000001</v>
      </c>
      <c r="E348" s="8">
        <v>272.7</v>
      </c>
      <c r="F348" s="8">
        <v>425.2</v>
      </c>
      <c r="G348" s="8">
        <v>37.5</v>
      </c>
      <c r="H348" s="8">
        <v>255</v>
      </c>
      <c r="I348" s="7">
        <v>0.27400000000000002</v>
      </c>
      <c r="J348" s="7">
        <v>0.193</v>
      </c>
      <c r="K348" s="7">
        <v>0.57899999999999996</v>
      </c>
      <c r="L348" s="8">
        <v>293</v>
      </c>
      <c r="M348" s="8">
        <v>0</v>
      </c>
      <c r="N348" s="9">
        <v>2.266</v>
      </c>
      <c r="O348" s="10">
        <v>7.9130000000000006E-2</v>
      </c>
      <c r="P348" s="10">
        <v>-2.6469999999999999E-5</v>
      </c>
      <c r="Q348" s="10">
        <v>-6.7400000000000005E-10</v>
      </c>
      <c r="R348" s="11">
        <v>265.83999999999997</v>
      </c>
      <c r="S348" s="11">
        <v>160.19999999999999</v>
      </c>
      <c r="T348" s="2">
        <v>-30.15</v>
      </c>
      <c r="U348" s="2">
        <v>-4.0999999999999996</v>
      </c>
      <c r="V348" s="9">
        <v>15.6782</v>
      </c>
      <c r="W348" s="11">
        <v>2154.9</v>
      </c>
      <c r="X348" s="11">
        <v>-34.42</v>
      </c>
      <c r="Y348" s="2">
        <v>290</v>
      </c>
      <c r="Z348" s="2">
        <v>195</v>
      </c>
      <c r="AA348" s="7">
        <v>48.334000000000003</v>
      </c>
      <c r="AB348" s="11">
        <v>-4065.57</v>
      </c>
      <c r="AC348" s="7">
        <v>-4.7809999999999997</v>
      </c>
      <c r="AD348" s="7">
        <v>2.68</v>
      </c>
      <c r="AE348" s="2">
        <v>5352</v>
      </c>
      <c r="AF348" s="12"/>
    </row>
    <row r="349" spans="1:32" ht="15" x14ac:dyDescent="0.2">
      <c r="A349" s="2">
        <v>335</v>
      </c>
      <c r="B349" s="1" t="s">
        <v>405</v>
      </c>
      <c r="C349" s="7">
        <v>74.123000000000005</v>
      </c>
      <c r="D349" s="8">
        <v>183.9</v>
      </c>
      <c r="E349" s="8">
        <v>390.9</v>
      </c>
      <c r="F349" s="8">
        <v>562.9</v>
      </c>
      <c r="G349" s="8">
        <v>43.6</v>
      </c>
      <c r="H349" s="8">
        <v>274</v>
      </c>
      <c r="I349" s="7">
        <v>0.25900000000000001</v>
      </c>
      <c r="J349" s="7">
        <v>0.59</v>
      </c>
      <c r="K349" s="7">
        <v>0.81</v>
      </c>
      <c r="L349" s="8">
        <v>293</v>
      </c>
      <c r="M349" s="8">
        <v>1.8</v>
      </c>
      <c r="N349" s="9">
        <v>0.78</v>
      </c>
      <c r="O349" s="10">
        <v>9.9839999999999998E-2</v>
      </c>
      <c r="P349" s="10">
        <v>-5.3539999999999999E-5</v>
      </c>
      <c r="Q349" s="10">
        <v>1.119E-8</v>
      </c>
      <c r="R349" s="11">
        <v>984.54</v>
      </c>
      <c r="S349" s="11">
        <v>341.12</v>
      </c>
      <c r="T349" s="2">
        <v>-65.650000000000006</v>
      </c>
      <c r="U349" s="2">
        <v>-36.04</v>
      </c>
      <c r="V349" s="9">
        <v>17.216000000000001</v>
      </c>
      <c r="W349" s="11">
        <v>3137.02</v>
      </c>
      <c r="X349" s="11">
        <v>-94.43</v>
      </c>
      <c r="Y349" s="2">
        <v>404</v>
      </c>
      <c r="Z349" s="2">
        <v>288</v>
      </c>
      <c r="AA349" s="7">
        <v>0</v>
      </c>
      <c r="AB349" s="11">
        <v>0</v>
      </c>
      <c r="AC349" s="7">
        <v>0</v>
      </c>
      <c r="AD349" s="7">
        <v>0</v>
      </c>
      <c r="AE349" s="2">
        <v>10300</v>
      </c>
    </row>
    <row r="350" spans="1:32" ht="15" x14ac:dyDescent="0.2">
      <c r="A350" s="2">
        <v>336</v>
      </c>
      <c r="B350" s="1" t="s">
        <v>406</v>
      </c>
      <c r="C350" s="7">
        <v>73.138999999999996</v>
      </c>
      <c r="D350" s="8">
        <v>224.1</v>
      </c>
      <c r="E350" s="8">
        <v>350.6</v>
      </c>
      <c r="F350" s="8">
        <v>524</v>
      </c>
      <c r="G350" s="8">
        <v>41</v>
      </c>
      <c r="H350" s="8">
        <v>288</v>
      </c>
      <c r="I350" s="7">
        <v>0.27</v>
      </c>
      <c r="J350" s="7">
        <v>0.39600000000000002</v>
      </c>
      <c r="K350" s="7">
        <v>0.73899999999999999</v>
      </c>
      <c r="L350" s="8">
        <v>293</v>
      </c>
      <c r="M350" s="8">
        <v>1.3</v>
      </c>
      <c r="N350" s="9">
        <v>1.2130000000000001</v>
      </c>
      <c r="O350" s="10">
        <v>0.1069</v>
      </c>
      <c r="P350" s="10">
        <v>-5.749E-5</v>
      </c>
      <c r="Q350" s="10">
        <v>1.815E-8</v>
      </c>
      <c r="R350" s="11">
        <v>472.06</v>
      </c>
      <c r="S350" s="11">
        <v>246.98</v>
      </c>
      <c r="T350" s="2">
        <v>-22</v>
      </c>
      <c r="U350" s="2">
        <v>11.76</v>
      </c>
      <c r="V350" s="9">
        <v>16.608499999999999</v>
      </c>
      <c r="W350" s="11">
        <v>3012.7</v>
      </c>
      <c r="X350" s="11">
        <v>-48.96</v>
      </c>
      <c r="Y350" s="2">
        <v>373</v>
      </c>
      <c r="Z350" s="2">
        <v>259</v>
      </c>
      <c r="AA350" s="7">
        <v>0</v>
      </c>
      <c r="AB350" s="11">
        <v>0</v>
      </c>
      <c r="AC350" s="7">
        <v>0</v>
      </c>
      <c r="AD350" s="7">
        <v>0</v>
      </c>
      <c r="AE350" s="2">
        <v>7670</v>
      </c>
    </row>
    <row r="351" spans="1:32" ht="15" x14ac:dyDescent="0.2">
      <c r="A351" s="2">
        <v>337</v>
      </c>
      <c r="B351" s="1" t="s">
        <v>407</v>
      </c>
      <c r="C351" s="7">
        <v>116.161</v>
      </c>
      <c r="D351" s="8">
        <v>189</v>
      </c>
      <c r="E351" s="8">
        <v>389.6</v>
      </c>
      <c r="F351" s="8">
        <v>571</v>
      </c>
      <c r="G351" s="8">
        <v>32.299999999999997</v>
      </c>
      <c r="H351" s="8">
        <v>371</v>
      </c>
      <c r="I351" s="7">
        <v>0.26</v>
      </c>
      <c r="J351" s="7">
        <v>0.4</v>
      </c>
      <c r="K351" s="7">
        <v>0.80100000000000005</v>
      </c>
      <c r="L351" s="8">
        <v>293</v>
      </c>
      <c r="M351" s="8">
        <v>2.8</v>
      </c>
      <c r="N351" s="9">
        <v>3.2530000000000001</v>
      </c>
      <c r="O351" s="10">
        <v>0.13109999999999999</v>
      </c>
      <c r="P351" s="10">
        <v>-5.4419999999999997E-5</v>
      </c>
      <c r="Q351" s="10">
        <v>-1.8899999999999999E-10</v>
      </c>
      <c r="R351" s="11">
        <v>537.58000000000004</v>
      </c>
      <c r="S351" s="11">
        <v>272.3</v>
      </c>
      <c r="T351" s="2">
        <v>-116.26</v>
      </c>
      <c r="U351" s="2">
        <v>0</v>
      </c>
      <c r="V351" s="9">
        <v>16.183599999999998</v>
      </c>
      <c r="W351" s="11">
        <v>3151.09</v>
      </c>
      <c r="X351" s="11">
        <v>-69.150000000000006</v>
      </c>
      <c r="Y351" s="2">
        <v>435</v>
      </c>
      <c r="Z351" s="2">
        <v>295</v>
      </c>
      <c r="AA351" s="7">
        <v>0</v>
      </c>
      <c r="AB351" s="11">
        <v>0</v>
      </c>
      <c r="AC351" s="7">
        <v>0</v>
      </c>
      <c r="AD351" s="7">
        <v>0</v>
      </c>
      <c r="AE351" s="2">
        <v>8600</v>
      </c>
    </row>
    <row r="352" spans="1:32" ht="15" x14ac:dyDescent="0.2">
      <c r="A352" s="2">
        <v>338</v>
      </c>
      <c r="B352" s="1" t="s">
        <v>408</v>
      </c>
      <c r="C352" s="7">
        <v>149.23599999999999</v>
      </c>
      <c r="D352" s="8">
        <v>259</v>
      </c>
      <c r="E352" s="8">
        <v>513.9</v>
      </c>
      <c r="F352" s="8">
        <v>721</v>
      </c>
      <c r="G352" s="8">
        <v>28</v>
      </c>
      <c r="H352" s="8">
        <v>518</v>
      </c>
      <c r="I352" s="7">
        <v>0.25</v>
      </c>
      <c r="J352" s="7">
        <v>0</v>
      </c>
      <c r="K352" s="7">
        <v>0.93200000000000005</v>
      </c>
      <c r="L352" s="8">
        <v>293</v>
      </c>
      <c r="M352" s="8">
        <v>0</v>
      </c>
      <c r="N352" s="9">
        <v>-8.1370000000000005</v>
      </c>
      <c r="O352" s="10">
        <v>0.21840000000000001</v>
      </c>
      <c r="P352" s="10">
        <v>-1.328E-4</v>
      </c>
      <c r="Q352" s="10">
        <v>3.0750000000000001E-8</v>
      </c>
      <c r="R352" s="11">
        <v>1111.0999999999999</v>
      </c>
      <c r="S352" s="11">
        <v>341.28</v>
      </c>
      <c r="T352" s="2">
        <v>0</v>
      </c>
      <c r="U352" s="2">
        <v>0</v>
      </c>
      <c r="V352" s="9">
        <v>16.3994</v>
      </c>
      <c r="W352" s="11">
        <v>4079.72</v>
      </c>
      <c r="X352" s="11">
        <v>-96.15</v>
      </c>
      <c r="Y352" s="2">
        <v>560</v>
      </c>
      <c r="Z352" s="2">
        <v>385</v>
      </c>
      <c r="AA352" s="7">
        <v>0</v>
      </c>
      <c r="AB352" s="11">
        <v>0</v>
      </c>
      <c r="AC352" s="7">
        <v>0</v>
      </c>
      <c r="AD352" s="7">
        <v>0</v>
      </c>
      <c r="AE352" s="2">
        <v>11690</v>
      </c>
    </row>
    <row r="353" spans="1:33" ht="15" x14ac:dyDescent="0.2">
      <c r="A353" s="2">
        <v>339</v>
      </c>
      <c r="B353" s="1" t="s">
        <v>409</v>
      </c>
      <c r="C353" s="7">
        <v>134.22200000000001</v>
      </c>
      <c r="D353" s="8">
        <v>185.2</v>
      </c>
      <c r="E353" s="8">
        <v>456.4</v>
      </c>
      <c r="F353" s="8">
        <v>660.5</v>
      </c>
      <c r="G353" s="8">
        <v>28.5</v>
      </c>
      <c r="H353" s="8">
        <v>497</v>
      </c>
      <c r="I353" s="7">
        <v>0.26100000000000001</v>
      </c>
      <c r="J353" s="7">
        <v>0.39200000000000002</v>
      </c>
      <c r="K353" s="7">
        <v>0.86</v>
      </c>
      <c r="L353" s="8">
        <v>293</v>
      </c>
      <c r="M353" s="8">
        <v>0.4</v>
      </c>
      <c r="N353" s="9">
        <v>-5.4909999999999997</v>
      </c>
      <c r="O353" s="10">
        <v>0.1895</v>
      </c>
      <c r="P353" s="10">
        <v>-1.05E-4</v>
      </c>
      <c r="Q353" s="10">
        <v>2.0470000000000001E-8</v>
      </c>
      <c r="R353" s="11">
        <v>563.84</v>
      </c>
      <c r="S353" s="11">
        <v>296.01</v>
      </c>
      <c r="T353" s="2">
        <v>-3.3</v>
      </c>
      <c r="U353" s="2">
        <v>34.58</v>
      </c>
      <c r="V353" s="9">
        <v>16.0793</v>
      </c>
      <c r="W353" s="11">
        <v>3633.4</v>
      </c>
      <c r="X353" s="11">
        <v>-71.77</v>
      </c>
      <c r="Y353" s="2">
        <v>486</v>
      </c>
      <c r="Z353" s="2">
        <v>335</v>
      </c>
      <c r="AA353" s="7">
        <v>0</v>
      </c>
      <c r="AB353" s="11">
        <v>0</v>
      </c>
      <c r="AC353" s="7">
        <v>0</v>
      </c>
      <c r="AD353" s="7">
        <v>0</v>
      </c>
      <c r="AE353" s="2">
        <v>9380</v>
      </c>
    </row>
    <row r="354" spans="1:33" ht="15" x14ac:dyDescent="0.2">
      <c r="A354" s="2">
        <v>340</v>
      </c>
      <c r="B354" s="1" t="s">
        <v>410</v>
      </c>
      <c r="C354" s="7">
        <v>140.27000000000001</v>
      </c>
      <c r="D354" s="8">
        <v>198.4</v>
      </c>
      <c r="E354" s="8">
        <v>454.1</v>
      </c>
      <c r="F354" s="8">
        <v>667</v>
      </c>
      <c r="G354" s="8">
        <v>31.1</v>
      </c>
      <c r="H354" s="8">
        <v>0</v>
      </c>
      <c r="I354" s="7">
        <v>0</v>
      </c>
      <c r="J354" s="7">
        <v>0.36199999999999999</v>
      </c>
      <c r="K354" s="7">
        <v>0.79900000000000004</v>
      </c>
      <c r="L354" s="8">
        <v>293</v>
      </c>
      <c r="M354" s="8">
        <v>0</v>
      </c>
      <c r="N354" s="9">
        <v>-15.037000000000001</v>
      </c>
      <c r="O354" s="10">
        <v>0.25819999999999999</v>
      </c>
      <c r="P354" s="10">
        <v>-1.506E-4</v>
      </c>
      <c r="Q354" s="10">
        <v>3.344E-8</v>
      </c>
      <c r="R354" s="11">
        <v>598.29999999999995</v>
      </c>
      <c r="S354" s="11">
        <v>311.39</v>
      </c>
      <c r="T354" s="2">
        <v>-50.95</v>
      </c>
      <c r="U354" s="2">
        <v>13.49</v>
      </c>
      <c r="V354" s="9">
        <v>15.9116</v>
      </c>
      <c r="W354" s="11">
        <v>3542.57</v>
      </c>
      <c r="X354" s="11">
        <v>-72.319999999999993</v>
      </c>
      <c r="Y354" s="2">
        <v>485</v>
      </c>
      <c r="Z354" s="2">
        <v>332</v>
      </c>
      <c r="AA354" s="7">
        <v>0</v>
      </c>
      <c r="AB354" s="11">
        <v>0</v>
      </c>
      <c r="AC354" s="7">
        <v>0</v>
      </c>
      <c r="AD354" s="7">
        <v>0</v>
      </c>
      <c r="AE354" s="2">
        <v>9200</v>
      </c>
    </row>
    <row r="355" spans="1:33" ht="15" x14ac:dyDescent="0.2">
      <c r="A355" s="2">
        <v>341</v>
      </c>
      <c r="B355" s="1" t="s">
        <v>411</v>
      </c>
      <c r="C355" s="7">
        <v>72.106999999999999</v>
      </c>
      <c r="D355" s="8">
        <v>176.8</v>
      </c>
      <c r="E355" s="8">
        <v>348</v>
      </c>
      <c r="F355" s="8">
        <v>524</v>
      </c>
      <c r="G355" s="8">
        <v>40</v>
      </c>
      <c r="H355" s="8">
        <v>278</v>
      </c>
      <c r="I355" s="7">
        <v>0.26</v>
      </c>
      <c r="J355" s="7">
        <v>0.35199999999999998</v>
      </c>
      <c r="K355" s="7">
        <v>0.80200000000000005</v>
      </c>
      <c r="L355" s="8">
        <v>293</v>
      </c>
      <c r="M355" s="8">
        <v>2.6</v>
      </c>
      <c r="N355" s="9">
        <v>3.363</v>
      </c>
      <c r="O355" s="10">
        <v>8.2570000000000005E-2</v>
      </c>
      <c r="P355" s="10">
        <v>-4.1149999999999997E-5</v>
      </c>
      <c r="Q355" s="10">
        <v>6.8960000000000002E-9</v>
      </c>
      <c r="R355" s="11">
        <v>472.31</v>
      </c>
      <c r="S355" s="11">
        <v>233.42</v>
      </c>
      <c r="T355" s="2">
        <v>-49</v>
      </c>
      <c r="U355" s="2">
        <v>-27.43</v>
      </c>
      <c r="V355" s="9">
        <v>16.166799999999999</v>
      </c>
      <c r="W355" s="11">
        <v>2839.09</v>
      </c>
      <c r="X355" s="11">
        <v>-50.15</v>
      </c>
      <c r="Y355" s="2">
        <v>380</v>
      </c>
      <c r="Z355" s="2">
        <v>255</v>
      </c>
      <c r="AA355" s="7">
        <v>0</v>
      </c>
      <c r="AB355" s="11">
        <v>0</v>
      </c>
      <c r="AC355" s="7">
        <v>0</v>
      </c>
      <c r="AD355" s="7">
        <v>0</v>
      </c>
      <c r="AE355" s="2">
        <v>7530</v>
      </c>
    </row>
    <row r="356" spans="1:33" ht="15" x14ac:dyDescent="0.2">
      <c r="A356" s="2">
        <v>342</v>
      </c>
      <c r="B356" s="1" t="s">
        <v>412</v>
      </c>
      <c r="C356" s="7">
        <v>88.106999999999999</v>
      </c>
      <c r="D356" s="8">
        <v>267.89999999999998</v>
      </c>
      <c r="E356" s="8">
        <v>436.4</v>
      </c>
      <c r="F356" s="8">
        <v>628</v>
      </c>
      <c r="G356" s="8">
        <v>52</v>
      </c>
      <c r="H356" s="8">
        <v>292</v>
      </c>
      <c r="I356" s="7">
        <v>0.29499999999999998</v>
      </c>
      <c r="J356" s="7">
        <v>0.67</v>
      </c>
      <c r="K356" s="7">
        <v>0.95799999999999996</v>
      </c>
      <c r="L356" s="8">
        <v>293</v>
      </c>
      <c r="M356" s="8">
        <v>1.5</v>
      </c>
      <c r="N356" s="9">
        <v>2.8039999999999998</v>
      </c>
      <c r="O356" s="10">
        <v>9.8809999999999995E-2</v>
      </c>
      <c r="P356" s="10">
        <v>-5.804E-5</v>
      </c>
      <c r="Q356" s="10">
        <v>1.321E-8</v>
      </c>
      <c r="R356" s="11">
        <v>640.41999999999996</v>
      </c>
      <c r="S356" s="11">
        <v>321.13</v>
      </c>
      <c r="T356" s="2">
        <v>-113.73</v>
      </c>
      <c r="U356" s="2">
        <v>0</v>
      </c>
      <c r="V356" s="9">
        <v>17.923999999999999</v>
      </c>
      <c r="W356" s="11">
        <v>4130.93</v>
      </c>
      <c r="X356" s="11">
        <v>-70.55</v>
      </c>
      <c r="Y356" s="2">
        <v>470</v>
      </c>
      <c r="Z356" s="2">
        <v>335</v>
      </c>
      <c r="AA356" s="7">
        <v>73.805999999999997</v>
      </c>
      <c r="AB356" s="11">
        <v>-9015.33</v>
      </c>
      <c r="AC356" s="7">
        <v>-7.6509999999999998</v>
      </c>
      <c r="AD356" s="7">
        <v>4.22</v>
      </c>
      <c r="AE356" s="2">
        <v>10040</v>
      </c>
    </row>
    <row r="357" spans="1:33" ht="15" x14ac:dyDescent="0.2">
      <c r="A357" s="2">
        <v>343</v>
      </c>
      <c r="B357" s="1" t="s">
        <v>413</v>
      </c>
      <c r="C357" s="7">
        <v>142.286</v>
      </c>
      <c r="D357" s="8">
        <v>243.5</v>
      </c>
      <c r="E357" s="8">
        <v>447.3</v>
      </c>
      <c r="F357" s="8">
        <v>617.6</v>
      </c>
      <c r="G357" s="8">
        <v>20.8</v>
      </c>
      <c r="H357" s="8">
        <v>603</v>
      </c>
      <c r="I357" s="7">
        <v>0.247</v>
      </c>
      <c r="J357" s="7">
        <v>0.49</v>
      </c>
      <c r="K357" s="7">
        <v>0.73</v>
      </c>
      <c r="L357" s="8">
        <v>293</v>
      </c>
      <c r="M357" s="8">
        <v>0</v>
      </c>
      <c r="N357" s="9">
        <v>-1.89</v>
      </c>
      <c r="O357" s="10">
        <v>0.22950000000000001</v>
      </c>
      <c r="P357" s="10">
        <v>-1.2630000000000001E-4</v>
      </c>
      <c r="Q357" s="10">
        <v>2.7010000000000002E-8</v>
      </c>
      <c r="R357" s="11">
        <v>558.61</v>
      </c>
      <c r="S357" s="11">
        <v>288.37</v>
      </c>
      <c r="T357" s="2">
        <v>-59.67</v>
      </c>
      <c r="U357" s="2">
        <v>7.94</v>
      </c>
      <c r="V357" s="9">
        <v>16.011399999999998</v>
      </c>
      <c r="W357" s="11">
        <v>3456.8</v>
      </c>
      <c r="X357" s="11">
        <v>-78.67</v>
      </c>
      <c r="Y357" s="2">
        <v>476</v>
      </c>
      <c r="Z357" s="2">
        <v>330</v>
      </c>
      <c r="AA357" s="7">
        <v>75.474999999999994</v>
      </c>
      <c r="AB357" s="11">
        <v>-8563.64</v>
      </c>
      <c r="AC357" s="7">
        <v>-8.1489999999999991</v>
      </c>
      <c r="AD357" s="7">
        <v>10.199999999999999</v>
      </c>
      <c r="AE357" s="2">
        <v>9388</v>
      </c>
    </row>
    <row r="358" spans="1:33" ht="15" x14ac:dyDescent="0.2">
      <c r="A358" s="2">
        <v>344</v>
      </c>
      <c r="B358" s="1" t="s">
        <v>414</v>
      </c>
      <c r="C358" s="7">
        <v>210.405</v>
      </c>
      <c r="D358" s="8">
        <v>0</v>
      </c>
      <c r="E358" s="8">
        <v>552.5</v>
      </c>
      <c r="F358" s="8">
        <v>723.8</v>
      </c>
      <c r="G358" s="8">
        <v>15</v>
      </c>
      <c r="H358" s="8">
        <v>0</v>
      </c>
      <c r="I358" s="7">
        <v>0</v>
      </c>
      <c r="J358" s="7">
        <v>0.65400000000000003</v>
      </c>
      <c r="K358" s="7">
        <v>0</v>
      </c>
      <c r="L358" s="8">
        <v>0</v>
      </c>
      <c r="M358" s="8">
        <v>0</v>
      </c>
      <c r="N358" s="9">
        <v>-14.79</v>
      </c>
      <c r="O358" s="10">
        <v>3.601</v>
      </c>
      <c r="P358" s="10">
        <v>-1</v>
      </c>
      <c r="Q358" s="10">
        <v>-2.0819999999999999</v>
      </c>
      <c r="R358" s="11">
        <v>-4</v>
      </c>
      <c r="S358" s="11">
        <v>4.6790000000000003</v>
      </c>
      <c r="T358" s="2">
        <v>-8</v>
      </c>
      <c r="U358" s="2">
        <v>771.74</v>
      </c>
      <c r="V358" s="9">
        <v>368.3</v>
      </c>
      <c r="W358" s="11">
        <v>-69.78</v>
      </c>
      <c r="X358" s="11">
        <v>26.73</v>
      </c>
      <c r="Y358" s="2">
        <v>16.126100000000001</v>
      </c>
      <c r="Z358" s="2">
        <v>4203.9399999999996</v>
      </c>
      <c r="AA358" s="7">
        <v>-109.7</v>
      </c>
      <c r="AB358" s="11">
        <v>586</v>
      </c>
      <c r="AC358" s="7">
        <v>413</v>
      </c>
      <c r="AD358" s="7">
        <v>0</v>
      </c>
      <c r="AE358" s="2">
        <v>0</v>
      </c>
      <c r="AG358" s="2">
        <v>0</v>
      </c>
    </row>
    <row r="359" spans="1:33" ht="15" x14ac:dyDescent="0.2">
      <c r="A359" s="2">
        <v>345</v>
      </c>
      <c r="B359" s="1" t="s">
        <v>415</v>
      </c>
      <c r="C359" s="7">
        <v>224.43199999999999</v>
      </c>
      <c r="D359" s="8">
        <v>0</v>
      </c>
      <c r="E359" s="8">
        <v>570.79999999999995</v>
      </c>
      <c r="F359" s="8">
        <v>750</v>
      </c>
      <c r="G359" s="8">
        <v>13.4</v>
      </c>
      <c r="H359" s="8">
        <v>0</v>
      </c>
      <c r="I359" s="7">
        <v>0</v>
      </c>
      <c r="J359" s="7">
        <v>0.58299999999999996</v>
      </c>
      <c r="K359" s="7">
        <v>0</v>
      </c>
      <c r="L359" s="8">
        <v>0</v>
      </c>
      <c r="M359" s="8">
        <v>0</v>
      </c>
      <c r="N359" s="9">
        <v>-16.484000000000002</v>
      </c>
      <c r="O359" s="10">
        <v>3.9510000000000001</v>
      </c>
      <c r="P359" s="10">
        <v>-1</v>
      </c>
      <c r="Q359" s="10">
        <v>-2.2959999999999998</v>
      </c>
      <c r="R359" s="11">
        <v>-4</v>
      </c>
      <c r="S359" s="11">
        <v>5.1180000000000003</v>
      </c>
      <c r="T359" s="2">
        <v>-8</v>
      </c>
      <c r="U359" s="2">
        <v>925.84</v>
      </c>
      <c r="V359" s="9">
        <v>378.69</v>
      </c>
      <c r="W359" s="11">
        <v>0</v>
      </c>
      <c r="X359" s="11">
        <v>0</v>
      </c>
      <c r="Y359" s="2">
        <v>16.162700000000001</v>
      </c>
      <c r="Z359" s="2">
        <v>4373.37</v>
      </c>
      <c r="AA359" s="7">
        <v>-111.8</v>
      </c>
      <c r="AB359" s="11">
        <v>573</v>
      </c>
      <c r="AC359" s="7">
        <v>463</v>
      </c>
      <c r="AD359" s="7">
        <v>0</v>
      </c>
      <c r="AE359" s="2">
        <v>0</v>
      </c>
      <c r="AG359" s="2">
        <v>0</v>
      </c>
    </row>
    <row r="360" spans="1:33" ht="15" x14ac:dyDescent="0.2">
      <c r="A360" s="2">
        <v>346</v>
      </c>
      <c r="B360" s="1" t="s">
        <v>416</v>
      </c>
      <c r="C360" s="7">
        <v>170.34</v>
      </c>
      <c r="D360" s="8">
        <v>263.60000000000002</v>
      </c>
      <c r="E360" s="8">
        <v>489.5</v>
      </c>
      <c r="F360" s="8">
        <v>658.3</v>
      </c>
      <c r="G360" s="8">
        <v>18</v>
      </c>
      <c r="H360" s="8">
        <v>713</v>
      </c>
      <c r="I360" s="7">
        <v>0.24</v>
      </c>
      <c r="J360" s="7">
        <v>0.56200000000000006</v>
      </c>
      <c r="K360" s="7">
        <v>0.748</v>
      </c>
      <c r="L360" s="8">
        <v>293</v>
      </c>
      <c r="M360" s="8">
        <v>0</v>
      </c>
      <c r="N360" s="9">
        <v>-2.2280000000000002</v>
      </c>
      <c r="O360" s="10">
        <v>0.27439999999999998</v>
      </c>
      <c r="P360" s="10">
        <v>-1.516E-4</v>
      </c>
      <c r="Q360" s="10">
        <v>3.2460000000000001E-8</v>
      </c>
      <c r="R360" s="11">
        <v>631.63</v>
      </c>
      <c r="S360" s="11">
        <v>318.77999999999997</v>
      </c>
      <c r="T360" s="2">
        <v>-69.52</v>
      </c>
      <c r="U360" s="2">
        <v>11.96</v>
      </c>
      <c r="V360" s="9">
        <v>16.113399999999999</v>
      </c>
      <c r="W360" s="11">
        <v>3774.56</v>
      </c>
      <c r="X360" s="11">
        <v>-91.31</v>
      </c>
      <c r="Y360" s="2">
        <v>520</v>
      </c>
      <c r="Z360" s="2">
        <v>364</v>
      </c>
      <c r="AA360" s="7">
        <v>84.248000000000005</v>
      </c>
      <c r="AB360" s="11">
        <v>-10012.5</v>
      </c>
      <c r="AC360" s="7">
        <v>-9.2360000000000007</v>
      </c>
      <c r="AD360" s="7">
        <v>13.37</v>
      </c>
      <c r="AE360" s="2">
        <v>10430</v>
      </c>
    </row>
    <row r="361" spans="1:33" ht="15" x14ac:dyDescent="0.2">
      <c r="A361" s="2">
        <v>347</v>
      </c>
      <c r="B361" s="1" t="s">
        <v>417</v>
      </c>
      <c r="C361" s="7">
        <v>238.459</v>
      </c>
      <c r="D361" s="8">
        <v>0</v>
      </c>
      <c r="E361" s="8">
        <v>584.1</v>
      </c>
      <c r="F361" s="8">
        <v>750</v>
      </c>
      <c r="G361" s="8">
        <v>12.8</v>
      </c>
      <c r="H361" s="8">
        <v>0</v>
      </c>
      <c r="I361" s="7">
        <v>0</v>
      </c>
      <c r="J361" s="7">
        <v>0.71899999999999997</v>
      </c>
      <c r="K361" s="7">
        <v>0</v>
      </c>
      <c r="L361" s="8">
        <v>0</v>
      </c>
      <c r="M361" s="8">
        <v>0</v>
      </c>
      <c r="N361" s="9">
        <v>-15.11</v>
      </c>
      <c r="O361" s="10">
        <v>0.40489999999999998</v>
      </c>
      <c r="P361" s="10">
        <v>-2.3330000000000001E-4</v>
      </c>
      <c r="Q361" s="10">
        <v>5.2199999999999998E-8</v>
      </c>
      <c r="R361" s="11">
        <v>853.9</v>
      </c>
      <c r="S361" s="11">
        <v>385.53</v>
      </c>
      <c r="T361" s="2">
        <v>-80.28</v>
      </c>
      <c r="U361" s="2">
        <v>30.1</v>
      </c>
      <c r="V361" s="9">
        <v>16.191500000000001</v>
      </c>
      <c r="W361" s="11">
        <v>4395.87</v>
      </c>
      <c r="X361" s="11">
        <v>-124.2</v>
      </c>
      <c r="Y361" s="2">
        <v>619</v>
      </c>
      <c r="Z361" s="2">
        <v>441</v>
      </c>
      <c r="AA361" s="7">
        <v>0</v>
      </c>
      <c r="AB361" s="11">
        <v>0</v>
      </c>
      <c r="AC361" s="7">
        <v>0</v>
      </c>
      <c r="AD361" s="7">
        <v>0</v>
      </c>
      <c r="AE361" s="2">
        <v>12570</v>
      </c>
    </row>
    <row r="362" spans="1:33" ht="15" x14ac:dyDescent="0.2">
      <c r="A362" s="2">
        <v>348</v>
      </c>
      <c r="B362" s="1" t="s">
        <v>418</v>
      </c>
      <c r="C362" s="7">
        <v>282.55599999999998</v>
      </c>
      <c r="D362" s="8">
        <v>310</v>
      </c>
      <c r="E362" s="8">
        <v>617</v>
      </c>
      <c r="F362" s="8">
        <v>767</v>
      </c>
      <c r="G362" s="8">
        <v>11</v>
      </c>
      <c r="H362" s="8">
        <v>0</v>
      </c>
      <c r="I362" s="7">
        <v>0</v>
      </c>
      <c r="J362" s="7">
        <v>0.90700000000000003</v>
      </c>
      <c r="K362" s="7">
        <v>0.77500000000000002</v>
      </c>
      <c r="L362" s="8">
        <v>313</v>
      </c>
      <c r="M362" s="8">
        <v>0</v>
      </c>
      <c r="N362" s="9">
        <v>-5.3460000000000001</v>
      </c>
      <c r="O362" s="10">
        <v>0.4632</v>
      </c>
      <c r="P362" s="10">
        <v>-2.6669999999999998E-4</v>
      </c>
      <c r="Q362" s="10">
        <v>6.039E-8</v>
      </c>
      <c r="R362" s="11">
        <v>811.29</v>
      </c>
      <c r="S362" s="11">
        <v>401.67</v>
      </c>
      <c r="T362" s="2">
        <v>-108.93</v>
      </c>
      <c r="U362" s="2">
        <v>28.04</v>
      </c>
      <c r="V362" s="9">
        <v>16.468499999999999</v>
      </c>
      <c r="W362" s="11">
        <v>4680.46</v>
      </c>
      <c r="X362" s="11">
        <v>-141.1</v>
      </c>
      <c r="Y362" s="2">
        <v>652</v>
      </c>
      <c r="Z362" s="2">
        <v>471</v>
      </c>
      <c r="AA362" s="7">
        <v>0</v>
      </c>
      <c r="AB362" s="11">
        <v>0</v>
      </c>
      <c r="AC362" s="7">
        <v>0</v>
      </c>
      <c r="AD362" s="7">
        <v>0</v>
      </c>
      <c r="AE362" s="2">
        <v>13740</v>
      </c>
    </row>
    <row r="363" spans="1:33" ht="15" x14ac:dyDescent="0.2">
      <c r="A363" s="2">
        <v>349</v>
      </c>
      <c r="B363" s="1" t="s">
        <v>419</v>
      </c>
      <c r="C363" s="7">
        <v>20.183</v>
      </c>
      <c r="D363" s="8">
        <v>24.5</v>
      </c>
      <c r="E363" s="8">
        <v>27</v>
      </c>
      <c r="F363" s="8">
        <v>44.4</v>
      </c>
      <c r="G363" s="8">
        <v>27.2</v>
      </c>
      <c r="H363" s="8">
        <v>41.7</v>
      </c>
      <c r="I363" s="7">
        <v>0.311</v>
      </c>
      <c r="J363" s="7">
        <v>0</v>
      </c>
      <c r="K363" s="7">
        <v>1.204</v>
      </c>
      <c r="L363" s="8">
        <v>27</v>
      </c>
      <c r="M363" s="8">
        <v>0</v>
      </c>
      <c r="N363" s="9">
        <v>0</v>
      </c>
      <c r="O363" s="10">
        <v>0</v>
      </c>
      <c r="P363" s="10">
        <v>0</v>
      </c>
      <c r="Q363" s="10">
        <v>0</v>
      </c>
      <c r="R363" s="11">
        <v>0</v>
      </c>
      <c r="S363" s="11">
        <v>0</v>
      </c>
      <c r="T363" s="2">
        <v>0</v>
      </c>
      <c r="U363" s="2">
        <v>0</v>
      </c>
      <c r="V363" s="9">
        <v>14.0099</v>
      </c>
      <c r="W363" s="11">
        <v>180.47</v>
      </c>
      <c r="X363" s="11">
        <v>-2.61</v>
      </c>
      <c r="Y363" s="2">
        <v>29</v>
      </c>
      <c r="Z363" s="2">
        <v>24</v>
      </c>
      <c r="AA363" s="7">
        <v>26.181000000000001</v>
      </c>
      <c r="AB363" s="11">
        <v>-295.44</v>
      </c>
      <c r="AC363" s="7">
        <v>-2.645</v>
      </c>
      <c r="AD363" s="7">
        <v>4.1000000000000002E-2</v>
      </c>
      <c r="AE363" s="2">
        <v>440</v>
      </c>
    </row>
    <row r="364" spans="1:33" ht="15" x14ac:dyDescent="0.2">
      <c r="A364" s="2">
        <v>350</v>
      </c>
      <c r="B364" s="1" t="s">
        <v>420</v>
      </c>
      <c r="C364" s="7">
        <v>240.47499999999999</v>
      </c>
      <c r="D364" s="8">
        <v>295</v>
      </c>
      <c r="E364" s="8">
        <v>575.20000000000005</v>
      </c>
      <c r="F364" s="8">
        <v>733</v>
      </c>
      <c r="G364" s="8">
        <v>13</v>
      </c>
      <c r="H364" s="8">
        <v>1000</v>
      </c>
      <c r="I364" s="7">
        <v>0.22</v>
      </c>
      <c r="J364" s="7">
        <v>0.77</v>
      </c>
      <c r="K364" s="7">
        <v>0.77800000000000002</v>
      </c>
      <c r="L364" s="8">
        <v>293</v>
      </c>
      <c r="M364" s="8">
        <v>0</v>
      </c>
      <c r="N364" s="9">
        <v>-3.3359999999999999</v>
      </c>
      <c r="O364" s="10">
        <v>0.38790000000000002</v>
      </c>
      <c r="P364" s="10">
        <v>-2.1689999999999999E-4</v>
      </c>
      <c r="Q364" s="10">
        <v>4.7099999999999998E-8</v>
      </c>
      <c r="R364" s="11">
        <v>757.88</v>
      </c>
      <c r="S364" s="11">
        <v>375.9</v>
      </c>
      <c r="T364" s="2">
        <v>-94.15</v>
      </c>
      <c r="U364" s="2">
        <v>22.01</v>
      </c>
      <c r="V364" s="9">
        <v>16.151</v>
      </c>
      <c r="W364" s="11">
        <v>4294.55</v>
      </c>
      <c r="X364" s="11">
        <v>-124</v>
      </c>
      <c r="Y364" s="2">
        <v>610</v>
      </c>
      <c r="Z364" s="2">
        <v>434</v>
      </c>
      <c r="AA364" s="7">
        <v>0</v>
      </c>
      <c r="AB364" s="11">
        <v>0</v>
      </c>
      <c r="AC364" s="7">
        <v>0</v>
      </c>
      <c r="AD364" s="7">
        <v>0</v>
      </c>
      <c r="AE364" s="2">
        <v>12640</v>
      </c>
    </row>
    <row r="365" spans="1:33" ht="15" x14ac:dyDescent="0.2">
      <c r="A365" s="2">
        <v>351</v>
      </c>
      <c r="B365" s="1" t="s">
        <v>421</v>
      </c>
      <c r="C365" s="7">
        <v>100.205</v>
      </c>
      <c r="D365" s="8">
        <v>182.6</v>
      </c>
      <c r="E365" s="8">
        <v>371.6</v>
      </c>
      <c r="F365" s="8">
        <v>540.20000000000005</v>
      </c>
      <c r="G365" s="8">
        <v>27</v>
      </c>
      <c r="H365" s="8">
        <v>432</v>
      </c>
      <c r="I365" s="7">
        <v>0.26300000000000001</v>
      </c>
      <c r="J365" s="7">
        <v>0.35099999999999998</v>
      </c>
      <c r="K365" s="7">
        <v>0.68400000000000005</v>
      </c>
      <c r="L365" s="8">
        <v>293</v>
      </c>
      <c r="M365" s="8">
        <v>0</v>
      </c>
      <c r="N365" s="9">
        <v>-1.2290000000000001</v>
      </c>
      <c r="O365" s="10">
        <v>0.1615</v>
      </c>
      <c r="P365" s="10">
        <v>-8.7200000000000005E-5</v>
      </c>
      <c r="Q365" s="10">
        <v>1.829E-8</v>
      </c>
      <c r="R365" s="11">
        <v>436.73</v>
      </c>
      <c r="S365" s="11">
        <v>232.53</v>
      </c>
      <c r="T365" s="2">
        <v>-44.88</v>
      </c>
      <c r="U365" s="2">
        <v>1.91</v>
      </c>
      <c r="V365" s="9">
        <v>15.873699999999999</v>
      </c>
      <c r="W365" s="11">
        <v>2911.32</v>
      </c>
      <c r="X365" s="11">
        <v>-56.51</v>
      </c>
      <c r="Y365" s="2">
        <v>400</v>
      </c>
      <c r="Z365" s="2">
        <v>270</v>
      </c>
      <c r="AA365" s="7">
        <v>61.276000000000003</v>
      </c>
      <c r="AB365" s="11">
        <v>-6303.87</v>
      </c>
      <c r="AC365" s="7">
        <v>-6.3730000000000002</v>
      </c>
      <c r="AD365" s="7">
        <v>6</v>
      </c>
      <c r="AE365" s="2">
        <v>7576</v>
      </c>
    </row>
    <row r="366" spans="1:33" ht="15" x14ac:dyDescent="0.2">
      <c r="A366" s="2">
        <v>352</v>
      </c>
      <c r="B366" s="1" t="s">
        <v>422</v>
      </c>
      <c r="C366" s="7">
        <v>168.32400000000001</v>
      </c>
      <c r="D366" s="8">
        <v>0</v>
      </c>
      <c r="E366" s="8">
        <v>497.3</v>
      </c>
      <c r="F366" s="8">
        <v>679</v>
      </c>
      <c r="G366" s="8">
        <v>19.2</v>
      </c>
      <c r="H366" s="8">
        <v>0</v>
      </c>
      <c r="I366" s="7">
        <v>0</v>
      </c>
      <c r="J366" s="7">
        <v>0.51500000000000001</v>
      </c>
      <c r="K366" s="7">
        <v>0</v>
      </c>
      <c r="L366" s="8">
        <v>0</v>
      </c>
      <c r="M366" s="8">
        <v>0</v>
      </c>
      <c r="N366" s="9">
        <v>14.154999999999999</v>
      </c>
      <c r="O366" s="10">
        <v>0.29220000000000002</v>
      </c>
      <c r="P366" s="10">
        <v>-1.6919999999999999E-4</v>
      </c>
      <c r="Q366" s="10">
        <v>3.8129999999999998E-8</v>
      </c>
      <c r="R366" s="11">
        <v>654.77</v>
      </c>
      <c r="S366" s="11">
        <v>333.12</v>
      </c>
      <c r="T366" s="2">
        <v>-55</v>
      </c>
      <c r="U366" s="2">
        <v>20.7</v>
      </c>
      <c r="V366" s="9">
        <v>16.058900000000001</v>
      </c>
      <c r="W366" s="11">
        <v>3850.38</v>
      </c>
      <c r="X366" s="11">
        <v>-88.75</v>
      </c>
      <c r="Y366" s="2">
        <v>529</v>
      </c>
      <c r="Z366" s="2">
        <v>368</v>
      </c>
      <c r="AA366" s="7">
        <v>0</v>
      </c>
      <c r="AB366" s="11">
        <v>0</v>
      </c>
      <c r="AC366" s="7">
        <v>0</v>
      </c>
      <c r="AD366" s="7">
        <v>0</v>
      </c>
      <c r="AE366" s="2">
        <v>10360</v>
      </c>
    </row>
    <row r="367" spans="1:33" ht="15" x14ac:dyDescent="0.2">
      <c r="A367" s="2">
        <v>353</v>
      </c>
      <c r="B367" s="1" t="s">
        <v>423</v>
      </c>
      <c r="C367" s="7">
        <v>226.44800000000001</v>
      </c>
      <c r="D367" s="8">
        <v>291</v>
      </c>
      <c r="E367" s="8">
        <v>560</v>
      </c>
      <c r="F367" s="8">
        <v>717</v>
      </c>
      <c r="G367" s="8">
        <v>14</v>
      </c>
      <c r="H367" s="8">
        <v>0</v>
      </c>
      <c r="I367" s="7">
        <v>0</v>
      </c>
      <c r="J367" s="7">
        <v>0.74199999999999999</v>
      </c>
      <c r="K367" s="7">
        <v>0.77300000000000002</v>
      </c>
      <c r="L367" s="8">
        <v>293</v>
      </c>
      <c r="M367" s="8">
        <v>0</v>
      </c>
      <c r="N367" s="9">
        <v>-3.109</v>
      </c>
      <c r="O367" s="10">
        <v>0.36520000000000002</v>
      </c>
      <c r="P367" s="10">
        <v>-2.039E-4</v>
      </c>
      <c r="Q367" s="10">
        <v>4.4180000000000003E-8</v>
      </c>
      <c r="R367" s="11">
        <v>738.3</v>
      </c>
      <c r="S367" s="11">
        <v>366.11</v>
      </c>
      <c r="T367" s="2">
        <v>-89.23</v>
      </c>
      <c r="U367" s="2">
        <v>20</v>
      </c>
      <c r="V367" s="9">
        <v>16.184100000000001</v>
      </c>
      <c r="W367" s="11">
        <v>4214.91</v>
      </c>
      <c r="X367" s="11">
        <v>-118.7</v>
      </c>
      <c r="Y367" s="2">
        <v>594</v>
      </c>
      <c r="Z367" s="2">
        <v>423</v>
      </c>
      <c r="AA367" s="7">
        <v>95.68</v>
      </c>
      <c r="AB367" s="11">
        <v>-12411.3</v>
      </c>
      <c r="AC367" s="7">
        <v>-10.58</v>
      </c>
      <c r="AD367" s="7">
        <v>20.27</v>
      </c>
      <c r="AE367" s="2">
        <v>12240</v>
      </c>
    </row>
    <row r="368" spans="1:33" ht="15" x14ac:dyDescent="0.2">
      <c r="A368" s="2">
        <v>354</v>
      </c>
      <c r="B368" s="1" t="s">
        <v>424</v>
      </c>
      <c r="C368" s="7">
        <v>294.56700000000001</v>
      </c>
      <c r="D368" s="8">
        <v>0</v>
      </c>
      <c r="E368" s="8">
        <v>637</v>
      </c>
      <c r="F368" s="8">
        <v>791</v>
      </c>
      <c r="G368" s="8">
        <v>9.6</v>
      </c>
      <c r="H368" s="8">
        <v>0</v>
      </c>
      <c r="I368" s="7">
        <v>0</v>
      </c>
      <c r="J368" s="7">
        <v>0.86099999999999999</v>
      </c>
      <c r="K368" s="7">
        <v>0</v>
      </c>
      <c r="L368" s="8">
        <v>0</v>
      </c>
      <c r="M368" s="8">
        <v>0</v>
      </c>
      <c r="N368" s="9">
        <v>-15.927</v>
      </c>
      <c r="O368" s="10">
        <v>0.49540000000000001</v>
      </c>
      <c r="P368" s="10">
        <v>-2.8509999999999999E-4</v>
      </c>
      <c r="Q368" s="10">
        <v>6.3730000000000002E-8</v>
      </c>
      <c r="R368" s="11">
        <v>977.42</v>
      </c>
      <c r="S368" s="11">
        <v>412.29</v>
      </c>
      <c r="T368" s="2">
        <v>-99.33</v>
      </c>
      <c r="U368" s="2">
        <v>38.79</v>
      </c>
      <c r="V368" s="9">
        <v>16.3553</v>
      </c>
      <c r="W368" s="11">
        <v>4715.6899999999996</v>
      </c>
      <c r="X368" s="11">
        <v>-152.1</v>
      </c>
      <c r="Y368" s="2">
        <v>674</v>
      </c>
      <c r="Z368" s="2">
        <v>488</v>
      </c>
      <c r="AA368" s="7">
        <v>0</v>
      </c>
      <c r="AB368" s="11">
        <v>0</v>
      </c>
      <c r="AC368" s="7">
        <v>0</v>
      </c>
      <c r="AD368" s="7">
        <v>0</v>
      </c>
      <c r="AE368" s="2">
        <v>14180</v>
      </c>
    </row>
    <row r="369" spans="1:33" ht="15" x14ac:dyDescent="0.2">
      <c r="A369" s="2">
        <v>355</v>
      </c>
      <c r="B369" s="1" t="s">
        <v>425</v>
      </c>
      <c r="C369" s="7">
        <v>86.177999999999997</v>
      </c>
      <c r="D369" s="8">
        <v>177.8</v>
      </c>
      <c r="E369" s="8">
        <v>341.9</v>
      </c>
      <c r="F369" s="8">
        <v>507.4</v>
      </c>
      <c r="G369" s="8">
        <v>29.3</v>
      </c>
      <c r="H369" s="8">
        <v>370</v>
      </c>
      <c r="I369" s="7">
        <v>0.26</v>
      </c>
      <c r="J369" s="7">
        <v>0.29599999999999999</v>
      </c>
      <c r="K369" s="7">
        <v>0.65900000000000003</v>
      </c>
      <c r="L369" s="8">
        <v>293</v>
      </c>
      <c r="M369" s="8">
        <v>0</v>
      </c>
      <c r="N369" s="9">
        <v>-1.054</v>
      </c>
      <c r="O369" s="10">
        <v>0.13900000000000001</v>
      </c>
      <c r="P369" s="10">
        <v>-7.449E-5</v>
      </c>
      <c r="Q369" s="10">
        <v>1.5510000000000001E-8</v>
      </c>
      <c r="R369" s="11">
        <v>362.79</v>
      </c>
      <c r="S369" s="11">
        <v>207.09</v>
      </c>
      <c r="T369" s="2">
        <v>-39.96</v>
      </c>
      <c r="U369" s="2">
        <v>-0.06</v>
      </c>
      <c r="V369" s="9">
        <v>15.836600000000001</v>
      </c>
      <c r="W369" s="11">
        <v>2697.55</v>
      </c>
      <c r="X369" s="11">
        <v>-48.78</v>
      </c>
      <c r="Y369" s="2">
        <v>370</v>
      </c>
      <c r="Z369" s="2">
        <v>245</v>
      </c>
      <c r="AA369" s="7">
        <v>57.279000000000003</v>
      </c>
      <c r="AB369" s="11">
        <v>-5587.42</v>
      </c>
      <c r="AC369" s="7">
        <v>-5.8849999999999998</v>
      </c>
      <c r="AD369" s="7">
        <v>4.7779999999999996</v>
      </c>
      <c r="AE369" s="2">
        <v>6896</v>
      </c>
    </row>
    <row r="370" spans="1:33" ht="15" x14ac:dyDescent="0.2">
      <c r="A370" s="2">
        <v>356</v>
      </c>
      <c r="B370" s="1" t="s">
        <v>426</v>
      </c>
      <c r="C370" s="7">
        <v>154.297</v>
      </c>
      <c r="D370" s="8">
        <v>0</v>
      </c>
      <c r="E370" s="8">
        <v>476.3</v>
      </c>
      <c r="F370" s="8">
        <v>660.1</v>
      </c>
      <c r="G370" s="8">
        <v>21.1</v>
      </c>
      <c r="H370" s="8">
        <v>0</v>
      </c>
      <c r="I370" s="7">
        <v>0</v>
      </c>
      <c r="J370" s="7">
        <v>0.47599999999999998</v>
      </c>
      <c r="K370" s="7">
        <v>0</v>
      </c>
      <c r="L370" s="8">
        <v>0</v>
      </c>
      <c r="M370" s="8">
        <v>0</v>
      </c>
      <c r="N370" s="9">
        <v>13.93</v>
      </c>
      <c r="O370" s="10">
        <v>0.26939999999999997</v>
      </c>
      <c r="P370" s="10">
        <v>-1.561E-4</v>
      </c>
      <c r="Q370" s="10">
        <v>3.5180000000000001E-8</v>
      </c>
      <c r="R370" s="11">
        <v>617.57000000000005</v>
      </c>
      <c r="S370" s="11">
        <v>318.64999999999998</v>
      </c>
      <c r="T370" s="2">
        <v>-50.07</v>
      </c>
      <c r="U370" s="2">
        <v>18.690000000000001</v>
      </c>
      <c r="V370" s="9">
        <v>16.013999999999999</v>
      </c>
      <c r="W370" s="11">
        <v>3702.56</v>
      </c>
      <c r="X370" s="11">
        <v>-81.55</v>
      </c>
      <c r="Y370" s="2">
        <v>507</v>
      </c>
      <c r="Z370" s="2">
        <v>351</v>
      </c>
      <c r="AA370" s="7">
        <v>0</v>
      </c>
      <c r="AB370" s="11">
        <v>0</v>
      </c>
      <c r="AC370" s="7">
        <v>0</v>
      </c>
      <c r="AD370" s="7">
        <v>0</v>
      </c>
      <c r="AE370" s="2">
        <v>9840</v>
      </c>
    </row>
    <row r="371" spans="1:33" ht="15" x14ac:dyDescent="0.2">
      <c r="A371" s="2">
        <v>357</v>
      </c>
      <c r="B371" s="1" t="s">
        <v>427</v>
      </c>
      <c r="C371" s="7">
        <v>30.006</v>
      </c>
      <c r="D371" s="8">
        <v>109.5</v>
      </c>
      <c r="E371" s="8">
        <v>121.4</v>
      </c>
      <c r="F371" s="8">
        <v>180</v>
      </c>
      <c r="G371" s="8">
        <v>64</v>
      </c>
      <c r="H371" s="8">
        <v>58</v>
      </c>
      <c r="I371" s="7">
        <v>0.25</v>
      </c>
      <c r="J371" s="7">
        <v>0.60699999999999998</v>
      </c>
      <c r="K371" s="7">
        <v>1.28</v>
      </c>
      <c r="L371" s="8">
        <v>121</v>
      </c>
      <c r="M371" s="8">
        <v>0.2</v>
      </c>
      <c r="N371" s="9">
        <v>7.0090000000000003</v>
      </c>
      <c r="O371" s="10">
        <v>-2.24E-4</v>
      </c>
      <c r="P371" s="10">
        <v>2.328E-6</v>
      </c>
      <c r="Q371" s="10">
        <v>-1.0000000000000001E-9</v>
      </c>
      <c r="R371" s="11">
        <v>0</v>
      </c>
      <c r="S371" s="11">
        <v>0</v>
      </c>
      <c r="T371" s="2">
        <v>21.6</v>
      </c>
      <c r="U371" s="2">
        <v>20.72</v>
      </c>
      <c r="V371" s="9">
        <v>20.131399999999999</v>
      </c>
      <c r="W371" s="11">
        <v>1572.52</v>
      </c>
      <c r="X371" s="11">
        <v>-4.88</v>
      </c>
      <c r="Y371" s="2">
        <v>140</v>
      </c>
      <c r="Z371" s="2">
        <v>95</v>
      </c>
      <c r="AA371" s="7">
        <v>61.514000000000003</v>
      </c>
      <c r="AB371" s="11">
        <v>-2465.7800000000002</v>
      </c>
      <c r="AC371" s="7">
        <v>-7.2110000000000003</v>
      </c>
      <c r="AD371" s="7">
        <v>0.27900000000000003</v>
      </c>
      <c r="AE371" s="2">
        <v>3300</v>
      </c>
    </row>
    <row r="372" spans="1:33" ht="15" x14ac:dyDescent="0.2">
      <c r="A372" s="2">
        <v>358</v>
      </c>
      <c r="B372" s="1" t="s">
        <v>428</v>
      </c>
      <c r="C372" s="7">
        <v>28.013000000000002</v>
      </c>
      <c r="D372" s="8">
        <v>63.3</v>
      </c>
      <c r="E372" s="8">
        <v>77.400000000000006</v>
      </c>
      <c r="F372" s="8">
        <v>126.2</v>
      </c>
      <c r="G372" s="8">
        <v>33.5</v>
      </c>
      <c r="H372" s="8">
        <v>89.5</v>
      </c>
      <c r="I372" s="7">
        <v>0.28999999999999998</v>
      </c>
      <c r="J372" s="7">
        <v>0.04</v>
      </c>
      <c r="K372" s="7">
        <v>0.80400000000000005</v>
      </c>
      <c r="L372" s="8">
        <v>78.099999999999994</v>
      </c>
      <c r="M372" s="8">
        <v>0</v>
      </c>
      <c r="N372" s="9">
        <v>7.44</v>
      </c>
      <c r="O372" s="10">
        <v>-3.2399999999999998E-3</v>
      </c>
      <c r="P372" s="10">
        <v>6.3999999999999997E-6</v>
      </c>
      <c r="Q372" s="10">
        <v>-2.7900000000000001E-9</v>
      </c>
      <c r="R372" s="11">
        <v>90.3</v>
      </c>
      <c r="S372" s="11">
        <v>46.41</v>
      </c>
      <c r="T372" s="2">
        <v>0</v>
      </c>
      <c r="U372" s="2">
        <v>0</v>
      </c>
      <c r="V372" s="9">
        <v>14.934200000000001</v>
      </c>
      <c r="W372" s="11">
        <v>588.72</v>
      </c>
      <c r="X372" s="11">
        <v>-6.6</v>
      </c>
      <c r="Y372" s="2">
        <v>90</v>
      </c>
      <c r="Z372" s="2">
        <v>54</v>
      </c>
      <c r="AA372" s="7">
        <v>31.927</v>
      </c>
      <c r="AB372" s="11">
        <v>-924.86</v>
      </c>
      <c r="AC372" s="7">
        <v>-3.0750000000000002</v>
      </c>
      <c r="AD372" s="7">
        <v>0.26400000000000001</v>
      </c>
      <c r="AE372" s="2">
        <v>1333</v>
      </c>
    </row>
    <row r="373" spans="1:33" ht="15" x14ac:dyDescent="0.2">
      <c r="A373" s="2">
        <v>359</v>
      </c>
      <c r="B373" s="1" t="s">
        <v>429</v>
      </c>
      <c r="C373" s="7">
        <v>46.006</v>
      </c>
      <c r="D373" s="8">
        <v>261.89999999999998</v>
      </c>
      <c r="E373" s="8">
        <v>294.3</v>
      </c>
      <c r="F373" s="8">
        <v>431.4</v>
      </c>
      <c r="G373" s="8">
        <v>100</v>
      </c>
      <c r="H373" s="8">
        <v>170</v>
      </c>
      <c r="I373" s="7">
        <v>0.48</v>
      </c>
      <c r="J373" s="7">
        <v>0.86</v>
      </c>
      <c r="K373" s="7">
        <v>1.4470000000000001</v>
      </c>
      <c r="L373" s="8">
        <v>292.89999999999998</v>
      </c>
      <c r="M373" s="8">
        <v>0.4</v>
      </c>
      <c r="N373" s="9">
        <v>5.7880000000000003</v>
      </c>
      <c r="O373" s="10">
        <v>1.155E-2</v>
      </c>
      <c r="P373" s="10">
        <v>-4.9699999999999998E-6</v>
      </c>
      <c r="Q373" s="10">
        <v>7.0000000000000004E-11</v>
      </c>
      <c r="R373" s="11">
        <v>406.2</v>
      </c>
      <c r="S373" s="11">
        <v>230.21</v>
      </c>
      <c r="T373" s="2">
        <v>8.09</v>
      </c>
      <c r="U373" s="2">
        <v>12.42</v>
      </c>
      <c r="V373" s="9">
        <v>20.532399999999999</v>
      </c>
      <c r="W373" s="11">
        <v>4141.29</v>
      </c>
      <c r="X373" s="11">
        <v>3.65</v>
      </c>
      <c r="Y373" s="2">
        <v>320</v>
      </c>
      <c r="Z373" s="2">
        <v>230</v>
      </c>
      <c r="AA373" s="7">
        <v>61.862000000000002</v>
      </c>
      <c r="AB373" s="11">
        <v>-6073.34</v>
      </c>
      <c r="AC373" s="7">
        <v>-6.0940000000000003</v>
      </c>
      <c r="AD373" s="7">
        <v>1.04</v>
      </c>
      <c r="AE373" s="2">
        <v>4555</v>
      </c>
    </row>
    <row r="374" spans="1:33" ht="15" x14ac:dyDescent="0.2">
      <c r="A374" s="2">
        <v>360</v>
      </c>
      <c r="B374" s="1" t="s">
        <v>430</v>
      </c>
      <c r="C374" s="7">
        <v>71.001999999999995</v>
      </c>
      <c r="D374" s="8">
        <v>66.400000000000006</v>
      </c>
      <c r="E374" s="8">
        <v>144.1</v>
      </c>
      <c r="F374" s="8">
        <v>234</v>
      </c>
      <c r="G374" s="8">
        <v>44.7</v>
      </c>
      <c r="H374" s="8">
        <v>0</v>
      </c>
      <c r="I374" s="7">
        <v>0</v>
      </c>
      <c r="J374" s="7">
        <v>0.13200000000000001</v>
      </c>
      <c r="K374" s="7">
        <v>1.5369999999999999</v>
      </c>
      <c r="L374" s="8">
        <v>144</v>
      </c>
      <c r="M374" s="8">
        <v>0.2</v>
      </c>
      <c r="N374" s="9">
        <v>0</v>
      </c>
      <c r="O374" s="10">
        <v>0</v>
      </c>
      <c r="P374" s="10">
        <v>0</v>
      </c>
      <c r="Q374" s="10">
        <v>0</v>
      </c>
      <c r="R374" s="11">
        <v>0</v>
      </c>
      <c r="S374" s="11">
        <v>0</v>
      </c>
      <c r="T374" s="2">
        <v>-29.78</v>
      </c>
      <c r="U374" s="2">
        <v>-30.38</v>
      </c>
      <c r="V374" s="9">
        <v>15.6107</v>
      </c>
      <c r="W374" s="11">
        <v>1155.69</v>
      </c>
      <c r="X374" s="11">
        <v>-15.37</v>
      </c>
      <c r="Y374" s="2">
        <v>155</v>
      </c>
      <c r="Z374" s="2">
        <v>103</v>
      </c>
      <c r="AA374" s="7">
        <v>39.219000000000001</v>
      </c>
      <c r="AB374" s="11">
        <v>-1971.37</v>
      </c>
      <c r="AC374" s="7">
        <v>-3.81</v>
      </c>
      <c r="AD374" s="7">
        <v>0.67900000000000005</v>
      </c>
      <c r="AE374" s="2">
        <v>0</v>
      </c>
    </row>
    <row r="375" spans="1:33" ht="15" x14ac:dyDescent="0.2">
      <c r="A375" s="2">
        <v>361</v>
      </c>
      <c r="B375" s="1" t="s">
        <v>431</v>
      </c>
      <c r="C375" s="7">
        <v>61.040999999999997</v>
      </c>
      <c r="D375" s="8">
        <v>244.6</v>
      </c>
      <c r="E375" s="8">
        <v>374.4</v>
      </c>
      <c r="F375" s="8">
        <v>588</v>
      </c>
      <c r="G375" s="8">
        <v>62.3</v>
      </c>
      <c r="H375" s="8">
        <v>173</v>
      </c>
      <c r="I375" s="7">
        <v>0.224</v>
      </c>
      <c r="J375" s="7">
        <v>0.34599999999999997</v>
      </c>
      <c r="K375" s="7">
        <v>1.1379999999999999</v>
      </c>
      <c r="L375" s="8">
        <v>293</v>
      </c>
      <c r="M375" s="8">
        <v>3.1</v>
      </c>
      <c r="N375" s="9">
        <v>1.7729999999999999</v>
      </c>
      <c r="O375" s="10">
        <v>4.7239999999999997E-2</v>
      </c>
      <c r="P375" s="10">
        <v>-2.5829999999999998E-5</v>
      </c>
      <c r="Q375" s="10">
        <v>4.9799999999999998E-9</v>
      </c>
      <c r="R375" s="11">
        <v>452.5</v>
      </c>
      <c r="S375" s="11">
        <v>261.20999999999998</v>
      </c>
      <c r="T375" s="2">
        <v>-17.86</v>
      </c>
      <c r="U375" s="2">
        <v>-1.66</v>
      </c>
      <c r="V375" s="9">
        <v>16.2193</v>
      </c>
      <c r="W375" s="11">
        <v>2972.64</v>
      </c>
      <c r="X375" s="11">
        <v>-64.150000000000006</v>
      </c>
      <c r="Y375" s="2">
        <v>409</v>
      </c>
      <c r="Z375" s="2">
        <v>278</v>
      </c>
      <c r="AA375" s="7">
        <v>50.133000000000003</v>
      </c>
      <c r="AB375" s="11">
        <v>-5996.3</v>
      </c>
      <c r="AC375" s="7">
        <v>-4.641</v>
      </c>
      <c r="AD375" s="7">
        <v>3.08</v>
      </c>
      <c r="AE375" s="2">
        <v>8225</v>
      </c>
    </row>
    <row r="376" spans="1:33" ht="15" x14ac:dyDescent="0.2">
      <c r="A376" s="2">
        <v>362</v>
      </c>
      <c r="B376" s="1" t="s">
        <v>432</v>
      </c>
      <c r="C376" s="7">
        <v>65.459000000000003</v>
      </c>
      <c r="D376" s="8">
        <v>213.5</v>
      </c>
      <c r="E376" s="8">
        <v>2667.7</v>
      </c>
      <c r="F376" s="8">
        <v>440</v>
      </c>
      <c r="G376" s="8">
        <v>90</v>
      </c>
      <c r="H376" s="8">
        <v>139</v>
      </c>
      <c r="I376" s="7">
        <v>0.35</v>
      </c>
      <c r="J376" s="7">
        <v>0.318</v>
      </c>
      <c r="K376" s="7">
        <v>1.42</v>
      </c>
      <c r="L376" s="8">
        <v>261</v>
      </c>
      <c r="M376" s="8">
        <v>1.8</v>
      </c>
      <c r="N376" s="9">
        <v>8.1440000000000001</v>
      </c>
      <c r="O376" s="10">
        <v>1.068E-2</v>
      </c>
      <c r="P376" s="10">
        <v>-7.977E-6</v>
      </c>
      <c r="Q376" s="10">
        <v>2.4239999999999999E-9</v>
      </c>
      <c r="R376" s="11">
        <v>0</v>
      </c>
      <c r="S376" s="11">
        <v>0</v>
      </c>
      <c r="T376" s="2">
        <v>12.57</v>
      </c>
      <c r="U376" s="2">
        <v>16</v>
      </c>
      <c r="V376" s="9">
        <v>166.95050000000001</v>
      </c>
      <c r="W376" s="11">
        <v>2520.6999999999998</v>
      </c>
      <c r="X376" s="11">
        <v>-23.46</v>
      </c>
      <c r="Y376" s="2">
        <v>285</v>
      </c>
      <c r="Z376" s="2">
        <v>210</v>
      </c>
      <c r="AA376" s="7">
        <v>36.380000000000003</v>
      </c>
      <c r="AB376" s="11">
        <v>-3748.59</v>
      </c>
      <c r="AC376" s="7">
        <v>-2.819</v>
      </c>
      <c r="AD376" s="7">
        <v>1.2</v>
      </c>
      <c r="AE376" s="2">
        <v>6140</v>
      </c>
    </row>
    <row r="377" spans="1:33" ht="15" x14ac:dyDescent="0.2">
      <c r="A377" s="2">
        <v>363</v>
      </c>
      <c r="B377" s="1" t="s">
        <v>433</v>
      </c>
      <c r="C377" s="7">
        <v>44.012999999999998</v>
      </c>
      <c r="D377" s="8">
        <v>182.3</v>
      </c>
      <c r="E377" s="8">
        <v>184.7</v>
      </c>
      <c r="F377" s="8">
        <v>309.60000000000002</v>
      </c>
      <c r="G377" s="8">
        <v>71.5</v>
      </c>
      <c r="H377" s="8">
        <v>97.4</v>
      </c>
      <c r="I377" s="7">
        <v>0.27400000000000002</v>
      </c>
      <c r="J377" s="7">
        <v>0.16</v>
      </c>
      <c r="K377" s="7">
        <v>1.226</v>
      </c>
      <c r="L377" s="8">
        <v>183.6</v>
      </c>
      <c r="M377" s="8">
        <v>0.2</v>
      </c>
      <c r="N377" s="9">
        <v>5.1639999999999997</v>
      </c>
      <c r="O377" s="10">
        <v>1.7389999999999999E-2</v>
      </c>
      <c r="P377" s="10">
        <v>-1.38E-5</v>
      </c>
      <c r="Q377" s="10">
        <v>4.3709999999999999E-9</v>
      </c>
      <c r="R377" s="11">
        <v>0</v>
      </c>
      <c r="S377" s="11">
        <v>0</v>
      </c>
      <c r="T377" s="2">
        <v>19.489999999999998</v>
      </c>
      <c r="U377" s="2">
        <v>24.77</v>
      </c>
      <c r="V377" s="9">
        <v>16.127099999999999</v>
      </c>
      <c r="W377" s="11">
        <v>1506.49</v>
      </c>
      <c r="X377" s="11">
        <v>-25.99</v>
      </c>
      <c r="Y377" s="2">
        <v>200</v>
      </c>
      <c r="Z377" s="2">
        <v>144</v>
      </c>
      <c r="AA377" s="7">
        <v>46.444000000000003</v>
      </c>
      <c r="AB377" s="11">
        <v>-2867.98</v>
      </c>
      <c r="AC377" s="7">
        <v>-4.6550000000000002</v>
      </c>
      <c r="AD377" s="7">
        <v>0.74299999999999999</v>
      </c>
      <c r="AE377" s="2">
        <v>3955</v>
      </c>
    </row>
    <row r="378" spans="1:33" ht="15" x14ac:dyDescent="0.2">
      <c r="A378" s="2">
        <v>364</v>
      </c>
      <c r="B378" s="1" t="s">
        <v>434</v>
      </c>
      <c r="C378" s="7">
        <v>268.529</v>
      </c>
      <c r="D378" s="8">
        <v>305</v>
      </c>
      <c r="E378" s="8">
        <v>603.1</v>
      </c>
      <c r="F378" s="8">
        <v>756</v>
      </c>
      <c r="G378" s="8">
        <v>11</v>
      </c>
      <c r="H378" s="8">
        <v>0</v>
      </c>
      <c r="I378" s="7">
        <v>0</v>
      </c>
      <c r="J378" s="7">
        <v>0.82699999999999996</v>
      </c>
      <c r="K378" s="7">
        <v>0.78900000000000003</v>
      </c>
      <c r="L378" s="8">
        <v>305</v>
      </c>
      <c r="M378" s="8">
        <v>0</v>
      </c>
      <c r="N378" s="9">
        <v>-3.7</v>
      </c>
      <c r="O378" s="10">
        <v>0.43290000000000001</v>
      </c>
      <c r="P378" s="10">
        <v>-2.4240000000000001E-4</v>
      </c>
      <c r="Q378" s="10">
        <v>5.2670000000000001E-8</v>
      </c>
      <c r="R378" s="11">
        <v>793.62</v>
      </c>
      <c r="S378" s="11">
        <v>393.54</v>
      </c>
      <c r="T378" s="2">
        <v>-104</v>
      </c>
      <c r="U378" s="2">
        <v>26.03</v>
      </c>
      <c r="V378" s="9">
        <v>16.153300000000002</v>
      </c>
      <c r="W378" s="11">
        <v>4450.4399999999996</v>
      </c>
      <c r="X378" s="11">
        <v>-135.6</v>
      </c>
      <c r="Y378" s="2">
        <v>639</v>
      </c>
      <c r="Z378" s="2">
        <v>456</v>
      </c>
      <c r="AA378" s="7">
        <v>0</v>
      </c>
      <c r="AB378" s="11">
        <v>0</v>
      </c>
      <c r="AC378" s="7">
        <v>0</v>
      </c>
      <c r="AD378" s="7">
        <v>0</v>
      </c>
      <c r="AE378" s="2">
        <v>13390</v>
      </c>
    </row>
    <row r="379" spans="1:33" ht="15" x14ac:dyDescent="0.2">
      <c r="A379" s="2">
        <v>365</v>
      </c>
      <c r="B379" s="1" t="s">
        <v>435</v>
      </c>
      <c r="C379" s="7">
        <v>128.25899999999999</v>
      </c>
      <c r="D379" s="8">
        <v>219.7</v>
      </c>
      <c r="E379" s="8">
        <v>424</v>
      </c>
      <c r="F379" s="8">
        <v>594.6</v>
      </c>
      <c r="G379" s="8">
        <v>22.8</v>
      </c>
      <c r="H379" s="8">
        <v>548</v>
      </c>
      <c r="I379" s="7">
        <v>0.26</v>
      </c>
      <c r="J379" s="7">
        <v>0.44400000000000001</v>
      </c>
      <c r="K379" s="7">
        <v>0.71799999999999997</v>
      </c>
      <c r="L379" s="8">
        <v>293</v>
      </c>
      <c r="M379" s="8">
        <v>0</v>
      </c>
      <c r="N379" s="9">
        <v>0.751</v>
      </c>
      <c r="O379" s="10">
        <v>0.1618</v>
      </c>
      <c r="P379" s="10">
        <v>-4.6060000000000003E-5</v>
      </c>
      <c r="Q379" s="10">
        <v>-7.1209999999999997E-9</v>
      </c>
      <c r="R379" s="11">
        <v>525.55999999999995</v>
      </c>
      <c r="S379" s="11">
        <v>272.12</v>
      </c>
      <c r="T379" s="2">
        <v>-54.74</v>
      </c>
      <c r="U379" s="2">
        <v>5.93</v>
      </c>
      <c r="V379" s="9">
        <v>15.9671</v>
      </c>
      <c r="W379" s="11">
        <v>3291.45</v>
      </c>
      <c r="X379" s="11">
        <v>-71.33</v>
      </c>
      <c r="Y379" s="2">
        <v>452</v>
      </c>
      <c r="Z379" s="2">
        <v>312</v>
      </c>
      <c r="AA379" s="7">
        <v>73.132999999999996</v>
      </c>
      <c r="AB379" s="11">
        <v>-7969.42</v>
      </c>
      <c r="AC379" s="7">
        <v>7.89</v>
      </c>
      <c r="AD379" s="7">
        <v>8.69</v>
      </c>
      <c r="AE379" s="2">
        <v>8823</v>
      </c>
    </row>
    <row r="380" spans="1:33" ht="15" x14ac:dyDescent="0.2">
      <c r="A380" s="2">
        <v>366</v>
      </c>
      <c r="B380" s="1" t="s">
        <v>436</v>
      </c>
      <c r="C380" s="7">
        <v>196.37799999999999</v>
      </c>
      <c r="D380" s="8">
        <v>0</v>
      </c>
      <c r="E380" s="8">
        <v>535.29999999999995</v>
      </c>
      <c r="F380" s="8">
        <v>710.5</v>
      </c>
      <c r="G380" s="8">
        <v>16.3</v>
      </c>
      <c r="H380" s="8">
        <v>0</v>
      </c>
      <c r="I380" s="7">
        <v>0</v>
      </c>
      <c r="J380" s="7">
        <v>0.61</v>
      </c>
      <c r="K380" s="7">
        <v>0</v>
      </c>
      <c r="L380" s="8">
        <v>0</v>
      </c>
      <c r="M380" s="8">
        <v>0</v>
      </c>
      <c r="N380" s="9">
        <v>-14.523999999999999</v>
      </c>
      <c r="O380" s="10">
        <v>3.3719999999999999</v>
      </c>
      <c r="P380" s="10">
        <v>-1</v>
      </c>
      <c r="Q380" s="10">
        <v>-1.948</v>
      </c>
      <c r="R380" s="11">
        <v>-4</v>
      </c>
      <c r="S380" s="11">
        <v>4.3719999999999999</v>
      </c>
      <c r="T380" s="2">
        <v>-8</v>
      </c>
      <c r="U380" s="2">
        <v>735.19</v>
      </c>
      <c r="V380" s="9">
        <v>357.74</v>
      </c>
      <c r="W380" s="11">
        <v>-64.849999999999994</v>
      </c>
      <c r="X380" s="11">
        <v>24.72</v>
      </c>
      <c r="Y380" s="2">
        <v>16.108899999999998</v>
      </c>
      <c r="Z380" s="2">
        <v>4096.3</v>
      </c>
      <c r="AA380" s="7">
        <v>-103</v>
      </c>
      <c r="AB380" s="11">
        <v>569</v>
      </c>
      <c r="AC380" s="7">
        <v>400</v>
      </c>
      <c r="AD380" s="7">
        <v>0</v>
      </c>
      <c r="AE380" s="2">
        <v>0</v>
      </c>
      <c r="AG380" s="2">
        <v>0</v>
      </c>
    </row>
    <row r="381" spans="1:33" ht="15" x14ac:dyDescent="0.2">
      <c r="A381" s="2">
        <v>367</v>
      </c>
      <c r="B381" s="1" t="s">
        <v>437</v>
      </c>
      <c r="C381" s="7">
        <v>254.50200000000001</v>
      </c>
      <c r="D381" s="8">
        <v>301.3</v>
      </c>
      <c r="E381" s="8">
        <v>589.5</v>
      </c>
      <c r="F381" s="8">
        <v>745</v>
      </c>
      <c r="G381" s="8">
        <v>11.9</v>
      </c>
      <c r="H381" s="8">
        <v>0</v>
      </c>
      <c r="I381" s="7">
        <v>0</v>
      </c>
      <c r="J381" s="7">
        <v>0.79</v>
      </c>
      <c r="K381" s="7">
        <v>0.77700000000000002</v>
      </c>
      <c r="L381" s="8">
        <v>301</v>
      </c>
      <c r="M381" s="8">
        <v>0</v>
      </c>
      <c r="N381" s="9">
        <v>-3.456</v>
      </c>
      <c r="O381" s="10">
        <v>0.41010000000000002</v>
      </c>
      <c r="P381" s="10">
        <v>-2.2910000000000001E-4</v>
      </c>
      <c r="Q381" s="10">
        <v>4.964E-8</v>
      </c>
      <c r="R381" s="11">
        <v>777.4</v>
      </c>
      <c r="S381" s="11">
        <v>385</v>
      </c>
      <c r="T381" s="2">
        <v>-99.08</v>
      </c>
      <c r="U381" s="2">
        <v>24.02</v>
      </c>
      <c r="V381" s="9">
        <v>16.123200000000001</v>
      </c>
      <c r="W381" s="11">
        <v>4361.79</v>
      </c>
      <c r="X381" s="11">
        <v>-129.9</v>
      </c>
      <c r="Y381" s="2">
        <v>625</v>
      </c>
      <c r="Z381" s="2">
        <v>445</v>
      </c>
      <c r="AA381" s="7">
        <v>0</v>
      </c>
      <c r="AB381" s="11">
        <v>0</v>
      </c>
      <c r="AC381" s="7">
        <v>0</v>
      </c>
      <c r="AD381" s="7">
        <v>0</v>
      </c>
      <c r="AE381" s="2">
        <v>13020</v>
      </c>
    </row>
    <row r="382" spans="1:33" ht="15" x14ac:dyDescent="0.2">
      <c r="A382" s="2">
        <v>368</v>
      </c>
      <c r="B382" s="1" t="s">
        <v>438</v>
      </c>
      <c r="C382" s="7">
        <v>114.232</v>
      </c>
      <c r="D382" s="8">
        <v>216.4</v>
      </c>
      <c r="E382" s="8">
        <v>398.8</v>
      </c>
      <c r="F382" s="8">
        <v>568.79999999999995</v>
      </c>
      <c r="G382" s="8">
        <v>24.5</v>
      </c>
      <c r="H382" s="8">
        <v>492</v>
      </c>
      <c r="I382" s="7">
        <v>0.25900000000000001</v>
      </c>
      <c r="J382" s="7">
        <v>0.39400000000000002</v>
      </c>
      <c r="K382" s="7">
        <v>0.70299999999999996</v>
      </c>
      <c r="L382" s="8">
        <v>293</v>
      </c>
      <c r="M382" s="8">
        <v>0</v>
      </c>
      <c r="N382" s="9">
        <v>-1.456</v>
      </c>
      <c r="O382" s="10">
        <v>0.1842</v>
      </c>
      <c r="P382" s="10">
        <v>-1.002E-4</v>
      </c>
      <c r="Q382" s="10">
        <v>2.1150000000000001E-8</v>
      </c>
      <c r="R382" s="11">
        <v>473.7</v>
      </c>
      <c r="S382" s="11">
        <v>251.71</v>
      </c>
      <c r="T382" s="2">
        <v>-49.82</v>
      </c>
      <c r="U382" s="2">
        <v>3.92</v>
      </c>
      <c r="V382" s="9">
        <v>15.942600000000001</v>
      </c>
      <c r="W382" s="11">
        <v>3120.29</v>
      </c>
      <c r="X382" s="11">
        <v>-63.63</v>
      </c>
      <c r="Y382" s="2">
        <v>425</v>
      </c>
      <c r="Z382" s="2">
        <v>292</v>
      </c>
      <c r="AA382" s="7">
        <v>66.638999999999996</v>
      </c>
      <c r="AB382" s="11">
        <v>-7100.69</v>
      </c>
      <c r="AC382" s="7">
        <v>-7.0529999999999999</v>
      </c>
      <c r="AD382" s="7">
        <v>7.31</v>
      </c>
      <c r="AE382" s="2">
        <v>8225</v>
      </c>
    </row>
    <row r="383" spans="1:33" ht="15" x14ac:dyDescent="0.2">
      <c r="A383" s="2">
        <v>369</v>
      </c>
      <c r="B383" s="1" t="s">
        <v>439</v>
      </c>
      <c r="C383" s="7">
        <v>182.351</v>
      </c>
      <c r="D383" s="8">
        <v>0</v>
      </c>
      <c r="E383" s="8">
        <v>516.9</v>
      </c>
      <c r="F383" s="8">
        <v>694</v>
      </c>
      <c r="G383" s="8">
        <v>17.7</v>
      </c>
      <c r="H383" s="8">
        <v>0</v>
      </c>
      <c r="I383" s="7">
        <v>0</v>
      </c>
      <c r="J383" s="7">
        <v>0.56399999999999995</v>
      </c>
      <c r="K383" s="7">
        <v>0</v>
      </c>
      <c r="L383" s="8">
        <v>0</v>
      </c>
      <c r="M383" s="8">
        <v>0</v>
      </c>
      <c r="N383" s="9">
        <v>-14.319000000000001</v>
      </c>
      <c r="O383" s="10">
        <v>3.145</v>
      </c>
      <c r="P383" s="10">
        <v>-1</v>
      </c>
      <c r="Q383" s="10">
        <v>-1.8180000000000001</v>
      </c>
      <c r="R383" s="11">
        <v>-4</v>
      </c>
      <c r="S383" s="11">
        <v>4.08</v>
      </c>
      <c r="T383" s="2">
        <v>-8</v>
      </c>
      <c r="U383" s="2">
        <v>695.83</v>
      </c>
      <c r="V383" s="9">
        <v>346.19</v>
      </c>
      <c r="W383" s="11">
        <v>-59.92</v>
      </c>
      <c r="X383" s="11">
        <v>22.72</v>
      </c>
      <c r="Y383" s="2">
        <v>16.094100000000001</v>
      </c>
      <c r="Z383" s="2">
        <v>3983.01</v>
      </c>
      <c r="AA383" s="7">
        <v>-95.85</v>
      </c>
      <c r="AB383" s="11">
        <v>549</v>
      </c>
      <c r="AC383" s="7">
        <v>385</v>
      </c>
      <c r="AD383" s="7">
        <v>0</v>
      </c>
      <c r="AE383" s="2">
        <v>0</v>
      </c>
      <c r="AG383" s="2">
        <v>0</v>
      </c>
    </row>
    <row r="384" spans="1:33" ht="15" x14ac:dyDescent="0.2">
      <c r="A384" s="2">
        <v>370</v>
      </c>
      <c r="B384" s="1" t="s">
        <v>440</v>
      </c>
      <c r="C384" s="7">
        <v>212.42099999999999</v>
      </c>
      <c r="D384" s="8">
        <v>283</v>
      </c>
      <c r="E384" s="8">
        <v>543.79999999999995</v>
      </c>
      <c r="F384" s="8">
        <v>707</v>
      </c>
      <c r="G384" s="8">
        <v>15</v>
      </c>
      <c r="H384" s="8">
        <v>880</v>
      </c>
      <c r="I384" s="7">
        <v>0.23</v>
      </c>
      <c r="J384" s="7">
        <v>0.70599999999999996</v>
      </c>
      <c r="K384" s="7">
        <v>0.76900000000000002</v>
      </c>
      <c r="L384" s="8">
        <v>293</v>
      </c>
      <c r="M384" s="8">
        <v>0</v>
      </c>
      <c r="N384" s="9">
        <v>-2.8460000000000001</v>
      </c>
      <c r="O384" s="10">
        <v>3.4220000000000002</v>
      </c>
      <c r="P384" s="10">
        <v>-1</v>
      </c>
      <c r="Q384" s="10">
        <v>-1.9039999999999999</v>
      </c>
      <c r="R384" s="11">
        <v>-4</v>
      </c>
      <c r="S384" s="11">
        <v>4.1079999999999997</v>
      </c>
      <c r="T384" s="2">
        <v>-8</v>
      </c>
      <c r="U384" s="2">
        <v>718.51</v>
      </c>
      <c r="V384" s="9">
        <v>355.92</v>
      </c>
      <c r="W384" s="11">
        <v>-84.31</v>
      </c>
      <c r="X384" s="11">
        <v>17.98</v>
      </c>
      <c r="Y384" s="2">
        <v>16.1724</v>
      </c>
      <c r="Z384" s="2">
        <v>4121.51</v>
      </c>
      <c r="AA384" s="7">
        <v>-111.8</v>
      </c>
      <c r="AB384" s="11">
        <v>577</v>
      </c>
      <c r="AC384" s="7">
        <v>408</v>
      </c>
      <c r="AD384" s="7">
        <v>95</v>
      </c>
      <c r="AE384" s="2">
        <v>-11995.6</v>
      </c>
      <c r="AG384" s="2">
        <v>18.45</v>
      </c>
    </row>
    <row r="385" spans="1:33" ht="15" x14ac:dyDescent="0.2">
      <c r="A385" s="2">
        <v>371</v>
      </c>
      <c r="B385" s="1" t="s">
        <v>441</v>
      </c>
      <c r="C385" s="7">
        <v>280.54000000000002</v>
      </c>
      <c r="D385" s="8">
        <v>0</v>
      </c>
      <c r="E385" s="8">
        <v>625</v>
      </c>
      <c r="F385" s="8">
        <v>780</v>
      </c>
      <c r="G385" s="8">
        <v>10.1</v>
      </c>
      <c r="H385" s="8">
        <v>0</v>
      </c>
      <c r="I385" s="7">
        <v>0</v>
      </c>
      <c r="J385" s="7">
        <v>0.83299999999999996</v>
      </c>
      <c r="K385" s="7">
        <v>0</v>
      </c>
      <c r="L385" s="8">
        <v>0</v>
      </c>
      <c r="M385" s="8">
        <v>0</v>
      </c>
      <c r="N385" s="9">
        <v>-15.786</v>
      </c>
      <c r="O385" s="10">
        <v>0.47299999999999998</v>
      </c>
      <c r="P385" s="10">
        <v>-2.7240000000000001E-4</v>
      </c>
      <c r="Q385" s="10">
        <v>6.0899999999999996E-8</v>
      </c>
      <c r="R385" s="11">
        <v>950.57</v>
      </c>
      <c r="S385" s="11">
        <v>406.33</v>
      </c>
      <c r="T385" s="2">
        <v>-94.41</v>
      </c>
      <c r="U385" s="2">
        <v>36.78</v>
      </c>
      <c r="V385" s="9">
        <v>16.309200000000001</v>
      </c>
      <c r="W385" s="11">
        <v>4642.01</v>
      </c>
      <c r="X385" s="11">
        <v>-145.1</v>
      </c>
      <c r="Y385" s="2">
        <v>661</v>
      </c>
      <c r="Z385" s="2">
        <v>476</v>
      </c>
      <c r="AA385" s="7">
        <v>0</v>
      </c>
      <c r="AB385" s="11">
        <v>0</v>
      </c>
      <c r="AC385" s="7">
        <v>0</v>
      </c>
      <c r="AD385" s="7">
        <v>0</v>
      </c>
      <c r="AE385" s="2">
        <v>13780</v>
      </c>
    </row>
    <row r="386" spans="1:33" ht="15" x14ac:dyDescent="0.2">
      <c r="A386" s="2">
        <v>372</v>
      </c>
      <c r="B386" s="1" t="s">
        <v>442</v>
      </c>
      <c r="C386" s="7">
        <v>72.150999999999996</v>
      </c>
      <c r="D386" s="8">
        <v>143.4</v>
      </c>
      <c r="E386" s="8">
        <v>309.2</v>
      </c>
      <c r="F386" s="8">
        <v>469.6</v>
      </c>
      <c r="G386" s="8">
        <v>33.299999999999997</v>
      </c>
      <c r="H386" s="8">
        <v>304</v>
      </c>
      <c r="I386" s="7">
        <v>0.26200000000000001</v>
      </c>
      <c r="J386" s="7">
        <v>0.251</v>
      </c>
      <c r="K386" s="7">
        <v>0.626</v>
      </c>
      <c r="L386" s="8">
        <v>293</v>
      </c>
      <c r="M386" s="8">
        <v>0</v>
      </c>
      <c r="N386" s="9">
        <v>-0.86599999999999999</v>
      </c>
      <c r="O386" s="10">
        <v>0.1164</v>
      </c>
      <c r="P386" s="10">
        <v>-6.1630000000000005E-5</v>
      </c>
      <c r="Q386" s="10">
        <v>1.267E-8</v>
      </c>
      <c r="R386" s="11">
        <v>313.66000000000003</v>
      </c>
      <c r="S386" s="11">
        <v>182.45</v>
      </c>
      <c r="T386" s="2">
        <v>-35</v>
      </c>
      <c r="U386" s="2">
        <v>-2</v>
      </c>
      <c r="V386" s="9">
        <v>15.833299999999999</v>
      </c>
      <c r="W386" s="11">
        <v>2477.0700000000002</v>
      </c>
      <c r="X386" s="11">
        <v>-39.94</v>
      </c>
      <c r="Y386" s="2">
        <v>330</v>
      </c>
      <c r="Z386" s="2">
        <v>220</v>
      </c>
      <c r="AA386" s="7">
        <v>56.682000000000002</v>
      </c>
      <c r="AB386" s="11">
        <v>-4827.08</v>
      </c>
      <c r="AC386" s="7">
        <v>-5.3129999999999997</v>
      </c>
      <c r="AD386" s="7">
        <v>3.68</v>
      </c>
      <c r="AE386" s="2">
        <v>61.6</v>
      </c>
      <c r="AF386" s="12"/>
    </row>
    <row r="387" spans="1:33" ht="15" x14ac:dyDescent="0.2">
      <c r="A387" s="2">
        <v>373</v>
      </c>
      <c r="B387" s="1" t="s">
        <v>443</v>
      </c>
      <c r="C387" s="7">
        <v>102.134</v>
      </c>
      <c r="D387" s="8">
        <v>178</v>
      </c>
      <c r="E387" s="8">
        <v>374.8</v>
      </c>
      <c r="F387" s="8">
        <v>549.4</v>
      </c>
      <c r="G387" s="8">
        <v>32.9</v>
      </c>
      <c r="H387" s="8">
        <v>345</v>
      </c>
      <c r="I387" s="7">
        <v>0.252</v>
      </c>
      <c r="J387" s="7">
        <v>0.39200000000000002</v>
      </c>
      <c r="K387" s="7">
        <v>0.88700000000000001</v>
      </c>
      <c r="L387" s="8">
        <v>293</v>
      </c>
      <c r="M387" s="8">
        <v>1.8</v>
      </c>
      <c r="N387" s="9">
        <v>3.6829999999999998</v>
      </c>
      <c r="O387" s="10">
        <v>0.1075</v>
      </c>
      <c r="P387" s="10">
        <v>-4.0269999999999999E-5</v>
      </c>
      <c r="Q387" s="10">
        <v>-3.437E-9</v>
      </c>
      <c r="R387" s="11">
        <v>489.53</v>
      </c>
      <c r="S387" s="11">
        <v>255.83</v>
      </c>
      <c r="T387" s="2">
        <v>-111.31</v>
      </c>
      <c r="U387" s="2">
        <v>0</v>
      </c>
      <c r="V387" s="9">
        <v>16.229099999999999</v>
      </c>
      <c r="W387" s="11">
        <v>2980.47</v>
      </c>
      <c r="X387" s="11">
        <v>-64.150000000000006</v>
      </c>
      <c r="Y387" s="2">
        <v>410</v>
      </c>
      <c r="Z387" s="2">
        <v>280</v>
      </c>
      <c r="AA387" s="7">
        <v>69.656000000000006</v>
      </c>
      <c r="AB387" s="11">
        <v>-7028.88</v>
      </c>
      <c r="AC387" s="7">
        <v>-7.4749999999999996</v>
      </c>
      <c r="AD387" s="7">
        <v>5.0999999999999996</v>
      </c>
      <c r="AE387" s="2">
        <v>8170</v>
      </c>
    </row>
    <row r="388" spans="1:33" ht="15" x14ac:dyDescent="0.2">
      <c r="A388" s="2">
        <v>374</v>
      </c>
      <c r="B388" s="1" t="s">
        <v>444</v>
      </c>
      <c r="C388" s="7">
        <v>59.112000000000002</v>
      </c>
      <c r="D388" s="8">
        <v>190</v>
      </c>
      <c r="E388" s="8">
        <v>321.8</v>
      </c>
      <c r="F388" s="8">
        <v>497</v>
      </c>
      <c r="G388" s="8">
        <v>46.8</v>
      </c>
      <c r="H388" s="8">
        <v>233</v>
      </c>
      <c r="I388" s="7">
        <v>0.26700000000000002</v>
      </c>
      <c r="J388" s="7">
        <v>0.22900000000000001</v>
      </c>
      <c r="K388" s="7">
        <v>0.71699999999999997</v>
      </c>
      <c r="L388" s="8">
        <v>293</v>
      </c>
      <c r="M388" s="8">
        <v>1.3</v>
      </c>
      <c r="N388" s="9">
        <v>1.5980000000000001</v>
      </c>
      <c r="O388" s="10">
        <v>8.3559999999999995E-2</v>
      </c>
      <c r="P388" s="10">
        <v>-4.3519999999999997E-5</v>
      </c>
      <c r="Q388" s="10">
        <v>8.5660000000000004E-9</v>
      </c>
      <c r="R388" s="11">
        <v>0</v>
      </c>
      <c r="S388" s="11">
        <v>0</v>
      </c>
      <c r="T388" s="2">
        <v>-17.3</v>
      </c>
      <c r="U388" s="2">
        <v>9.51</v>
      </c>
      <c r="V388" s="9">
        <v>15.995699999999999</v>
      </c>
      <c r="W388" s="11">
        <v>2551.7199999999998</v>
      </c>
      <c r="X388" s="11">
        <v>-49.15</v>
      </c>
      <c r="Y388" s="2">
        <v>350</v>
      </c>
      <c r="Z388" s="2">
        <v>235</v>
      </c>
      <c r="AA388" s="7">
        <v>0</v>
      </c>
      <c r="AB388" s="11">
        <v>0</v>
      </c>
      <c r="AC388" s="7">
        <v>0</v>
      </c>
      <c r="AD388" s="7">
        <v>0</v>
      </c>
      <c r="AE388" s="2">
        <v>7100</v>
      </c>
    </row>
    <row r="389" spans="1:33" ht="15" x14ac:dyDescent="0.2">
      <c r="A389" s="2">
        <v>375</v>
      </c>
      <c r="B389" s="1" t="s">
        <v>445</v>
      </c>
      <c r="C389" s="7">
        <v>88.106999999999999</v>
      </c>
      <c r="D389" s="8">
        <v>180.3</v>
      </c>
      <c r="E389" s="8">
        <v>353.7</v>
      </c>
      <c r="F389" s="8">
        <v>538</v>
      </c>
      <c r="G389" s="8">
        <v>40.1</v>
      </c>
      <c r="H389" s="8">
        <v>285</v>
      </c>
      <c r="I389" s="7">
        <v>0.25900000000000001</v>
      </c>
      <c r="J389" s="7">
        <v>0.315</v>
      </c>
      <c r="K389" s="7">
        <v>0.91100000000000003</v>
      </c>
      <c r="L389" s="8">
        <v>289</v>
      </c>
      <c r="M389" s="8">
        <v>1.9</v>
      </c>
      <c r="N389" s="9">
        <v>0</v>
      </c>
      <c r="O389" s="10">
        <v>0</v>
      </c>
      <c r="P389" s="10">
        <v>0</v>
      </c>
      <c r="Q389" s="10">
        <v>0</v>
      </c>
      <c r="R389" s="11">
        <v>452.97</v>
      </c>
      <c r="S389" s="11">
        <v>246.09</v>
      </c>
      <c r="T389" s="2">
        <v>0</v>
      </c>
      <c r="U389" s="2">
        <v>0</v>
      </c>
      <c r="V389" s="9">
        <v>15.767099999999999</v>
      </c>
      <c r="W389" s="11">
        <v>2593.9499999999998</v>
      </c>
      <c r="X389" s="11">
        <v>-69.69</v>
      </c>
      <c r="Y389" s="2">
        <v>360</v>
      </c>
      <c r="Z389" s="2">
        <v>280</v>
      </c>
      <c r="AA389" s="7">
        <v>63.317999999999998</v>
      </c>
      <c r="AB389" s="11">
        <v>-6292.56</v>
      </c>
      <c r="AC389" s="7">
        <v>-6.6349999999999998</v>
      </c>
      <c r="AD389" s="7">
        <v>4.01</v>
      </c>
      <c r="AE389" s="2">
        <v>7760</v>
      </c>
    </row>
    <row r="390" spans="1:33" ht="15" x14ac:dyDescent="0.2">
      <c r="A390" s="2">
        <v>376</v>
      </c>
      <c r="B390" s="1" t="s">
        <v>446</v>
      </c>
      <c r="C390" s="7">
        <v>116.161</v>
      </c>
      <c r="D390" s="8">
        <v>197.3</v>
      </c>
      <c r="E390" s="8">
        <v>395.7</v>
      </c>
      <c r="F390" s="8">
        <v>578</v>
      </c>
      <c r="G390" s="8">
        <v>0</v>
      </c>
      <c r="H390" s="8">
        <v>0</v>
      </c>
      <c r="I390" s="7">
        <v>0</v>
      </c>
      <c r="J390" s="7">
        <v>0</v>
      </c>
      <c r="K390" s="7">
        <v>0.88100000000000001</v>
      </c>
      <c r="L390" s="8">
        <v>293</v>
      </c>
      <c r="M390" s="8">
        <v>1.8</v>
      </c>
      <c r="N390" s="9">
        <v>0</v>
      </c>
      <c r="O390" s="10">
        <v>0</v>
      </c>
      <c r="P390" s="10">
        <v>0</v>
      </c>
      <c r="Q390" s="10">
        <v>0</v>
      </c>
      <c r="R390" s="11">
        <v>0</v>
      </c>
      <c r="S390" s="11">
        <v>0</v>
      </c>
      <c r="T390" s="2">
        <v>0</v>
      </c>
      <c r="U390" s="2">
        <v>0</v>
      </c>
      <c r="V390" s="9">
        <v>16.864100000000001</v>
      </c>
      <c r="W390" s="11">
        <v>3558.18</v>
      </c>
      <c r="X390" s="11">
        <v>-47.86</v>
      </c>
      <c r="Y390" s="2">
        <v>420</v>
      </c>
      <c r="Z390" s="2">
        <v>292</v>
      </c>
      <c r="AA390" s="7">
        <v>0</v>
      </c>
      <c r="AB390" s="11">
        <v>0</v>
      </c>
      <c r="AC390" s="7">
        <v>0</v>
      </c>
      <c r="AD390" s="7">
        <v>0</v>
      </c>
      <c r="AE390" s="2">
        <v>8690</v>
      </c>
    </row>
    <row r="391" spans="1:33" ht="15" x14ac:dyDescent="0.2">
      <c r="A391" s="2">
        <v>377</v>
      </c>
      <c r="B391" s="1" t="s">
        <v>447</v>
      </c>
      <c r="C391" s="7">
        <v>120.19499999999999</v>
      </c>
      <c r="D391" s="8">
        <v>173.7</v>
      </c>
      <c r="E391" s="8">
        <v>432.4</v>
      </c>
      <c r="F391" s="8">
        <v>638.29999999999995</v>
      </c>
      <c r="G391" s="8">
        <v>31.6</v>
      </c>
      <c r="H391" s="8">
        <v>440</v>
      </c>
      <c r="I391" s="7">
        <v>0.26500000000000001</v>
      </c>
      <c r="J391" s="7">
        <v>0.34399999999999997</v>
      </c>
      <c r="K391" s="7">
        <v>0.86199999999999999</v>
      </c>
      <c r="L391" s="8">
        <v>293</v>
      </c>
      <c r="M391" s="8">
        <v>0.4</v>
      </c>
      <c r="N391" s="9">
        <v>-7.4729999999999999</v>
      </c>
      <c r="O391" s="10">
        <v>0.17879999999999999</v>
      </c>
      <c r="P391" s="10">
        <v>-1.099E-4</v>
      </c>
      <c r="Q391" s="10">
        <v>2.5819999999999999E-8</v>
      </c>
      <c r="R391" s="11">
        <v>527.45000000000005</v>
      </c>
      <c r="S391" s="11">
        <v>282.64999999999998</v>
      </c>
      <c r="T391" s="2">
        <v>1.87</v>
      </c>
      <c r="U391" s="2">
        <v>32.799999999999997</v>
      </c>
      <c r="V391" s="9">
        <v>16.0062</v>
      </c>
      <c r="W391" s="11">
        <v>3433.84</v>
      </c>
      <c r="X391" s="11">
        <v>-66.010000000000005</v>
      </c>
      <c r="Y391" s="2">
        <v>461</v>
      </c>
      <c r="Z391" s="2">
        <v>316</v>
      </c>
      <c r="AA391" s="7">
        <v>0</v>
      </c>
      <c r="AB391" s="11">
        <v>0</v>
      </c>
      <c r="AC391" s="7">
        <v>0</v>
      </c>
      <c r="AD391" s="7">
        <v>0</v>
      </c>
      <c r="AE391" s="2">
        <v>9140</v>
      </c>
    </row>
    <row r="392" spans="1:33" ht="15" x14ac:dyDescent="0.2">
      <c r="A392" s="2">
        <v>378</v>
      </c>
      <c r="B392" s="1" t="s">
        <v>448</v>
      </c>
      <c r="C392" s="7">
        <v>126.24299999999999</v>
      </c>
      <c r="D392" s="8">
        <v>178.7</v>
      </c>
      <c r="E392" s="8">
        <v>429.9</v>
      </c>
      <c r="F392" s="8">
        <v>639</v>
      </c>
      <c r="G392" s="8">
        <v>27.7</v>
      </c>
      <c r="H392" s="8">
        <v>0</v>
      </c>
      <c r="I392" s="7">
        <v>0</v>
      </c>
      <c r="J392" s="7">
        <v>0.25800000000000001</v>
      </c>
      <c r="K392" s="7">
        <v>0.79300000000000004</v>
      </c>
      <c r="L392" s="8">
        <v>293</v>
      </c>
      <c r="M392" s="8">
        <v>0</v>
      </c>
      <c r="N392" s="9">
        <v>-14.932</v>
      </c>
      <c r="O392" s="10">
        <v>0.23619999999999999</v>
      </c>
      <c r="P392" s="10">
        <v>-1.384E-4</v>
      </c>
      <c r="Q392" s="10">
        <v>3.0839999999999997E-8</v>
      </c>
      <c r="R392" s="11">
        <v>549.08000000000004</v>
      </c>
      <c r="S392" s="11">
        <v>293.93</v>
      </c>
      <c r="T392" s="2">
        <v>-46.2</v>
      </c>
      <c r="U392" s="2">
        <v>11.31</v>
      </c>
      <c r="V392" s="9">
        <v>15.8567</v>
      </c>
      <c r="W392" s="11">
        <v>3363.62</v>
      </c>
      <c r="X392" s="11">
        <v>-65.209999999999994</v>
      </c>
      <c r="Y392" s="2">
        <v>459</v>
      </c>
      <c r="Z392" s="2">
        <v>313</v>
      </c>
      <c r="AA392" s="7">
        <v>0</v>
      </c>
      <c r="AB392" s="11">
        <v>0</v>
      </c>
      <c r="AC392" s="7">
        <v>0</v>
      </c>
      <c r="AD392" s="7">
        <v>0</v>
      </c>
      <c r="AE392" s="2">
        <v>8620</v>
      </c>
    </row>
    <row r="393" spans="1:33" ht="15" x14ac:dyDescent="0.2">
      <c r="A393" s="2">
        <v>379</v>
      </c>
      <c r="B393" s="1" t="s">
        <v>449</v>
      </c>
      <c r="C393" s="7">
        <v>112.21599999999999</v>
      </c>
      <c r="D393" s="8">
        <v>155.80000000000001</v>
      </c>
      <c r="E393" s="8">
        <v>404.1</v>
      </c>
      <c r="F393" s="8">
        <v>603</v>
      </c>
      <c r="G393" s="8">
        <v>29.6</v>
      </c>
      <c r="H393" s="8">
        <v>425</v>
      </c>
      <c r="I393" s="7">
        <v>0.25</v>
      </c>
      <c r="J393" s="7">
        <v>0.33500000000000002</v>
      </c>
      <c r="K393" s="7">
        <v>0.78100000000000003</v>
      </c>
      <c r="L393" s="8">
        <v>289</v>
      </c>
      <c r="M393" s="8">
        <v>0</v>
      </c>
      <c r="N393" s="9">
        <v>-13.369</v>
      </c>
      <c r="O393" s="10">
        <v>0.20180000000000001</v>
      </c>
      <c r="P393" s="10">
        <v>-1.176E-4</v>
      </c>
      <c r="Q393" s="10">
        <v>2.6689999999999999E-8</v>
      </c>
      <c r="R393" s="11">
        <v>454.23</v>
      </c>
      <c r="S393" s="11">
        <v>264.22000000000003</v>
      </c>
      <c r="T393" s="2">
        <v>-35.39</v>
      </c>
      <c r="U393" s="2">
        <v>12.57</v>
      </c>
      <c r="V393" s="9">
        <v>15.8969</v>
      </c>
      <c r="W393" s="11">
        <v>3187.67</v>
      </c>
      <c r="X393" s="11">
        <v>-59.99</v>
      </c>
      <c r="Y393" s="2">
        <v>431</v>
      </c>
      <c r="Z393" s="2">
        <v>294</v>
      </c>
      <c r="AA393" s="7">
        <v>0</v>
      </c>
      <c r="AB393" s="11">
        <v>0</v>
      </c>
      <c r="AC393" s="7">
        <v>0</v>
      </c>
      <c r="AD393" s="7">
        <v>0</v>
      </c>
      <c r="AE393" s="2">
        <v>8152</v>
      </c>
    </row>
    <row r="394" spans="1:33" ht="15" x14ac:dyDescent="0.2">
      <c r="A394" s="2">
        <v>380</v>
      </c>
      <c r="B394" s="1" t="s">
        <v>450</v>
      </c>
      <c r="C394" s="7">
        <v>198.39400000000001</v>
      </c>
      <c r="D394" s="8">
        <v>279</v>
      </c>
      <c r="E394" s="8">
        <v>526.70000000000005</v>
      </c>
      <c r="F394" s="8">
        <v>694</v>
      </c>
      <c r="G394" s="8">
        <v>16</v>
      </c>
      <c r="H394" s="8">
        <v>830</v>
      </c>
      <c r="I394" s="7">
        <v>0.23</v>
      </c>
      <c r="J394" s="7">
        <v>0.67900000000000005</v>
      </c>
      <c r="K394" s="7">
        <v>0.76300000000000001</v>
      </c>
      <c r="L394" s="8">
        <v>293</v>
      </c>
      <c r="M394" s="8">
        <v>0</v>
      </c>
      <c r="N394" s="9">
        <v>-2.6230000000000002</v>
      </c>
      <c r="O394" s="10">
        <v>3.1949999999999998</v>
      </c>
      <c r="P394" s="10">
        <v>-1</v>
      </c>
      <c r="Q394" s="10">
        <v>-1.7729999999999999</v>
      </c>
      <c r="R394" s="11">
        <v>-4</v>
      </c>
      <c r="S394" s="11">
        <v>3.8170000000000002</v>
      </c>
      <c r="T394" s="2">
        <v>-8</v>
      </c>
      <c r="U394" s="2">
        <v>689.85</v>
      </c>
      <c r="V394" s="9">
        <v>344.21</v>
      </c>
      <c r="W394" s="11">
        <v>-79.38</v>
      </c>
      <c r="X394" s="11">
        <v>15.97</v>
      </c>
      <c r="Y394" s="2">
        <v>16.148</v>
      </c>
      <c r="Z394" s="2">
        <v>4008.52</v>
      </c>
      <c r="AA394" s="7">
        <v>-105.4</v>
      </c>
      <c r="AB394" s="11">
        <v>560</v>
      </c>
      <c r="AC394" s="7">
        <v>394</v>
      </c>
      <c r="AD394" s="7">
        <v>91.171999999999997</v>
      </c>
      <c r="AE394" s="2">
        <v>-11322.9</v>
      </c>
      <c r="AG394" s="2">
        <v>16.66</v>
      </c>
    </row>
    <row r="395" spans="1:33" ht="15" x14ac:dyDescent="0.2">
      <c r="A395" s="2">
        <v>381</v>
      </c>
      <c r="B395" s="1" t="s">
        <v>451</v>
      </c>
      <c r="C395" s="7">
        <v>266.51299999999998</v>
      </c>
      <c r="D395" s="8">
        <v>0</v>
      </c>
      <c r="E395" s="8">
        <v>599</v>
      </c>
      <c r="F395" s="8">
        <v>772</v>
      </c>
      <c r="G395" s="8">
        <v>11.1</v>
      </c>
      <c r="H395" s="8">
        <v>0</v>
      </c>
      <c r="I395" s="7">
        <v>0</v>
      </c>
      <c r="J395" s="7">
        <v>0.78900000000000003</v>
      </c>
      <c r="K395" s="7">
        <v>0</v>
      </c>
      <c r="L395" s="8">
        <v>0</v>
      </c>
      <c r="M395" s="8">
        <v>0</v>
      </c>
      <c r="N395" s="9">
        <v>-15.507999999999999</v>
      </c>
      <c r="O395" s="10">
        <v>0.4501</v>
      </c>
      <c r="P395" s="10">
        <v>-2.5920000000000001E-4</v>
      </c>
      <c r="Q395" s="10">
        <v>5.7940000000000001E-8</v>
      </c>
      <c r="R395" s="11">
        <v>924.6</v>
      </c>
      <c r="S395" s="11">
        <v>399.62</v>
      </c>
      <c r="T395" s="2">
        <v>-89.48</v>
      </c>
      <c r="U395" s="2">
        <v>34.770000000000003</v>
      </c>
      <c r="V395" s="9">
        <v>16.263200000000001</v>
      </c>
      <c r="W395" s="11">
        <v>4439.38</v>
      </c>
      <c r="X395" s="11">
        <v>-138.1</v>
      </c>
      <c r="Y395" s="2">
        <v>648</v>
      </c>
      <c r="Z395" s="2">
        <v>465</v>
      </c>
      <c r="AA395" s="7">
        <v>0</v>
      </c>
      <c r="AB395" s="11">
        <v>0</v>
      </c>
      <c r="AC395" s="7">
        <v>0</v>
      </c>
      <c r="AD395" s="7">
        <v>0</v>
      </c>
      <c r="AE395" s="2">
        <v>13380</v>
      </c>
    </row>
    <row r="396" spans="1:33" ht="15" x14ac:dyDescent="0.2">
      <c r="A396" s="2">
        <v>382</v>
      </c>
      <c r="B396" s="1" t="s">
        <v>452</v>
      </c>
      <c r="C396" s="7">
        <v>184.36699999999999</v>
      </c>
      <c r="D396" s="8">
        <v>267.8</v>
      </c>
      <c r="E396" s="8">
        <v>508.6</v>
      </c>
      <c r="F396" s="8">
        <v>675.8</v>
      </c>
      <c r="G396" s="8">
        <v>17</v>
      </c>
      <c r="H396" s="8">
        <v>780</v>
      </c>
      <c r="I396" s="7">
        <v>0.24</v>
      </c>
      <c r="J396" s="7">
        <v>0.623</v>
      </c>
      <c r="K396" s="7">
        <v>0.75600000000000001</v>
      </c>
      <c r="L396" s="8">
        <v>293</v>
      </c>
      <c r="M396" s="8">
        <v>0</v>
      </c>
      <c r="N396" s="9">
        <v>-2.4990000000000001</v>
      </c>
      <c r="O396" s="10">
        <v>2.9740000000000002</v>
      </c>
      <c r="P396" s="10">
        <v>-1</v>
      </c>
      <c r="Q396" s="10">
        <v>-1.651</v>
      </c>
      <c r="R396" s="11">
        <v>-4</v>
      </c>
      <c r="S396" s="11">
        <v>3.5579999999999998</v>
      </c>
      <c r="T396" s="2">
        <v>-8</v>
      </c>
      <c r="U396" s="2">
        <v>664.1</v>
      </c>
      <c r="V396" s="9">
        <v>332.1</v>
      </c>
      <c r="W396" s="11">
        <v>-74.45</v>
      </c>
      <c r="X396" s="11">
        <v>13.97</v>
      </c>
      <c r="Y396" s="2">
        <v>16.1355</v>
      </c>
      <c r="Z396" s="2">
        <v>3892.91</v>
      </c>
      <c r="AA396" s="7">
        <v>-98.93</v>
      </c>
      <c r="AB396" s="11">
        <v>540</v>
      </c>
      <c r="AC396" s="7">
        <v>380</v>
      </c>
      <c r="AD396" s="7">
        <v>0</v>
      </c>
      <c r="AE396" s="2">
        <v>0</v>
      </c>
      <c r="AG396" s="2">
        <v>0</v>
      </c>
    </row>
    <row r="397" spans="1:33" ht="15" x14ac:dyDescent="0.2">
      <c r="A397" s="2">
        <v>383</v>
      </c>
      <c r="B397" s="1" t="s">
        <v>453</v>
      </c>
      <c r="C397" s="7">
        <v>252.48599999999999</v>
      </c>
      <c r="D397" s="8">
        <v>0</v>
      </c>
      <c r="E397" s="8">
        <v>598.6</v>
      </c>
      <c r="F397" s="8">
        <v>761</v>
      </c>
      <c r="G397" s="8">
        <v>11.9</v>
      </c>
      <c r="H397" s="8">
        <v>0</v>
      </c>
      <c r="I397" s="7">
        <v>0</v>
      </c>
      <c r="J397" s="7">
        <v>0.755</v>
      </c>
      <c r="K397" s="7">
        <v>0</v>
      </c>
      <c r="L397" s="8">
        <v>0</v>
      </c>
      <c r="M397" s="8">
        <v>0</v>
      </c>
      <c r="N397" s="9">
        <v>-15.336</v>
      </c>
      <c r="O397" s="10">
        <v>0.42759999999999998</v>
      </c>
      <c r="P397" s="10">
        <v>-2.4649999999999997E-4</v>
      </c>
      <c r="Q397" s="10">
        <v>5.5159999999999999E-8</v>
      </c>
      <c r="R397" s="11">
        <v>891.8</v>
      </c>
      <c r="S397" s="11">
        <v>392.78</v>
      </c>
      <c r="T397" s="2">
        <v>-84.55</v>
      </c>
      <c r="U397" s="2">
        <v>32.74</v>
      </c>
      <c r="V397" s="9">
        <v>16.227</v>
      </c>
      <c r="W397" s="11">
        <v>4483.13</v>
      </c>
      <c r="X397" s="11">
        <v>-131.30000000000001</v>
      </c>
      <c r="Y397" s="2">
        <v>634</v>
      </c>
      <c r="Z397" s="2">
        <v>453</v>
      </c>
      <c r="AA397" s="7">
        <v>0</v>
      </c>
      <c r="AB397" s="11">
        <v>0</v>
      </c>
      <c r="AC397" s="7">
        <v>0</v>
      </c>
      <c r="AD397" s="7">
        <v>0</v>
      </c>
      <c r="AE397" s="2">
        <v>12980</v>
      </c>
    </row>
    <row r="398" spans="1:33" ht="15" x14ac:dyDescent="0.2">
      <c r="A398" s="2">
        <v>384</v>
      </c>
      <c r="B398" s="1" t="s">
        <v>454</v>
      </c>
      <c r="C398" s="7">
        <v>156.31299999999999</v>
      </c>
      <c r="D398" s="8">
        <v>247.6</v>
      </c>
      <c r="E398" s="8">
        <v>469.1</v>
      </c>
      <c r="F398" s="8">
        <v>638.79999999999995</v>
      </c>
      <c r="G398" s="8">
        <v>19.399999999999999</v>
      </c>
      <c r="H398" s="8">
        <v>660</v>
      </c>
      <c r="I398" s="7">
        <v>0.24</v>
      </c>
      <c r="J398" s="7">
        <v>0.53500000000000003</v>
      </c>
      <c r="K398" s="7">
        <v>0.74</v>
      </c>
      <c r="L398" s="8">
        <v>293</v>
      </c>
      <c r="M398" s="8">
        <v>0</v>
      </c>
      <c r="N398" s="9">
        <v>-2.0049999999999999</v>
      </c>
      <c r="O398" s="10">
        <v>0.25169999999999998</v>
      </c>
      <c r="P398" s="10">
        <v>-1.3850000000000001E-4</v>
      </c>
      <c r="Q398" s="10">
        <v>2.9539999999999998E-8</v>
      </c>
      <c r="R398" s="11">
        <v>605.5</v>
      </c>
      <c r="S398" s="11">
        <v>305.01</v>
      </c>
      <c r="T398" s="2">
        <v>-64.599999999999994</v>
      </c>
      <c r="U398" s="2">
        <v>9.94</v>
      </c>
      <c r="V398" s="9">
        <v>16.054099999999998</v>
      </c>
      <c r="W398" s="11">
        <v>3614.07</v>
      </c>
      <c r="X398" s="11">
        <v>-85.45</v>
      </c>
      <c r="Y398" s="2">
        <v>498</v>
      </c>
      <c r="Z398" s="2">
        <v>348</v>
      </c>
      <c r="AA398" s="7">
        <v>80.120999999999995</v>
      </c>
      <c r="AB398" s="11">
        <v>-9305.7999999999993</v>
      </c>
      <c r="AC398" s="7">
        <v>-8.7289999999999992</v>
      </c>
      <c r="AD398" s="7">
        <v>11.75</v>
      </c>
      <c r="AE398" s="2">
        <v>9920</v>
      </c>
    </row>
    <row r="399" spans="1:33" ht="15" x14ac:dyDescent="0.2">
      <c r="A399" s="2">
        <v>385</v>
      </c>
      <c r="B399" s="1" t="s">
        <v>455</v>
      </c>
      <c r="C399" s="7">
        <v>102.134</v>
      </c>
      <c r="D399" s="8">
        <v>239</v>
      </c>
      <c r="E399" s="8">
        <v>458.7</v>
      </c>
      <c r="F399" s="8">
        <v>651</v>
      </c>
      <c r="G399" s="8">
        <v>38</v>
      </c>
      <c r="H399" s="8">
        <v>340</v>
      </c>
      <c r="I399" s="7">
        <v>0.24</v>
      </c>
      <c r="J399" s="7">
        <v>0.61599999999999999</v>
      </c>
      <c r="K399" s="7">
        <v>0.93899999999999995</v>
      </c>
      <c r="L399" s="8">
        <v>293</v>
      </c>
      <c r="M399" s="8">
        <v>0</v>
      </c>
      <c r="N399" s="9">
        <v>3.198</v>
      </c>
      <c r="O399" s="10">
        <v>0.1202</v>
      </c>
      <c r="P399" s="10">
        <v>-7.0010000000000002E-5</v>
      </c>
      <c r="Q399" s="10">
        <v>1.5810000000000001E-8</v>
      </c>
      <c r="R399" s="11">
        <v>729.09</v>
      </c>
      <c r="S399" s="11">
        <v>341.13</v>
      </c>
      <c r="T399" s="2">
        <v>-117.2</v>
      </c>
      <c r="U399" s="2">
        <v>-85.37</v>
      </c>
      <c r="V399" s="9">
        <v>17.630600000000001</v>
      </c>
      <c r="W399" s="11">
        <v>4092.15</v>
      </c>
      <c r="X399" s="11">
        <v>-86.55</v>
      </c>
      <c r="Y399" s="2">
        <v>495</v>
      </c>
      <c r="Z399" s="2">
        <v>350</v>
      </c>
      <c r="AA399" s="7">
        <v>0</v>
      </c>
      <c r="AB399" s="11">
        <v>0</v>
      </c>
      <c r="AC399" s="7">
        <v>0</v>
      </c>
      <c r="AD399" s="7">
        <v>0</v>
      </c>
      <c r="AE399" s="2">
        <v>11900</v>
      </c>
    </row>
    <row r="400" spans="1:33" ht="15" x14ac:dyDescent="0.2">
      <c r="A400" s="2">
        <v>386</v>
      </c>
      <c r="B400" s="1" t="s">
        <v>456</v>
      </c>
      <c r="C400" s="7">
        <v>108.14</v>
      </c>
      <c r="D400" s="8">
        <v>304.10000000000002</v>
      </c>
      <c r="E400" s="8">
        <v>464.2</v>
      </c>
      <c r="F400" s="8">
        <v>697.6</v>
      </c>
      <c r="G400" s="8">
        <v>49.4</v>
      </c>
      <c r="H400" s="8">
        <v>282</v>
      </c>
      <c r="I400" s="7">
        <v>0.24</v>
      </c>
      <c r="J400" s="7">
        <v>0.443</v>
      </c>
      <c r="K400" s="7">
        <v>1.028</v>
      </c>
      <c r="L400" s="8">
        <v>313</v>
      </c>
      <c r="M400" s="8">
        <v>1.6</v>
      </c>
      <c r="N400" s="9">
        <v>-7.7089999999999996</v>
      </c>
      <c r="O400" s="10">
        <v>0.1673</v>
      </c>
      <c r="P400" s="10">
        <v>-1.415E-4</v>
      </c>
      <c r="Q400" s="10">
        <v>5.0729999999999998E-8</v>
      </c>
      <c r="R400" s="11">
        <v>1533.4</v>
      </c>
      <c r="S400" s="11">
        <v>365.61</v>
      </c>
      <c r="T400" s="2">
        <v>-30.74</v>
      </c>
      <c r="U400" s="2">
        <v>-8.86</v>
      </c>
      <c r="V400" s="9">
        <v>15.9148</v>
      </c>
      <c r="W400" s="11">
        <v>3305.37</v>
      </c>
      <c r="X400" s="11">
        <v>-108</v>
      </c>
      <c r="Y400" s="2">
        <v>480</v>
      </c>
      <c r="Z400" s="2">
        <v>370</v>
      </c>
      <c r="AA400" s="7">
        <v>75.616</v>
      </c>
      <c r="AB400" s="11">
        <v>-9341.59</v>
      </c>
      <c r="AC400" s="7">
        <v>-7.9589999999999996</v>
      </c>
      <c r="AD400" s="7">
        <v>5.47</v>
      </c>
      <c r="AE400" s="2">
        <v>10800</v>
      </c>
    </row>
    <row r="401" spans="1:31" ht="15" x14ac:dyDescent="0.2">
      <c r="A401" s="2">
        <v>387</v>
      </c>
      <c r="B401" s="1" t="s">
        <v>457</v>
      </c>
      <c r="C401" s="7">
        <v>147.00399999999999</v>
      </c>
      <c r="D401" s="8">
        <v>256.10000000000002</v>
      </c>
      <c r="E401" s="8">
        <v>453.6</v>
      </c>
      <c r="F401" s="8">
        <v>697.3</v>
      </c>
      <c r="G401" s="8">
        <v>40.5</v>
      </c>
      <c r="H401" s="8">
        <v>360</v>
      </c>
      <c r="I401" s="7">
        <v>0.22500000000000001</v>
      </c>
      <c r="J401" s="7">
        <v>0.27200000000000002</v>
      </c>
      <c r="K401" s="7">
        <v>1.306</v>
      </c>
      <c r="L401" s="8">
        <v>293</v>
      </c>
      <c r="M401" s="8">
        <v>2.2999999999999998</v>
      </c>
      <c r="N401" s="9">
        <v>-3.4159999999999999</v>
      </c>
      <c r="O401" s="10">
        <v>0.13150000000000001</v>
      </c>
      <c r="P401" s="10">
        <v>-1.078E-4</v>
      </c>
      <c r="Q401" s="10">
        <v>3.414E-8</v>
      </c>
      <c r="R401" s="11">
        <v>554.35</v>
      </c>
      <c r="S401" s="11">
        <v>319.07</v>
      </c>
      <c r="T401" s="2">
        <v>7.16</v>
      </c>
      <c r="U401" s="2">
        <v>19.760000000000002</v>
      </c>
      <c r="V401" s="9">
        <v>16.279900000000001</v>
      </c>
      <c r="W401" s="11">
        <v>3798.23</v>
      </c>
      <c r="X401" s="11">
        <v>-59.84</v>
      </c>
      <c r="Y401" s="2">
        <v>483</v>
      </c>
      <c r="Z401" s="2">
        <v>331</v>
      </c>
      <c r="AA401" s="7">
        <v>0</v>
      </c>
      <c r="AB401" s="11">
        <v>0</v>
      </c>
      <c r="AC401" s="7">
        <v>0</v>
      </c>
      <c r="AD401" s="7">
        <v>0</v>
      </c>
      <c r="AE401" s="2">
        <v>9480</v>
      </c>
    </row>
    <row r="402" spans="1:31" ht="15" x14ac:dyDescent="0.2">
      <c r="A402" s="2">
        <v>388</v>
      </c>
      <c r="B402" s="1" t="s">
        <v>458</v>
      </c>
      <c r="C402" s="7">
        <v>122.167</v>
      </c>
      <c r="D402" s="8">
        <v>269.8</v>
      </c>
      <c r="E402" s="8">
        <v>477.7</v>
      </c>
      <c r="F402" s="8">
        <v>703</v>
      </c>
      <c r="G402" s="8">
        <v>0</v>
      </c>
      <c r="H402" s="8">
        <v>0</v>
      </c>
      <c r="I402" s="7">
        <v>0</v>
      </c>
      <c r="J402" s="7">
        <v>0</v>
      </c>
      <c r="K402" s="7">
        <v>1.0369999999999999</v>
      </c>
      <c r="L402" s="8">
        <v>273</v>
      </c>
      <c r="M402" s="8">
        <v>0</v>
      </c>
      <c r="N402" s="9">
        <v>0</v>
      </c>
      <c r="O402" s="10">
        <v>0</v>
      </c>
      <c r="P402" s="10">
        <v>0</v>
      </c>
      <c r="Q402" s="10">
        <v>0</v>
      </c>
      <c r="R402" s="11">
        <v>0</v>
      </c>
      <c r="S402" s="11">
        <v>0</v>
      </c>
      <c r="T402" s="2">
        <v>-34.82</v>
      </c>
      <c r="U402" s="2">
        <v>0</v>
      </c>
      <c r="V402" s="9">
        <v>17.960999999999999</v>
      </c>
      <c r="W402" s="11">
        <v>4928.3599999999997</v>
      </c>
      <c r="X402" s="11">
        <v>-45.75</v>
      </c>
      <c r="Y402" s="2">
        <v>500</v>
      </c>
      <c r="Z402" s="2">
        <v>350</v>
      </c>
      <c r="AA402" s="7">
        <v>0</v>
      </c>
      <c r="AB402" s="11">
        <v>0</v>
      </c>
      <c r="AC402" s="7">
        <v>0</v>
      </c>
      <c r="AD402" s="7">
        <v>0</v>
      </c>
      <c r="AE402" s="2">
        <v>11490</v>
      </c>
    </row>
    <row r="403" spans="1:31" ht="15" x14ac:dyDescent="0.2">
      <c r="A403" s="2">
        <v>389</v>
      </c>
      <c r="B403" s="1" t="s">
        <v>459</v>
      </c>
      <c r="C403" s="7">
        <v>230.31</v>
      </c>
      <c r="D403" s="8">
        <v>330</v>
      </c>
      <c r="E403" s="8">
        <v>605</v>
      </c>
      <c r="F403" s="8">
        <v>891</v>
      </c>
      <c r="G403" s="8">
        <v>38.5</v>
      </c>
      <c r="H403" s="8">
        <v>769</v>
      </c>
      <c r="I403" s="7">
        <v>0.40500000000000003</v>
      </c>
      <c r="J403" s="7">
        <v>0</v>
      </c>
      <c r="K403" s="7">
        <v>0</v>
      </c>
      <c r="L403" s="8">
        <v>0</v>
      </c>
      <c r="M403" s="8">
        <v>0</v>
      </c>
      <c r="N403" s="9">
        <v>0</v>
      </c>
      <c r="O403" s="10">
        <v>0</v>
      </c>
      <c r="P403" s="10">
        <v>0</v>
      </c>
      <c r="Q403" s="10">
        <v>0</v>
      </c>
      <c r="R403" s="11">
        <v>1094.0999999999999</v>
      </c>
      <c r="S403" s="11">
        <v>461.27</v>
      </c>
      <c r="T403" s="2">
        <v>0</v>
      </c>
      <c r="U403" s="2">
        <v>0</v>
      </c>
      <c r="V403" s="9">
        <v>0</v>
      </c>
      <c r="W403" s="11">
        <v>0</v>
      </c>
      <c r="X403" s="11">
        <v>0</v>
      </c>
      <c r="Y403" s="2">
        <v>0</v>
      </c>
      <c r="Z403" s="2">
        <v>0</v>
      </c>
      <c r="AA403" s="7">
        <v>0</v>
      </c>
      <c r="AB403" s="11">
        <v>0</v>
      </c>
      <c r="AC403" s="7">
        <v>0</v>
      </c>
      <c r="AD403" s="7">
        <v>0</v>
      </c>
      <c r="AE403" s="2">
        <v>0</v>
      </c>
    </row>
    <row r="404" spans="1:31" ht="15" x14ac:dyDescent="0.2">
      <c r="A404" s="2">
        <v>390</v>
      </c>
      <c r="B404" s="1" t="s">
        <v>460</v>
      </c>
      <c r="C404" s="7">
        <v>107.15600000000001</v>
      </c>
      <c r="D404" s="8">
        <v>258.39999999999998</v>
      </c>
      <c r="E404" s="8">
        <v>473.3</v>
      </c>
      <c r="F404" s="8">
        <v>694</v>
      </c>
      <c r="G404" s="8">
        <v>37</v>
      </c>
      <c r="H404" s="8">
        <v>343</v>
      </c>
      <c r="I404" s="7">
        <v>0.26</v>
      </c>
      <c r="J404" s="7">
        <v>0.435</v>
      </c>
      <c r="K404" s="7">
        <v>0.998</v>
      </c>
      <c r="L404" s="8">
        <v>293</v>
      </c>
      <c r="M404" s="8">
        <v>1.6</v>
      </c>
      <c r="N404" s="9">
        <v>0</v>
      </c>
      <c r="O404" s="10">
        <v>0</v>
      </c>
      <c r="P404" s="10">
        <v>0</v>
      </c>
      <c r="Q404" s="10">
        <v>0</v>
      </c>
      <c r="R404" s="11">
        <v>1085.0999999999999</v>
      </c>
      <c r="S404" s="11">
        <v>356.46</v>
      </c>
      <c r="T404" s="2">
        <v>0</v>
      </c>
      <c r="U404" s="2">
        <v>0</v>
      </c>
      <c r="V404" s="9">
        <v>16.7834</v>
      </c>
      <c r="W404" s="11">
        <v>4072.58</v>
      </c>
      <c r="X404" s="11">
        <v>-72.150000000000006</v>
      </c>
      <c r="Y404" s="2">
        <v>500</v>
      </c>
      <c r="Z404" s="2">
        <v>375</v>
      </c>
      <c r="AA404" s="7">
        <v>0</v>
      </c>
      <c r="AB404" s="11">
        <v>0</v>
      </c>
      <c r="AC404" s="7">
        <v>0</v>
      </c>
      <c r="AD404" s="7">
        <v>0</v>
      </c>
      <c r="AE404" s="2">
        <v>10835</v>
      </c>
    </row>
    <row r="405" spans="1:31" ht="15" x14ac:dyDescent="0.2">
      <c r="A405" s="2">
        <v>391</v>
      </c>
      <c r="B405" s="1" t="s">
        <v>461</v>
      </c>
      <c r="C405" s="7">
        <v>31.998999999999999</v>
      </c>
      <c r="D405" s="8">
        <v>54.4</v>
      </c>
      <c r="E405" s="8">
        <v>90.2</v>
      </c>
      <c r="F405" s="8">
        <v>154.6</v>
      </c>
      <c r="G405" s="8">
        <v>49.8</v>
      </c>
      <c r="H405" s="8">
        <v>73.400000000000006</v>
      </c>
      <c r="I405" s="7">
        <v>0.28799999999999998</v>
      </c>
      <c r="J405" s="7">
        <v>2.1000000000000001E-2</v>
      </c>
      <c r="K405" s="7">
        <v>1.149</v>
      </c>
      <c r="L405" s="8">
        <v>90</v>
      </c>
      <c r="M405" s="8">
        <v>0</v>
      </c>
      <c r="N405" s="9">
        <v>6.7130000000000001</v>
      </c>
      <c r="O405" s="10">
        <v>-8.7899999999999997E-7</v>
      </c>
      <c r="P405" s="10">
        <v>4.1699999999999999E-6</v>
      </c>
      <c r="Q405" s="10">
        <v>-2.5439999999999999E-9</v>
      </c>
      <c r="R405" s="11">
        <v>85.68</v>
      </c>
      <c r="S405" s="11">
        <v>51.5</v>
      </c>
      <c r="T405" s="2">
        <v>0</v>
      </c>
      <c r="U405" s="2">
        <v>0</v>
      </c>
      <c r="V405" s="9">
        <v>15.407500000000001</v>
      </c>
      <c r="W405" s="11">
        <v>734.55</v>
      </c>
      <c r="X405" s="11">
        <v>-6.45</v>
      </c>
      <c r="Y405" s="2">
        <v>100</v>
      </c>
      <c r="Z405" s="2">
        <v>63</v>
      </c>
      <c r="AA405" s="7">
        <v>31.041</v>
      </c>
      <c r="AB405" s="11">
        <v>-1082.52</v>
      </c>
      <c r="AC405" s="7">
        <v>-2.7610000000000001</v>
      </c>
      <c r="AD405" s="7">
        <v>0.26500000000000001</v>
      </c>
      <c r="AE405" s="2">
        <v>1630</v>
      </c>
    </row>
    <row r="406" spans="1:31" ht="15" x14ac:dyDescent="0.2">
      <c r="A406" s="2">
        <v>392</v>
      </c>
      <c r="B406" s="1" t="s">
        <v>462</v>
      </c>
      <c r="C406" s="7">
        <v>106.16800000000001</v>
      </c>
      <c r="D406" s="8">
        <v>248</v>
      </c>
      <c r="E406" s="8">
        <v>417.6</v>
      </c>
      <c r="F406" s="8">
        <v>630.20000000000005</v>
      </c>
      <c r="G406" s="8">
        <v>36.799999999999997</v>
      </c>
      <c r="H406" s="8">
        <v>369</v>
      </c>
      <c r="I406" s="7">
        <v>0.26300000000000001</v>
      </c>
      <c r="J406" s="7">
        <v>0.314</v>
      </c>
      <c r="K406" s="7">
        <v>0.88</v>
      </c>
      <c r="L406" s="8">
        <v>293</v>
      </c>
      <c r="M406" s="8">
        <v>0.5</v>
      </c>
      <c r="N406" s="9">
        <v>-3.786</v>
      </c>
      <c r="O406" s="10">
        <v>0.1424</v>
      </c>
      <c r="P406" s="10">
        <v>-8.2239999999999999E-5</v>
      </c>
      <c r="Q406" s="10">
        <v>1.798E-8</v>
      </c>
      <c r="R406" s="11">
        <v>513.54</v>
      </c>
      <c r="S406" s="11">
        <v>277.98</v>
      </c>
      <c r="T406" s="2">
        <v>4.54</v>
      </c>
      <c r="U406" s="2">
        <v>29.18</v>
      </c>
      <c r="V406" s="9">
        <v>16.115600000000001</v>
      </c>
      <c r="W406" s="11">
        <v>3395.57</v>
      </c>
      <c r="X406" s="11">
        <v>-59.46</v>
      </c>
      <c r="Y406" s="2">
        <v>445</v>
      </c>
      <c r="Z406" s="2">
        <v>305</v>
      </c>
      <c r="AA406" s="7">
        <v>61.762999999999998</v>
      </c>
      <c r="AB406" s="11">
        <v>-7149.21</v>
      </c>
      <c r="AC406" s="7">
        <v>-6.3019999999999996</v>
      </c>
      <c r="AD406" s="7">
        <v>6.11</v>
      </c>
      <c r="AE406" s="2">
        <v>8800</v>
      </c>
    </row>
    <row r="407" spans="1:31" ht="15" x14ac:dyDescent="0.2">
      <c r="A407" s="2">
        <v>393</v>
      </c>
      <c r="B407" s="1" t="s">
        <v>463</v>
      </c>
      <c r="C407" s="7">
        <v>47.997999999999998</v>
      </c>
      <c r="D407" s="8">
        <v>80.5</v>
      </c>
      <c r="E407" s="8">
        <v>161.30000000000001</v>
      </c>
      <c r="F407" s="8">
        <v>261</v>
      </c>
      <c r="G407" s="8">
        <v>55</v>
      </c>
      <c r="H407" s="8">
        <v>88.9</v>
      </c>
      <c r="I407" s="7">
        <v>0.28799999999999998</v>
      </c>
      <c r="J407" s="7">
        <v>0.215</v>
      </c>
      <c r="K407" s="7">
        <v>1.3560000000000001</v>
      </c>
      <c r="L407" s="8">
        <v>161.30000000000001</v>
      </c>
      <c r="M407" s="8">
        <v>0.6</v>
      </c>
      <c r="N407" s="9">
        <v>4.907</v>
      </c>
      <c r="O407" s="10">
        <v>1.9130000000000001E-2</v>
      </c>
      <c r="P407" s="10">
        <v>-1.491E-5</v>
      </c>
      <c r="Q407" s="10">
        <v>4.0540000000000003E-9</v>
      </c>
      <c r="R407" s="11">
        <v>313.79000000000002</v>
      </c>
      <c r="S407" s="11">
        <v>120.34</v>
      </c>
      <c r="T407" s="2">
        <v>34.1</v>
      </c>
      <c r="U407" s="2">
        <v>38.909999999999997</v>
      </c>
      <c r="V407" s="9">
        <v>15.742699999999999</v>
      </c>
      <c r="W407" s="11">
        <v>1272.18</v>
      </c>
      <c r="X407" s="11">
        <v>-22.16</v>
      </c>
      <c r="Y407" s="2">
        <v>174</v>
      </c>
      <c r="Z407" s="2">
        <v>109</v>
      </c>
      <c r="AA407" s="7">
        <v>0</v>
      </c>
      <c r="AB407" s="11">
        <v>0</v>
      </c>
      <c r="AC407" s="7">
        <v>0</v>
      </c>
      <c r="AD407" s="7">
        <v>0</v>
      </c>
      <c r="AE407" s="2">
        <v>2670</v>
      </c>
    </row>
    <row r="408" spans="1:31" ht="15" x14ac:dyDescent="0.2">
      <c r="A408" s="2">
        <v>394</v>
      </c>
      <c r="B408" s="1" t="s">
        <v>464</v>
      </c>
      <c r="C408" s="7">
        <v>108.14</v>
      </c>
      <c r="D408" s="8">
        <v>307.89999999999998</v>
      </c>
      <c r="E408" s="8">
        <v>475.1</v>
      </c>
      <c r="F408" s="8">
        <v>704.6</v>
      </c>
      <c r="G408" s="8">
        <v>50.8</v>
      </c>
      <c r="H408" s="8">
        <v>0</v>
      </c>
      <c r="I408" s="7">
        <v>0</v>
      </c>
      <c r="J408" s="7">
        <v>0.51500000000000001</v>
      </c>
      <c r="K408" s="7">
        <v>1.0189999999999999</v>
      </c>
      <c r="L408" s="8">
        <v>313</v>
      </c>
      <c r="M408" s="8">
        <v>1.6</v>
      </c>
      <c r="N408" s="9">
        <v>-9.7050000000000001</v>
      </c>
      <c r="O408" s="10">
        <v>0.16850000000000001</v>
      </c>
      <c r="P408" s="10">
        <v>-1.3750000000000001E-4</v>
      </c>
      <c r="Q408" s="10">
        <v>4.6989999999999999E-8</v>
      </c>
      <c r="R408" s="11">
        <v>1826.9</v>
      </c>
      <c r="S408" s="11">
        <v>372.68</v>
      </c>
      <c r="T408" s="2">
        <v>-29.97</v>
      </c>
      <c r="U408" s="2">
        <v>-7.38</v>
      </c>
      <c r="V408" s="9">
        <v>16.198899999999998</v>
      </c>
      <c r="W408" s="11">
        <v>3479.39</v>
      </c>
      <c r="X408" s="11">
        <v>-111.3</v>
      </c>
      <c r="Y408" s="2">
        <v>480</v>
      </c>
      <c r="Z408" s="2">
        <v>370</v>
      </c>
      <c r="AA408" s="7">
        <v>64.082999999999998</v>
      </c>
      <c r="AB408" s="11">
        <v>-8825.19</v>
      </c>
      <c r="AC408" s="7">
        <v>-6.3159999999999998</v>
      </c>
      <c r="AD408" s="7">
        <v>5.42</v>
      </c>
      <c r="AE408" s="2">
        <v>11340</v>
      </c>
    </row>
    <row r="409" spans="1:31" ht="15" x14ac:dyDescent="0.2">
      <c r="A409" s="2">
        <v>395</v>
      </c>
      <c r="B409" s="1" t="s">
        <v>465</v>
      </c>
      <c r="C409" s="7">
        <v>147.00399999999999</v>
      </c>
      <c r="D409" s="8">
        <v>326.3</v>
      </c>
      <c r="E409" s="8">
        <v>447.3</v>
      </c>
      <c r="F409" s="8">
        <v>685</v>
      </c>
      <c r="G409" s="8">
        <v>39</v>
      </c>
      <c r="H409" s="8">
        <v>372</v>
      </c>
      <c r="I409" s="7">
        <v>0.26</v>
      </c>
      <c r="J409" s="7">
        <v>0.27</v>
      </c>
      <c r="K409" s="7">
        <v>1.248</v>
      </c>
      <c r="L409" s="8">
        <v>328</v>
      </c>
      <c r="M409" s="8">
        <v>0</v>
      </c>
      <c r="N409" s="9">
        <v>-3.4260000000000002</v>
      </c>
      <c r="O409" s="10">
        <v>0.13220000000000001</v>
      </c>
      <c r="P409" s="10">
        <v>-1.089E-4</v>
      </c>
      <c r="Q409" s="10">
        <v>3.4580000000000003E-8</v>
      </c>
      <c r="R409" s="11">
        <v>483.82</v>
      </c>
      <c r="S409" s="11">
        <v>312.02999999999997</v>
      </c>
      <c r="T409" s="2">
        <v>5.5</v>
      </c>
      <c r="U409" s="2">
        <v>18.440000000000001</v>
      </c>
      <c r="V409" s="9">
        <v>16.113499999999998</v>
      </c>
      <c r="W409" s="11">
        <v>3626.83</v>
      </c>
      <c r="X409" s="11">
        <v>-64.64</v>
      </c>
      <c r="Y409" s="2">
        <v>477</v>
      </c>
      <c r="Z409" s="2">
        <v>326</v>
      </c>
      <c r="AA409" s="7">
        <v>0</v>
      </c>
      <c r="AB409" s="11">
        <v>0</v>
      </c>
      <c r="AC409" s="7">
        <v>0</v>
      </c>
      <c r="AD409" s="7">
        <v>0</v>
      </c>
      <c r="AE409" s="2">
        <v>9270</v>
      </c>
    </row>
    <row r="410" spans="1:31" ht="15" x14ac:dyDescent="0.2">
      <c r="A410" s="2">
        <v>396</v>
      </c>
      <c r="B410" s="1" t="s">
        <v>466</v>
      </c>
      <c r="C410" s="7">
        <v>186.05600000000001</v>
      </c>
      <c r="D410" s="8">
        <v>0</v>
      </c>
      <c r="E410" s="8">
        <v>353.4</v>
      </c>
      <c r="F410" s="8">
        <v>516.70000000000005</v>
      </c>
      <c r="G410" s="8">
        <v>32.6</v>
      </c>
      <c r="H410" s="8">
        <v>0</v>
      </c>
      <c r="I410" s="7">
        <v>0</v>
      </c>
      <c r="J410" s="7">
        <v>0.4</v>
      </c>
      <c r="K410" s="7">
        <v>0</v>
      </c>
      <c r="L410" s="8">
        <v>0</v>
      </c>
      <c r="M410" s="8">
        <v>0</v>
      </c>
      <c r="N410" s="9">
        <v>8.66</v>
      </c>
      <c r="O410" s="10">
        <v>0.1258</v>
      </c>
      <c r="P410" s="10">
        <v>-1.086E-4</v>
      </c>
      <c r="Q410" s="10">
        <v>3.477E-8</v>
      </c>
      <c r="R410" s="11">
        <v>0</v>
      </c>
      <c r="S410" s="11">
        <v>0</v>
      </c>
      <c r="T410" s="2">
        <v>-228.64</v>
      </c>
      <c r="U410" s="2">
        <v>-210.18</v>
      </c>
      <c r="V410" s="9">
        <v>16.193999999999999</v>
      </c>
      <c r="W410" s="11">
        <v>2827.53</v>
      </c>
      <c r="X410" s="11">
        <v>-57.66</v>
      </c>
      <c r="Y410" s="2">
        <v>390</v>
      </c>
      <c r="Z410" s="2">
        <v>270</v>
      </c>
      <c r="AA410" s="7">
        <v>74.686000000000007</v>
      </c>
      <c r="AB410" s="11">
        <v>-6815.04</v>
      </c>
      <c r="AC410" s="7">
        <v>-8.3179999999999996</v>
      </c>
      <c r="AD410" s="7">
        <v>5.31</v>
      </c>
      <c r="AE410" s="2">
        <v>0</v>
      </c>
    </row>
    <row r="411" spans="1:31" ht="15" x14ac:dyDescent="0.2">
      <c r="A411" s="2">
        <v>397</v>
      </c>
      <c r="B411" s="1" t="s">
        <v>467</v>
      </c>
      <c r="C411" s="7">
        <v>300.04700000000003</v>
      </c>
      <c r="D411" s="8">
        <v>0</v>
      </c>
      <c r="E411" s="8">
        <v>325.7</v>
      </c>
      <c r="F411" s="8">
        <v>457.2</v>
      </c>
      <c r="G411" s="8">
        <v>24</v>
      </c>
      <c r="H411" s="8">
        <v>0</v>
      </c>
      <c r="I411" s="7">
        <v>0</v>
      </c>
      <c r="J411" s="7">
        <v>0</v>
      </c>
      <c r="K411" s="7">
        <v>0</v>
      </c>
      <c r="L411" s="8">
        <v>0</v>
      </c>
      <c r="M411" s="8">
        <v>0</v>
      </c>
      <c r="N411" s="9">
        <v>0</v>
      </c>
      <c r="O411" s="10">
        <v>0</v>
      </c>
      <c r="P411" s="10">
        <v>0</v>
      </c>
      <c r="Q411" s="10">
        <v>0</v>
      </c>
      <c r="R411" s="11">
        <v>0</v>
      </c>
      <c r="S411" s="11">
        <v>0</v>
      </c>
      <c r="T411" s="2">
        <v>0</v>
      </c>
      <c r="U411" s="2">
        <v>0</v>
      </c>
      <c r="V411" s="9">
        <v>13.9087</v>
      </c>
      <c r="W411" s="11">
        <v>1374.07</v>
      </c>
      <c r="X411" s="11">
        <v>-136.80000000000001</v>
      </c>
      <c r="Y411" s="2">
        <v>400</v>
      </c>
      <c r="Z411" s="2">
        <v>280</v>
      </c>
      <c r="AA411" s="7">
        <v>119.2</v>
      </c>
      <c r="AB411" s="11">
        <v>-8611.09</v>
      </c>
      <c r="AC411" s="7">
        <v>-14.89</v>
      </c>
      <c r="AD411" s="7">
        <v>6.04</v>
      </c>
      <c r="AE411" s="2">
        <v>0</v>
      </c>
    </row>
    <row r="412" spans="1:31" ht="15" x14ac:dyDescent="0.2">
      <c r="A412" s="2">
        <v>398</v>
      </c>
      <c r="B412" s="1" t="s">
        <v>468</v>
      </c>
      <c r="C412" s="7">
        <v>100.01600000000001</v>
      </c>
      <c r="D412" s="8">
        <v>130.69999999999999</v>
      </c>
      <c r="E412" s="8">
        <v>197.5</v>
      </c>
      <c r="F412" s="8">
        <v>306.39999999999998</v>
      </c>
      <c r="G412" s="8">
        <v>38.9</v>
      </c>
      <c r="H412" s="8">
        <v>175</v>
      </c>
      <c r="I412" s="7">
        <v>0.27100000000000002</v>
      </c>
      <c r="J412" s="7">
        <v>0.22600000000000001</v>
      </c>
      <c r="K412" s="7">
        <v>1.5189999999999999</v>
      </c>
      <c r="L412" s="8">
        <v>197</v>
      </c>
      <c r="M412" s="8">
        <v>0</v>
      </c>
      <c r="N412" s="9">
        <v>6.9290000000000003</v>
      </c>
      <c r="O412" s="10">
        <v>5.4390000000000001E-2</v>
      </c>
      <c r="P412" s="10">
        <v>-4.863E-5</v>
      </c>
      <c r="Q412" s="10">
        <v>1.6190000000000001E-8</v>
      </c>
      <c r="R412" s="11">
        <v>0</v>
      </c>
      <c r="S412" s="11">
        <v>0</v>
      </c>
      <c r="T412" s="2">
        <v>-157.4</v>
      </c>
      <c r="U412" s="2">
        <v>-149.07</v>
      </c>
      <c r="V412" s="9">
        <v>15.88</v>
      </c>
      <c r="W412" s="11">
        <v>1574.6</v>
      </c>
      <c r="X412" s="11">
        <v>-27.22</v>
      </c>
      <c r="Y412" s="2">
        <v>210</v>
      </c>
      <c r="Z412" s="2">
        <v>140</v>
      </c>
      <c r="AA412" s="7">
        <v>51.902999999999999</v>
      </c>
      <c r="AB412" s="11">
        <v>-3165.74</v>
      </c>
      <c r="AC412" s="7">
        <v>-5.5369999999999999</v>
      </c>
      <c r="AD412" s="7">
        <v>1.34</v>
      </c>
      <c r="AE412" s="2">
        <v>0</v>
      </c>
    </row>
    <row r="413" spans="1:31" ht="15" x14ac:dyDescent="0.2">
      <c r="A413" s="2">
        <v>399</v>
      </c>
      <c r="B413" s="1" t="s">
        <v>468</v>
      </c>
      <c r="C413" s="7">
        <v>138.012</v>
      </c>
      <c r="D413" s="8">
        <v>172.4</v>
      </c>
      <c r="E413" s="8">
        <v>194.9</v>
      </c>
      <c r="F413" s="8">
        <v>292.8</v>
      </c>
      <c r="G413" s="8">
        <v>0</v>
      </c>
      <c r="H413" s="8">
        <v>224</v>
      </c>
      <c r="I413" s="7">
        <v>0</v>
      </c>
      <c r="J413" s="7">
        <v>0</v>
      </c>
      <c r="K413" s="7">
        <v>1.59</v>
      </c>
      <c r="L413" s="8">
        <v>195</v>
      </c>
      <c r="M413" s="8">
        <v>0</v>
      </c>
      <c r="N413" s="9">
        <v>6.4050000000000002</v>
      </c>
      <c r="O413" s="10">
        <v>8.2589999999999997E-2</v>
      </c>
      <c r="P413" s="10">
        <v>-6.8529999999999996E-5</v>
      </c>
      <c r="Q413" s="10">
        <v>1.9429999999999999E-8</v>
      </c>
      <c r="R413" s="11">
        <v>0</v>
      </c>
      <c r="S413" s="11">
        <v>0</v>
      </c>
      <c r="T413" s="2">
        <v>-321</v>
      </c>
      <c r="U413" s="2">
        <v>-300.52</v>
      </c>
      <c r="V413" s="9">
        <v>15.642200000000001</v>
      </c>
      <c r="W413" s="11">
        <v>1512.94</v>
      </c>
      <c r="X413" s="11">
        <v>-26.94</v>
      </c>
      <c r="Y413" s="2">
        <v>200</v>
      </c>
      <c r="Z413" s="2">
        <v>170</v>
      </c>
      <c r="AA413" s="7">
        <v>48.372999999999998</v>
      </c>
      <c r="AB413" s="11">
        <v>-2969.9</v>
      </c>
      <c r="AC413" s="7">
        <v>-5.032</v>
      </c>
      <c r="AD413" s="7">
        <v>1.53</v>
      </c>
      <c r="AE413" s="2">
        <v>3860</v>
      </c>
    </row>
    <row r="414" spans="1:31" ht="15" x14ac:dyDescent="0.2">
      <c r="A414" s="2">
        <v>400</v>
      </c>
      <c r="B414" s="1" t="s">
        <v>469</v>
      </c>
      <c r="C414" s="7">
        <v>350.05500000000001</v>
      </c>
      <c r="D414" s="8">
        <v>0</v>
      </c>
      <c r="E414" s="8">
        <v>349.5</v>
      </c>
      <c r="F414" s="8">
        <v>486.8</v>
      </c>
      <c r="G414" s="8">
        <v>23</v>
      </c>
      <c r="H414" s="8">
        <v>0</v>
      </c>
      <c r="I414" s="7">
        <v>0</v>
      </c>
      <c r="J414" s="7">
        <v>0.48199999999999998</v>
      </c>
      <c r="K414" s="7">
        <v>0</v>
      </c>
      <c r="L414" s="8">
        <v>0</v>
      </c>
      <c r="M414" s="8">
        <v>0</v>
      </c>
      <c r="N414" s="9">
        <v>0</v>
      </c>
      <c r="O414" s="10">
        <v>0</v>
      </c>
      <c r="P414" s="10">
        <v>0</v>
      </c>
      <c r="Q414" s="10">
        <v>0</v>
      </c>
      <c r="R414" s="11">
        <v>0</v>
      </c>
      <c r="S414" s="11">
        <v>0</v>
      </c>
      <c r="T414" s="2">
        <v>-692.2</v>
      </c>
      <c r="U414" s="2">
        <v>0</v>
      </c>
      <c r="V414" s="9">
        <v>15.712999999999999</v>
      </c>
      <c r="W414" s="11">
        <v>2610.5700000000002</v>
      </c>
      <c r="X414" s="11">
        <v>-61.93</v>
      </c>
      <c r="Y414" s="2">
        <v>385</v>
      </c>
      <c r="Z414" s="2">
        <v>290</v>
      </c>
      <c r="AA414" s="7">
        <v>51.689</v>
      </c>
      <c r="AB414" s="11">
        <v>-5514.04</v>
      </c>
      <c r="AC414" s="7">
        <v>-5.0039999999999996</v>
      </c>
      <c r="AD414" s="7">
        <v>5.47</v>
      </c>
      <c r="AE414" s="2">
        <v>0</v>
      </c>
    </row>
    <row r="415" spans="1:31" ht="15" x14ac:dyDescent="0.2">
      <c r="A415" s="2">
        <v>401</v>
      </c>
      <c r="B415" s="1" t="s">
        <v>470</v>
      </c>
      <c r="C415" s="7">
        <v>388.05099999999999</v>
      </c>
      <c r="D415" s="8">
        <v>195</v>
      </c>
      <c r="E415" s="8">
        <v>355.7</v>
      </c>
      <c r="F415" s="8">
        <v>474.8</v>
      </c>
      <c r="G415" s="8">
        <v>16</v>
      </c>
      <c r="H415" s="8">
        <v>664</v>
      </c>
      <c r="I415" s="7">
        <v>0.27300000000000002</v>
      </c>
      <c r="J415" s="7">
        <v>0.56000000000000005</v>
      </c>
      <c r="K415" s="7">
        <v>1.7330000000000001</v>
      </c>
      <c r="L415" s="8">
        <v>293</v>
      </c>
      <c r="M415" s="8">
        <v>0</v>
      </c>
      <c r="N415" s="9">
        <v>0</v>
      </c>
      <c r="O415" s="10">
        <v>0</v>
      </c>
      <c r="P415" s="10">
        <v>0</v>
      </c>
      <c r="Q415" s="10">
        <v>0</v>
      </c>
      <c r="R415" s="11">
        <v>0</v>
      </c>
      <c r="S415" s="11">
        <v>0</v>
      </c>
      <c r="T415" s="2">
        <v>-808.9</v>
      </c>
      <c r="U415" s="2">
        <v>-737.87</v>
      </c>
      <c r="V415" s="9">
        <v>15.9747</v>
      </c>
      <c r="W415" s="11">
        <v>2719.68</v>
      </c>
      <c r="X415" s="11">
        <v>-64.5</v>
      </c>
      <c r="Y415" s="2">
        <v>390</v>
      </c>
      <c r="Z415" s="2">
        <v>270</v>
      </c>
      <c r="AA415" s="7">
        <v>83.896000000000001</v>
      </c>
      <c r="AB415" s="11">
        <v>-7348.95</v>
      </c>
      <c r="AC415" s="7">
        <v>-9.6440000000000001</v>
      </c>
      <c r="AD415" s="7">
        <v>7.82</v>
      </c>
      <c r="AE415" s="2">
        <v>0</v>
      </c>
    </row>
    <row r="416" spans="1:31" ht="15" x14ac:dyDescent="0.2">
      <c r="A416" s="2">
        <v>402</v>
      </c>
      <c r="B416" s="1" t="s">
        <v>471</v>
      </c>
      <c r="C416" s="7">
        <v>338.04399999999998</v>
      </c>
      <c r="D416" s="8">
        <v>186</v>
      </c>
      <c r="E416" s="8">
        <v>330.3</v>
      </c>
      <c r="F416" s="8">
        <v>451.7</v>
      </c>
      <c r="G416" s="8">
        <v>18.8</v>
      </c>
      <c r="H416" s="8">
        <v>442</v>
      </c>
      <c r="I416" s="7">
        <v>0.224</v>
      </c>
      <c r="J416" s="7">
        <v>0.73</v>
      </c>
      <c r="K416" s="7">
        <v>0</v>
      </c>
      <c r="L416" s="8">
        <v>0</v>
      </c>
      <c r="M416" s="8">
        <v>0</v>
      </c>
      <c r="N416" s="9">
        <v>0</v>
      </c>
      <c r="O416" s="10">
        <v>0</v>
      </c>
      <c r="P416" s="10">
        <v>0</v>
      </c>
      <c r="Q416" s="10">
        <v>0</v>
      </c>
      <c r="R416" s="11">
        <v>0</v>
      </c>
      <c r="S416" s="11">
        <v>0</v>
      </c>
      <c r="T416" s="2">
        <v>0</v>
      </c>
      <c r="U416" s="2">
        <v>0</v>
      </c>
      <c r="V416" s="9">
        <v>15.8307</v>
      </c>
      <c r="W416" s="11">
        <v>2488.59</v>
      </c>
      <c r="X416" s="11">
        <v>-59.73</v>
      </c>
      <c r="Y416" s="2">
        <v>330</v>
      </c>
      <c r="Z416" s="2">
        <v>270</v>
      </c>
      <c r="AA416" s="7">
        <v>90.504999999999995</v>
      </c>
      <c r="AB416" s="11">
        <v>-7074.74</v>
      </c>
      <c r="AC416" s="7">
        <v>-10.78</v>
      </c>
      <c r="AD416" s="7">
        <v>7.33</v>
      </c>
      <c r="AE416" s="2">
        <v>0</v>
      </c>
    </row>
    <row r="417" spans="1:33" ht="15" x14ac:dyDescent="0.2">
      <c r="A417" s="2">
        <v>403</v>
      </c>
      <c r="B417" s="1" t="s">
        <v>472</v>
      </c>
      <c r="C417" s="7">
        <v>122.167</v>
      </c>
      <c r="D417" s="8">
        <v>318</v>
      </c>
      <c r="E417" s="8">
        <v>491</v>
      </c>
      <c r="F417" s="8">
        <v>716.4</v>
      </c>
      <c r="G417" s="8">
        <v>0</v>
      </c>
      <c r="H417" s="8">
        <v>0</v>
      </c>
      <c r="I417" s="7">
        <v>0</v>
      </c>
      <c r="J417" s="7">
        <v>0</v>
      </c>
      <c r="K417" s="7">
        <v>0</v>
      </c>
      <c r="L417" s="8">
        <v>0</v>
      </c>
      <c r="M417" s="8">
        <v>0</v>
      </c>
      <c r="N417" s="9">
        <v>0</v>
      </c>
      <c r="O417" s="10">
        <v>0</v>
      </c>
      <c r="P417" s="10">
        <v>0</v>
      </c>
      <c r="Q417" s="10">
        <v>0</v>
      </c>
      <c r="R417" s="11">
        <v>0</v>
      </c>
      <c r="S417" s="11">
        <v>0</v>
      </c>
      <c r="T417" s="2">
        <v>-34.549999999999997</v>
      </c>
      <c r="U417" s="2">
        <v>0</v>
      </c>
      <c r="V417" s="9">
        <v>19.090499999999999</v>
      </c>
      <c r="W417" s="11">
        <v>5579.62</v>
      </c>
      <c r="X417" s="11">
        <v>-44.15</v>
      </c>
      <c r="Y417" s="2">
        <v>500</v>
      </c>
      <c r="Z417" s="2">
        <v>370</v>
      </c>
      <c r="AA417" s="7">
        <v>0</v>
      </c>
      <c r="AB417" s="11">
        <v>0</v>
      </c>
      <c r="AC417" s="7">
        <v>0</v>
      </c>
      <c r="AD417" s="7">
        <v>0</v>
      </c>
      <c r="AE417" s="2">
        <v>12100</v>
      </c>
    </row>
    <row r="418" spans="1:33" ht="15" x14ac:dyDescent="0.2">
      <c r="A418" s="2">
        <v>404</v>
      </c>
      <c r="B418" s="1" t="s">
        <v>473</v>
      </c>
      <c r="C418" s="7">
        <v>178.23400000000001</v>
      </c>
      <c r="D418" s="8">
        <v>373.7</v>
      </c>
      <c r="E418" s="8">
        <v>612.6</v>
      </c>
      <c r="F418" s="8">
        <v>878</v>
      </c>
      <c r="G418" s="8">
        <v>0</v>
      </c>
      <c r="H418" s="8">
        <v>0</v>
      </c>
      <c r="I418" s="7">
        <v>0</v>
      </c>
      <c r="J418" s="7">
        <v>0</v>
      </c>
      <c r="K418" s="7">
        <v>0</v>
      </c>
      <c r="L418" s="8">
        <v>0</v>
      </c>
      <c r="M418" s="8">
        <v>0</v>
      </c>
      <c r="N418" s="9">
        <v>-14.087</v>
      </c>
      <c r="O418" s="10">
        <v>2.4020000000000001</v>
      </c>
      <c r="P418" s="10">
        <v>-1</v>
      </c>
      <c r="Q418" s="10">
        <v>-1.575</v>
      </c>
      <c r="R418" s="11">
        <v>-4</v>
      </c>
      <c r="S418" s="11">
        <v>3.835</v>
      </c>
      <c r="T418" s="2">
        <v>-8</v>
      </c>
      <c r="U418" s="2">
        <v>0</v>
      </c>
      <c r="V418" s="9">
        <v>0</v>
      </c>
      <c r="W418" s="11">
        <v>48.4</v>
      </c>
      <c r="X418" s="11">
        <v>0</v>
      </c>
      <c r="Y418" s="2">
        <v>16.718699999999998</v>
      </c>
      <c r="Z418" s="2">
        <v>5477.94</v>
      </c>
      <c r="AA418" s="7">
        <v>-69.39</v>
      </c>
      <c r="AB418" s="11">
        <v>655</v>
      </c>
      <c r="AC418" s="7">
        <v>450</v>
      </c>
      <c r="AD418" s="7">
        <v>0</v>
      </c>
      <c r="AE418" s="2">
        <v>0</v>
      </c>
      <c r="AG418" s="2">
        <v>0</v>
      </c>
    </row>
    <row r="419" spans="1:33" ht="15" x14ac:dyDescent="0.2">
      <c r="A419" s="2">
        <v>405</v>
      </c>
      <c r="B419" s="1" t="s">
        <v>474</v>
      </c>
      <c r="C419" s="7">
        <v>122.167</v>
      </c>
      <c r="D419" s="8">
        <v>243</v>
      </c>
      <c r="E419" s="8">
        <v>443</v>
      </c>
      <c r="F419" s="8">
        <v>647</v>
      </c>
      <c r="G419" s="8">
        <v>33.799999999999997</v>
      </c>
      <c r="H419" s="8">
        <v>0</v>
      </c>
      <c r="I419" s="7">
        <v>0</v>
      </c>
      <c r="J419" s="7">
        <v>0</v>
      </c>
      <c r="K419" s="7">
        <v>0.97899999999999998</v>
      </c>
      <c r="L419" s="8">
        <v>277</v>
      </c>
      <c r="M419" s="8">
        <v>1.2</v>
      </c>
      <c r="N419" s="9">
        <v>0</v>
      </c>
      <c r="O419" s="10">
        <v>0</v>
      </c>
      <c r="P419" s="10">
        <v>0</v>
      </c>
      <c r="Q419" s="10">
        <v>0</v>
      </c>
      <c r="R419" s="11">
        <v>646.88</v>
      </c>
      <c r="S419" s="11">
        <v>305.91000000000003</v>
      </c>
      <c r="T419" s="2">
        <v>0</v>
      </c>
      <c r="U419" s="2">
        <v>0</v>
      </c>
      <c r="V419" s="9">
        <v>16.167300000000001</v>
      </c>
      <c r="W419" s="11">
        <v>3473.2</v>
      </c>
      <c r="X419" s="11">
        <v>-78.66</v>
      </c>
      <c r="Y419" s="2">
        <v>460</v>
      </c>
      <c r="Z419" s="2">
        <v>385</v>
      </c>
      <c r="AA419" s="7">
        <v>0</v>
      </c>
      <c r="AB419" s="11">
        <v>0</v>
      </c>
      <c r="AC419" s="7">
        <v>0</v>
      </c>
      <c r="AD419" s="7">
        <v>0</v>
      </c>
      <c r="AE419" s="2">
        <v>0</v>
      </c>
    </row>
    <row r="420" spans="1:33" ht="15" x14ac:dyDescent="0.2">
      <c r="A420" s="2">
        <v>406</v>
      </c>
      <c r="B420" s="1" t="s">
        <v>475</v>
      </c>
      <c r="C420" s="7">
        <v>94.113</v>
      </c>
      <c r="D420" s="8">
        <v>314</v>
      </c>
      <c r="E420" s="8">
        <v>455</v>
      </c>
      <c r="F420" s="8">
        <v>694.2</v>
      </c>
      <c r="G420" s="8">
        <v>60.5</v>
      </c>
      <c r="H420" s="8">
        <v>229</v>
      </c>
      <c r="I420" s="7">
        <v>0.24</v>
      </c>
      <c r="J420" s="7">
        <v>0.44</v>
      </c>
      <c r="K420" s="7">
        <v>1.0589999999999999</v>
      </c>
      <c r="L420" s="8">
        <v>313</v>
      </c>
      <c r="M420" s="8">
        <v>1.6</v>
      </c>
      <c r="N420" s="9">
        <v>8.5609999999999999</v>
      </c>
      <c r="O420" s="10">
        <v>0.1429</v>
      </c>
      <c r="P420" s="10">
        <v>-1.153E-4</v>
      </c>
      <c r="Q420" s="10">
        <v>3.6470000000000002E-8</v>
      </c>
      <c r="R420" s="11">
        <v>1405.5</v>
      </c>
      <c r="S420" s="11">
        <v>370.07</v>
      </c>
      <c r="T420" s="2">
        <v>-23.03</v>
      </c>
      <c r="U420" s="2">
        <v>7.86</v>
      </c>
      <c r="V420" s="9">
        <v>16.427</v>
      </c>
      <c r="W420" s="11">
        <v>3490.89</v>
      </c>
      <c r="X420" s="11">
        <v>-98.59</v>
      </c>
      <c r="Y420" s="2">
        <v>481</v>
      </c>
      <c r="Z420" s="2">
        <v>345</v>
      </c>
      <c r="AA420" s="7">
        <v>72.558000000000007</v>
      </c>
      <c r="AB420" s="11">
        <v>-9072.6</v>
      </c>
      <c r="AC420" s="7">
        <v>7.516</v>
      </c>
      <c r="AD420" s="7">
        <v>4.42</v>
      </c>
      <c r="AE420" s="2">
        <v>10900</v>
      </c>
    </row>
    <row r="421" spans="1:33" ht="15" x14ac:dyDescent="0.2">
      <c r="A421" s="2">
        <v>407</v>
      </c>
      <c r="B421" s="1" t="s">
        <v>476</v>
      </c>
      <c r="C421" s="7">
        <v>98.915999999999997</v>
      </c>
      <c r="D421" s="8">
        <v>145</v>
      </c>
      <c r="E421" s="8">
        <v>280.8</v>
      </c>
      <c r="F421" s="8">
        <v>455</v>
      </c>
      <c r="G421" s="8">
        <v>56</v>
      </c>
      <c r="H421" s="8">
        <v>190</v>
      </c>
      <c r="I421" s="7">
        <v>0.28000000000000003</v>
      </c>
      <c r="J421" s="7">
        <v>0.20399999999999999</v>
      </c>
      <c r="K421" s="7">
        <v>1.381</v>
      </c>
      <c r="L421" s="8">
        <v>293</v>
      </c>
      <c r="M421" s="8">
        <v>1.1000000000000001</v>
      </c>
      <c r="N421" s="9">
        <v>6.7089999999999996</v>
      </c>
      <c r="O421" s="10">
        <v>3.2500000000000001E-2</v>
      </c>
      <c r="P421" s="10">
        <v>-3.2809999999999999E-5</v>
      </c>
      <c r="Q421" s="10">
        <v>1.2110000000000001E-8</v>
      </c>
      <c r="R421" s="11">
        <v>0</v>
      </c>
      <c r="S421" s="11">
        <v>0</v>
      </c>
      <c r="T421" s="2">
        <v>-52.8</v>
      </c>
      <c r="U421" s="2">
        <v>-49.42</v>
      </c>
      <c r="V421" s="9">
        <v>15.756500000000001</v>
      </c>
      <c r="W421" s="11">
        <v>2167.31</v>
      </c>
      <c r="X421" s="11">
        <v>-43.15</v>
      </c>
      <c r="Y421" s="2">
        <v>341</v>
      </c>
      <c r="Z421" s="2">
        <v>213</v>
      </c>
      <c r="AA421" s="7">
        <v>0</v>
      </c>
      <c r="AB421" s="11">
        <v>0</v>
      </c>
      <c r="AC421" s="7">
        <v>0</v>
      </c>
      <c r="AD421" s="7">
        <v>0</v>
      </c>
      <c r="AE421" s="2">
        <v>5830</v>
      </c>
    </row>
    <row r="422" spans="1:33" ht="15" x14ac:dyDescent="0.2">
      <c r="A422" s="2">
        <v>408</v>
      </c>
      <c r="B422" s="1" t="s">
        <v>477</v>
      </c>
      <c r="C422" s="7">
        <v>137.333</v>
      </c>
      <c r="D422" s="8">
        <v>161</v>
      </c>
      <c r="E422" s="8">
        <v>349</v>
      </c>
      <c r="F422" s="8">
        <v>563</v>
      </c>
      <c r="G422" s="8">
        <v>0</v>
      </c>
      <c r="H422" s="8">
        <v>260</v>
      </c>
      <c r="I422" s="7">
        <v>0</v>
      </c>
      <c r="J422" s="7">
        <v>0</v>
      </c>
      <c r="K422" s="7">
        <v>1.5740000000000001</v>
      </c>
      <c r="L422" s="8">
        <v>294</v>
      </c>
      <c r="M422" s="8">
        <v>0.9</v>
      </c>
      <c r="N422" s="9">
        <v>0</v>
      </c>
      <c r="O422" s="10">
        <v>0</v>
      </c>
      <c r="P422" s="10">
        <v>0</v>
      </c>
      <c r="Q422" s="10">
        <v>0</v>
      </c>
      <c r="R422" s="11">
        <v>0</v>
      </c>
      <c r="S422" s="11">
        <v>0</v>
      </c>
      <c r="T422" s="2">
        <v>0</v>
      </c>
      <c r="U422" s="2">
        <v>0</v>
      </c>
      <c r="V422" s="9">
        <v>0</v>
      </c>
      <c r="W422" s="11">
        <v>0</v>
      </c>
      <c r="X422" s="11">
        <v>0</v>
      </c>
      <c r="Y422" s="2">
        <v>0</v>
      </c>
      <c r="Z422" s="2">
        <v>0</v>
      </c>
      <c r="AA422" s="7">
        <v>0</v>
      </c>
      <c r="AB422" s="11">
        <v>0</v>
      </c>
      <c r="AC422" s="7">
        <v>0</v>
      </c>
      <c r="AD422" s="7">
        <v>0</v>
      </c>
      <c r="AE422" s="2">
        <v>0</v>
      </c>
    </row>
    <row r="423" spans="1:33" ht="15" x14ac:dyDescent="0.2">
      <c r="A423" s="2">
        <v>409</v>
      </c>
      <c r="B423" s="1" t="s">
        <v>478</v>
      </c>
      <c r="C423" s="7">
        <v>148.11799999999999</v>
      </c>
      <c r="D423" s="8">
        <v>404</v>
      </c>
      <c r="E423" s="8">
        <v>560</v>
      </c>
      <c r="F423" s="8">
        <v>810</v>
      </c>
      <c r="G423" s="8">
        <v>47</v>
      </c>
      <c r="H423" s="8">
        <v>368</v>
      </c>
      <c r="I423" s="7">
        <v>0.26</v>
      </c>
      <c r="J423" s="7">
        <v>0</v>
      </c>
      <c r="K423" s="7">
        <v>0</v>
      </c>
      <c r="L423" s="8">
        <v>0</v>
      </c>
      <c r="M423" s="8">
        <v>5.3</v>
      </c>
      <c r="N423" s="9">
        <v>-1.0640000000000001</v>
      </c>
      <c r="O423" s="10">
        <v>0.15620000000000001</v>
      </c>
      <c r="P423" s="10">
        <v>-1.0230000000000001E-4</v>
      </c>
      <c r="Q423" s="10">
        <v>2.4109999999999999E-8</v>
      </c>
      <c r="R423" s="11">
        <v>0</v>
      </c>
      <c r="S423" s="11">
        <v>0</v>
      </c>
      <c r="T423" s="2">
        <v>-88.8</v>
      </c>
      <c r="U423" s="2">
        <v>0</v>
      </c>
      <c r="V423" s="9">
        <v>15.9984</v>
      </c>
      <c r="W423" s="11">
        <v>4467.01</v>
      </c>
      <c r="X423" s="11">
        <v>-83.15</v>
      </c>
      <c r="Y423" s="2">
        <v>615</v>
      </c>
      <c r="Z423" s="2">
        <v>409</v>
      </c>
      <c r="AA423" s="7">
        <v>0</v>
      </c>
      <c r="AB423" s="11">
        <v>0</v>
      </c>
      <c r="AC423" s="7">
        <v>0</v>
      </c>
      <c r="AD423" s="7">
        <v>0</v>
      </c>
      <c r="AE423" s="2">
        <v>11850</v>
      </c>
    </row>
    <row r="424" spans="1:33" ht="15" x14ac:dyDescent="0.2">
      <c r="A424" s="2">
        <v>410</v>
      </c>
      <c r="B424" s="1" t="s">
        <v>479</v>
      </c>
      <c r="C424" s="7">
        <v>85.15</v>
      </c>
      <c r="D424" s="8">
        <v>262.7</v>
      </c>
      <c r="E424" s="8">
        <v>379.7</v>
      </c>
      <c r="F424" s="8">
        <v>594</v>
      </c>
      <c r="G424" s="8">
        <v>47</v>
      </c>
      <c r="H424" s="8">
        <v>289</v>
      </c>
      <c r="I424" s="7">
        <v>0.28000000000000003</v>
      </c>
      <c r="J424" s="7">
        <v>0.25</v>
      </c>
      <c r="K424" s="7">
        <v>0.86199999999999999</v>
      </c>
      <c r="L424" s="8">
        <v>293</v>
      </c>
      <c r="M424" s="8">
        <v>1.2</v>
      </c>
      <c r="N424" s="9">
        <v>-12.675000000000001</v>
      </c>
      <c r="O424" s="10">
        <v>0.1502</v>
      </c>
      <c r="P424" s="10">
        <v>-8.0199999999999998E-5</v>
      </c>
      <c r="Q424" s="10">
        <v>1.5349999999999998E-8</v>
      </c>
      <c r="R424" s="11">
        <v>772.79</v>
      </c>
      <c r="S424" s="11">
        <v>313.49</v>
      </c>
      <c r="T424" s="2">
        <v>11.71</v>
      </c>
      <c r="U424" s="2">
        <v>0</v>
      </c>
      <c r="V424" s="9">
        <v>16.1004</v>
      </c>
      <c r="W424" s="11">
        <v>3015.46</v>
      </c>
      <c r="X424" s="11">
        <v>-61.15</v>
      </c>
      <c r="Y424" s="2">
        <v>416</v>
      </c>
      <c r="Z424" s="2">
        <v>280</v>
      </c>
      <c r="AA424" s="7">
        <v>0</v>
      </c>
      <c r="AB424" s="11">
        <v>0</v>
      </c>
      <c r="AC424" s="7">
        <v>0</v>
      </c>
      <c r="AD424" s="7">
        <v>0</v>
      </c>
      <c r="AE424" s="2">
        <v>8180</v>
      </c>
    </row>
    <row r="425" spans="1:33" ht="15" x14ac:dyDescent="0.2">
      <c r="A425" s="2">
        <v>411</v>
      </c>
      <c r="B425" s="1" t="s">
        <v>480</v>
      </c>
      <c r="C425" s="7">
        <v>40.064999999999998</v>
      </c>
      <c r="D425" s="8">
        <v>136.9</v>
      </c>
      <c r="E425" s="8">
        <v>238.7</v>
      </c>
      <c r="F425" s="8">
        <v>393</v>
      </c>
      <c r="G425" s="8">
        <v>54</v>
      </c>
      <c r="H425" s="8">
        <v>162</v>
      </c>
      <c r="I425" s="7">
        <v>0.27100000000000002</v>
      </c>
      <c r="J425" s="7">
        <v>0.313</v>
      </c>
      <c r="K425" s="7">
        <v>0.65800000000000003</v>
      </c>
      <c r="L425" s="8">
        <v>238</v>
      </c>
      <c r="M425" s="8">
        <v>0.2</v>
      </c>
      <c r="N425" s="9">
        <v>2.3660000000000001</v>
      </c>
      <c r="O425" s="10">
        <v>4.7230000000000001E-2</v>
      </c>
      <c r="P425" s="10">
        <v>-2.8220000000000001E-5</v>
      </c>
      <c r="Q425" s="10">
        <v>6.6450000000000001E-9</v>
      </c>
      <c r="R425" s="11">
        <v>0</v>
      </c>
      <c r="S425" s="11">
        <v>0</v>
      </c>
      <c r="T425" s="2">
        <v>45.92</v>
      </c>
      <c r="U425" s="2">
        <v>48.37</v>
      </c>
      <c r="V425" s="9">
        <v>13.1563</v>
      </c>
      <c r="W425" s="11">
        <v>1054.72</v>
      </c>
      <c r="X425" s="11">
        <v>-77.08</v>
      </c>
      <c r="Y425" s="2">
        <v>257</v>
      </c>
      <c r="Z425" s="2">
        <v>174</v>
      </c>
      <c r="AA425" s="7">
        <v>0</v>
      </c>
      <c r="AB425" s="11">
        <v>0</v>
      </c>
      <c r="AC425" s="7">
        <v>0</v>
      </c>
      <c r="AD425" s="7">
        <v>0</v>
      </c>
      <c r="AE425" s="2">
        <v>4450</v>
      </c>
    </row>
    <row r="426" spans="1:33" ht="15" x14ac:dyDescent="0.2">
      <c r="A426" s="2">
        <v>412</v>
      </c>
      <c r="B426" s="1" t="s">
        <v>481</v>
      </c>
      <c r="C426" s="7">
        <v>44.097000000000001</v>
      </c>
      <c r="D426" s="8">
        <v>85.5</v>
      </c>
      <c r="E426" s="8">
        <v>231.1</v>
      </c>
      <c r="F426" s="8">
        <v>369.8</v>
      </c>
      <c r="G426" s="8">
        <v>41.9</v>
      </c>
      <c r="H426" s="8">
        <v>203</v>
      </c>
      <c r="I426" s="7">
        <v>0.28100000000000003</v>
      </c>
      <c r="J426" s="7">
        <v>0.152</v>
      </c>
      <c r="K426" s="7">
        <v>0.58199999999999996</v>
      </c>
      <c r="L426" s="8">
        <v>231</v>
      </c>
      <c r="M426" s="8">
        <v>0</v>
      </c>
      <c r="N426" s="9">
        <v>-1.0089999999999999</v>
      </c>
      <c r="O426" s="10">
        <v>7.3150000000000007E-2</v>
      </c>
      <c r="P426" s="10">
        <v>-3.7889999999999998E-5</v>
      </c>
      <c r="Q426" s="10">
        <v>7.6779999999999993E-9</v>
      </c>
      <c r="R426" s="11">
        <v>222.67</v>
      </c>
      <c r="S426" s="11">
        <v>133.41</v>
      </c>
      <c r="T426" s="2">
        <v>-24.82</v>
      </c>
      <c r="U426" s="2">
        <v>-5.61</v>
      </c>
      <c r="V426" s="9">
        <v>15.726000000000001</v>
      </c>
      <c r="W426" s="11">
        <v>1872.46</v>
      </c>
      <c r="X426" s="11">
        <v>-25.16</v>
      </c>
      <c r="Y426" s="2">
        <v>249</v>
      </c>
      <c r="Z426" s="2">
        <v>164</v>
      </c>
      <c r="AA426" s="7">
        <v>43.491999999999997</v>
      </c>
      <c r="AB426" s="11">
        <v>-3266.92</v>
      </c>
      <c r="AC426" s="7">
        <v>-4.1790000000000003</v>
      </c>
      <c r="AD426" s="7">
        <v>1.81</v>
      </c>
      <c r="AE426" s="2">
        <v>4487</v>
      </c>
      <c r="AF426" s="12"/>
    </row>
    <row r="427" spans="1:33" ht="15" x14ac:dyDescent="0.2">
      <c r="A427" s="2">
        <v>413</v>
      </c>
      <c r="B427" s="1" t="s">
        <v>482</v>
      </c>
      <c r="C427" s="7">
        <v>58.08</v>
      </c>
      <c r="D427" s="8">
        <v>193</v>
      </c>
      <c r="E427" s="8">
        <v>321</v>
      </c>
      <c r="F427" s="8">
        <v>496</v>
      </c>
      <c r="G427" s="8">
        <v>47</v>
      </c>
      <c r="H427" s="8">
        <v>223</v>
      </c>
      <c r="I427" s="7">
        <v>0.26</v>
      </c>
      <c r="J427" s="7">
        <v>0.313</v>
      </c>
      <c r="K427" s="7">
        <v>0.79700000000000004</v>
      </c>
      <c r="L427" s="8">
        <v>293</v>
      </c>
      <c r="M427" s="8">
        <v>2.7</v>
      </c>
      <c r="N427" s="9">
        <v>2.8</v>
      </c>
      <c r="O427" s="10">
        <v>6.2440000000000002E-2</v>
      </c>
      <c r="P427" s="10">
        <v>-3.1050000000000003E-5</v>
      </c>
      <c r="Q427" s="10">
        <v>5.078E-9</v>
      </c>
      <c r="R427" s="11">
        <v>343.44</v>
      </c>
      <c r="S427" s="11">
        <v>219.33</v>
      </c>
      <c r="T427" s="2">
        <v>-45.9</v>
      </c>
      <c r="U427" s="2">
        <v>-31.18</v>
      </c>
      <c r="V427" s="9">
        <v>16.2315</v>
      </c>
      <c r="W427" s="11">
        <v>2659.02</v>
      </c>
      <c r="X427" s="11">
        <v>-44.15</v>
      </c>
      <c r="Y427" s="2">
        <v>350</v>
      </c>
      <c r="Z427" s="2">
        <v>235</v>
      </c>
      <c r="AA427" s="7">
        <v>0</v>
      </c>
      <c r="AB427" s="11">
        <v>0</v>
      </c>
      <c r="AC427" s="7">
        <v>0</v>
      </c>
      <c r="AD427" s="7">
        <v>0</v>
      </c>
      <c r="AE427" s="2">
        <v>6760</v>
      </c>
    </row>
    <row r="428" spans="1:33" ht="15" x14ac:dyDescent="0.2">
      <c r="A428" s="2">
        <v>414</v>
      </c>
      <c r="B428" s="1" t="s">
        <v>483</v>
      </c>
      <c r="C428" s="7">
        <v>74.08</v>
      </c>
      <c r="D428" s="8">
        <v>252.5</v>
      </c>
      <c r="E428" s="8">
        <v>414</v>
      </c>
      <c r="F428" s="8">
        <v>612</v>
      </c>
      <c r="G428" s="8">
        <v>53</v>
      </c>
      <c r="H428" s="8">
        <v>230</v>
      </c>
      <c r="I428" s="7">
        <v>0.24199999999999999</v>
      </c>
      <c r="J428" s="7">
        <v>0.53600000000000003</v>
      </c>
      <c r="K428" s="7">
        <v>0.99299999999999999</v>
      </c>
      <c r="L428" s="8">
        <v>293</v>
      </c>
      <c r="M428" s="8">
        <v>1.5</v>
      </c>
      <c r="N428" s="9">
        <v>1.3540000000000001</v>
      </c>
      <c r="O428" s="10">
        <v>8.8109999999999994E-2</v>
      </c>
      <c r="P428" s="10">
        <v>-6.8419999999999999E-5</v>
      </c>
      <c r="Q428" s="10">
        <v>2.3590000000000001E-8</v>
      </c>
      <c r="R428" s="11">
        <v>535.04</v>
      </c>
      <c r="S428" s="11">
        <v>299.32</v>
      </c>
      <c r="T428" s="2">
        <v>-108.78</v>
      </c>
      <c r="U428" s="2">
        <v>-88.27</v>
      </c>
      <c r="V428" s="9">
        <v>17.378900000000002</v>
      </c>
      <c r="W428" s="11">
        <v>3723.42</v>
      </c>
      <c r="X428" s="11">
        <v>-67.48</v>
      </c>
      <c r="Y428" s="2">
        <v>450</v>
      </c>
      <c r="Z428" s="2">
        <v>315</v>
      </c>
      <c r="AA428" s="7">
        <v>76.489999999999995</v>
      </c>
      <c r="AB428" s="11">
        <v>-8619.48</v>
      </c>
      <c r="AC428" s="7">
        <v>-8.1389999999999993</v>
      </c>
      <c r="AD428" s="7">
        <v>3.93</v>
      </c>
      <c r="AE428" s="2">
        <v>7700</v>
      </c>
    </row>
    <row r="429" spans="1:33" ht="15" x14ac:dyDescent="0.2">
      <c r="A429" s="2">
        <v>415</v>
      </c>
      <c r="B429" s="1" t="s">
        <v>484</v>
      </c>
      <c r="C429" s="7">
        <v>55.08</v>
      </c>
      <c r="D429" s="8">
        <v>180.3</v>
      </c>
      <c r="E429" s="8">
        <v>370.5</v>
      </c>
      <c r="F429" s="8">
        <v>564.4</v>
      </c>
      <c r="G429" s="8">
        <v>41.3</v>
      </c>
      <c r="H429" s="8">
        <v>230</v>
      </c>
      <c r="I429" s="7">
        <v>0.20499999999999999</v>
      </c>
      <c r="J429" s="7">
        <v>0.318</v>
      </c>
      <c r="K429" s="7">
        <v>0.78200000000000003</v>
      </c>
      <c r="L429" s="8">
        <v>293</v>
      </c>
      <c r="M429" s="8">
        <v>3.7</v>
      </c>
      <c r="N429" s="9">
        <v>3.6789999999999998</v>
      </c>
      <c r="O429" s="10">
        <v>5.3629999999999997E-2</v>
      </c>
      <c r="P429" s="10">
        <v>-2.6279999999999999E-5</v>
      </c>
      <c r="Q429" s="10">
        <v>4.6669999999999997E-9</v>
      </c>
      <c r="R429" s="11">
        <v>366.77</v>
      </c>
      <c r="S429" s="11">
        <v>225.86</v>
      </c>
      <c r="T429" s="2">
        <v>12.1</v>
      </c>
      <c r="U429" s="2">
        <v>22.98</v>
      </c>
      <c r="V429" s="9">
        <v>15.957100000000001</v>
      </c>
      <c r="W429" s="11">
        <v>2940.86</v>
      </c>
      <c r="X429" s="11">
        <v>-55.15</v>
      </c>
      <c r="Y429" s="2">
        <v>405</v>
      </c>
      <c r="Z429" s="2">
        <v>270</v>
      </c>
      <c r="AA429" s="7">
        <v>53.398000000000003</v>
      </c>
      <c r="AB429" s="11">
        <v>-5937.37</v>
      </c>
      <c r="AC429" s="7">
        <v>-5.2</v>
      </c>
      <c r="AD429" s="7">
        <v>4.28</v>
      </c>
      <c r="AE429" s="2">
        <v>7710</v>
      </c>
    </row>
    <row r="430" spans="1:33" ht="15" x14ac:dyDescent="0.2">
      <c r="A430" s="2">
        <v>416</v>
      </c>
      <c r="B430" s="1" t="s">
        <v>485</v>
      </c>
      <c r="C430" s="7">
        <v>78.542000000000002</v>
      </c>
      <c r="D430" s="8">
        <v>150.4</v>
      </c>
      <c r="E430" s="8">
        <v>319.60000000000002</v>
      </c>
      <c r="F430" s="8">
        <v>503</v>
      </c>
      <c r="G430" s="8">
        <v>45.2</v>
      </c>
      <c r="H430" s="8">
        <v>254</v>
      </c>
      <c r="I430" s="7">
        <v>0.27800000000000002</v>
      </c>
      <c r="J430" s="7">
        <v>0.23</v>
      </c>
      <c r="K430" s="7">
        <v>0.89100000000000001</v>
      </c>
      <c r="L430" s="8">
        <v>293</v>
      </c>
      <c r="M430" s="8">
        <v>2</v>
      </c>
      <c r="N430" s="9">
        <v>-0.79900000000000004</v>
      </c>
      <c r="O430" s="10">
        <v>8.6599999999999996E-2</v>
      </c>
      <c r="P430" s="10">
        <v>-5.9910000000000001E-5</v>
      </c>
      <c r="Q430" s="10">
        <v>1.7789999999999999E-8</v>
      </c>
      <c r="R430" s="11">
        <v>374.77</v>
      </c>
      <c r="S430" s="11">
        <v>215</v>
      </c>
      <c r="T430" s="2">
        <v>-31.1</v>
      </c>
      <c r="U430" s="2">
        <v>-12.11</v>
      </c>
      <c r="V430" s="9">
        <v>15.9594</v>
      </c>
      <c r="W430" s="11">
        <v>2581.48</v>
      </c>
      <c r="X430" s="11">
        <v>-42.95</v>
      </c>
      <c r="Y430" s="2">
        <v>350</v>
      </c>
      <c r="Z430" s="2">
        <v>230</v>
      </c>
      <c r="AA430" s="7">
        <v>0</v>
      </c>
      <c r="AB430" s="11">
        <v>0</v>
      </c>
      <c r="AC430" s="7">
        <v>0</v>
      </c>
      <c r="AD430" s="7">
        <v>0</v>
      </c>
      <c r="AE430" s="2">
        <v>6510</v>
      </c>
    </row>
    <row r="431" spans="1:33" ht="15" x14ac:dyDescent="0.2">
      <c r="A431" s="2">
        <v>417</v>
      </c>
      <c r="B431" s="1" t="s">
        <v>486</v>
      </c>
      <c r="C431" s="7">
        <v>42.081000000000003</v>
      </c>
      <c r="D431" s="8">
        <v>87.9</v>
      </c>
      <c r="E431" s="8">
        <v>225.4</v>
      </c>
      <c r="F431" s="8">
        <v>365</v>
      </c>
      <c r="G431" s="8">
        <v>45.6</v>
      </c>
      <c r="H431" s="8">
        <v>181</v>
      </c>
      <c r="I431" s="7">
        <v>0.27500000000000002</v>
      </c>
      <c r="J431" s="7">
        <v>0.14799999999999999</v>
      </c>
      <c r="K431" s="7">
        <v>0.61199999999999999</v>
      </c>
      <c r="L431" s="8">
        <v>223</v>
      </c>
      <c r="M431" s="8">
        <v>0.4</v>
      </c>
      <c r="N431" s="9">
        <v>0.88600000000000001</v>
      </c>
      <c r="O431" s="10">
        <v>5.602E-2</v>
      </c>
      <c r="P431" s="10">
        <v>-2.7710000000000001E-5</v>
      </c>
      <c r="Q431" s="10">
        <v>5.2659999999999998E-9</v>
      </c>
      <c r="R431" s="11">
        <v>273.83999999999997</v>
      </c>
      <c r="S431" s="11">
        <v>131.63</v>
      </c>
      <c r="T431" s="2">
        <v>4.88</v>
      </c>
      <c r="U431" s="2">
        <v>14.99</v>
      </c>
      <c r="V431" s="9">
        <v>15.7027</v>
      </c>
      <c r="W431" s="11">
        <v>1807.53</v>
      </c>
      <c r="X431" s="11">
        <v>-26.15</v>
      </c>
      <c r="Y431" s="2">
        <v>240</v>
      </c>
      <c r="Z431" s="2">
        <v>160</v>
      </c>
      <c r="AA431" s="7">
        <v>44.793999999999997</v>
      </c>
      <c r="AB431" s="11">
        <v>-3260.31</v>
      </c>
      <c r="AC431" s="7">
        <v>-4.3789999999999996</v>
      </c>
      <c r="AD431" s="7">
        <v>1.63</v>
      </c>
      <c r="AE431" s="2">
        <v>4400</v>
      </c>
    </row>
    <row r="432" spans="1:33" ht="15" x14ac:dyDescent="0.2">
      <c r="A432" s="2">
        <v>418</v>
      </c>
      <c r="B432" s="1" t="s">
        <v>487</v>
      </c>
      <c r="C432" s="7">
        <v>58.08</v>
      </c>
      <c r="D432" s="8">
        <v>161</v>
      </c>
      <c r="E432" s="8">
        <v>307.5</v>
      </c>
      <c r="F432" s="8">
        <v>482.2</v>
      </c>
      <c r="G432" s="8">
        <v>48.6</v>
      </c>
      <c r="H432" s="8">
        <v>186</v>
      </c>
      <c r="I432" s="7">
        <v>0.22800000000000001</v>
      </c>
      <c r="J432" s="7">
        <v>0.26900000000000002</v>
      </c>
      <c r="K432" s="7">
        <v>0.82899999999999996</v>
      </c>
      <c r="L432" s="8">
        <v>293</v>
      </c>
      <c r="M432" s="8">
        <v>2</v>
      </c>
      <c r="N432" s="9">
        <v>-2.02</v>
      </c>
      <c r="O432" s="10">
        <v>7.7789999999999998E-2</v>
      </c>
      <c r="P432" s="10">
        <v>-4.7500000000000003E-5</v>
      </c>
      <c r="Q432" s="10">
        <v>1.152E-8</v>
      </c>
      <c r="R432" s="11">
        <v>377.43</v>
      </c>
      <c r="S432" s="11">
        <v>213.36</v>
      </c>
      <c r="T432" s="2">
        <v>-22.17</v>
      </c>
      <c r="U432" s="2">
        <v>-6.16</v>
      </c>
      <c r="V432" s="9">
        <v>15.322699999999999</v>
      </c>
      <c r="W432" s="11">
        <v>2107.58</v>
      </c>
      <c r="X432" s="11">
        <v>-64.87</v>
      </c>
      <c r="Y432" s="2">
        <v>340</v>
      </c>
      <c r="Z432" s="2">
        <v>225</v>
      </c>
      <c r="AA432" s="7">
        <v>0</v>
      </c>
      <c r="AB432" s="11">
        <v>0</v>
      </c>
      <c r="AC432" s="7">
        <v>0</v>
      </c>
      <c r="AD432" s="7">
        <v>0</v>
      </c>
      <c r="AE432" s="2">
        <v>6450</v>
      </c>
    </row>
    <row r="433" spans="1:31" ht="15" x14ac:dyDescent="0.2">
      <c r="A433" s="2">
        <v>419</v>
      </c>
      <c r="B433" s="1" t="s">
        <v>488</v>
      </c>
      <c r="C433" s="7">
        <v>230.31</v>
      </c>
      <c r="D433" s="8">
        <v>485</v>
      </c>
      <c r="E433" s="8">
        <v>649</v>
      </c>
      <c r="F433" s="8">
        <v>926</v>
      </c>
      <c r="G433" s="8">
        <v>32.799999999999997</v>
      </c>
      <c r="H433" s="8">
        <v>779</v>
      </c>
      <c r="I433" s="7">
        <v>0.33600000000000002</v>
      </c>
      <c r="J433" s="7">
        <v>0</v>
      </c>
      <c r="K433" s="7">
        <v>0</v>
      </c>
      <c r="L433" s="8">
        <v>0</v>
      </c>
      <c r="M433" s="8">
        <v>0.7</v>
      </c>
      <c r="N433" s="9">
        <v>0</v>
      </c>
      <c r="O433" s="10">
        <v>0</v>
      </c>
      <c r="P433" s="10">
        <v>0</v>
      </c>
      <c r="Q433" s="10">
        <v>0</v>
      </c>
      <c r="R433" s="11">
        <v>911.01</v>
      </c>
      <c r="S433" s="11">
        <v>461.1</v>
      </c>
      <c r="T433" s="2">
        <v>0</v>
      </c>
      <c r="U433" s="2">
        <v>0</v>
      </c>
      <c r="V433" s="9">
        <v>0</v>
      </c>
      <c r="W433" s="11">
        <v>0</v>
      </c>
      <c r="X433" s="11">
        <v>0</v>
      </c>
      <c r="Y433" s="2">
        <v>0</v>
      </c>
      <c r="Z433" s="2">
        <v>0</v>
      </c>
      <c r="AA433" s="7">
        <v>0</v>
      </c>
      <c r="AB433" s="11">
        <v>0</v>
      </c>
      <c r="AC433" s="7">
        <v>0</v>
      </c>
      <c r="AD433" s="7">
        <v>0</v>
      </c>
      <c r="AE433" s="2">
        <v>0</v>
      </c>
    </row>
    <row r="434" spans="1:31" ht="15" x14ac:dyDescent="0.2">
      <c r="A434" s="2">
        <v>420</v>
      </c>
      <c r="B434" s="1" t="s">
        <v>489</v>
      </c>
      <c r="C434" s="7">
        <v>107.15600000000001</v>
      </c>
      <c r="D434" s="8">
        <v>316.89999999999998</v>
      </c>
      <c r="E434" s="8">
        <v>473.8</v>
      </c>
      <c r="F434" s="8">
        <v>667</v>
      </c>
      <c r="G434" s="8">
        <v>0</v>
      </c>
      <c r="H434" s="8">
        <v>0</v>
      </c>
      <c r="I434" s="7">
        <v>0</v>
      </c>
      <c r="J434" s="7">
        <v>0</v>
      </c>
      <c r="K434" s="7">
        <v>0.96399999999999997</v>
      </c>
      <c r="L434" s="8">
        <v>323</v>
      </c>
      <c r="M434" s="8">
        <v>1.6</v>
      </c>
      <c r="N434" s="9">
        <v>0</v>
      </c>
      <c r="O434" s="10">
        <v>0</v>
      </c>
      <c r="P434" s="10">
        <v>0</v>
      </c>
      <c r="Q434" s="10">
        <v>0</v>
      </c>
      <c r="R434" s="11">
        <v>738.9</v>
      </c>
      <c r="S434" s="11">
        <v>356.02</v>
      </c>
      <c r="T434" s="2">
        <v>0</v>
      </c>
      <c r="U434" s="2">
        <v>0</v>
      </c>
      <c r="V434" s="9">
        <v>16.6968</v>
      </c>
      <c r="W434" s="11">
        <v>4041.04</v>
      </c>
      <c r="X434" s="11">
        <v>-72.150000000000006</v>
      </c>
      <c r="Y434" s="2">
        <v>500</v>
      </c>
      <c r="Z434" s="2">
        <v>350</v>
      </c>
      <c r="AA434" s="7">
        <v>0</v>
      </c>
      <c r="AB434" s="11">
        <v>0</v>
      </c>
      <c r="AC434" s="7">
        <v>0</v>
      </c>
      <c r="AD434" s="7">
        <v>0</v>
      </c>
      <c r="AE434" s="2">
        <v>10700</v>
      </c>
    </row>
    <row r="435" spans="1:31" ht="15" x14ac:dyDescent="0.2">
      <c r="A435" s="2">
        <v>421</v>
      </c>
      <c r="B435" s="1" t="s">
        <v>490</v>
      </c>
      <c r="C435" s="7">
        <v>106.16800000000001</v>
      </c>
      <c r="D435" s="8">
        <v>286.39999999999998</v>
      </c>
      <c r="E435" s="8">
        <v>411.5</v>
      </c>
      <c r="F435" s="8">
        <v>616.20000000000005</v>
      </c>
      <c r="G435" s="8">
        <v>34.700000000000003</v>
      </c>
      <c r="H435" s="8">
        <v>379</v>
      </c>
      <c r="I435" s="7">
        <v>0.26</v>
      </c>
      <c r="J435" s="7">
        <v>0.32400000000000001</v>
      </c>
      <c r="K435" s="7">
        <v>0.86099999999999999</v>
      </c>
      <c r="L435" s="8">
        <v>293</v>
      </c>
      <c r="M435" s="8">
        <v>0.1</v>
      </c>
      <c r="N435" s="9">
        <v>-5.9930000000000003</v>
      </c>
      <c r="O435" s="10">
        <v>0.14430000000000001</v>
      </c>
      <c r="P435" s="10">
        <v>-8.0580000000000004E-5</v>
      </c>
      <c r="Q435" s="10">
        <v>1.6289999999999999E-8</v>
      </c>
      <c r="R435" s="11">
        <v>475.16</v>
      </c>
      <c r="S435" s="11">
        <v>261.39999999999998</v>
      </c>
      <c r="T435" s="2">
        <v>4.29</v>
      </c>
      <c r="U435" s="2">
        <v>28.95</v>
      </c>
      <c r="V435" s="9">
        <v>16.096299999999999</v>
      </c>
      <c r="W435" s="11">
        <v>3346.65</v>
      </c>
      <c r="X435" s="11">
        <v>-57.84</v>
      </c>
      <c r="Y435" s="2">
        <v>440</v>
      </c>
      <c r="Z435" s="2">
        <v>300</v>
      </c>
      <c r="AA435" s="7">
        <v>56.174999999999997</v>
      </c>
      <c r="AB435" s="11">
        <v>-6673.7</v>
      </c>
      <c r="AC435" s="7">
        <v>-5.5430000000000001</v>
      </c>
      <c r="AD435" s="7">
        <v>6.19</v>
      </c>
      <c r="AE435" s="2">
        <v>8600</v>
      </c>
    </row>
    <row r="436" spans="1:31" ht="15" x14ac:dyDescent="0.2">
      <c r="A436" s="2">
        <v>422</v>
      </c>
      <c r="B436" s="1" t="s">
        <v>491</v>
      </c>
      <c r="C436" s="7">
        <v>79.102000000000004</v>
      </c>
      <c r="D436" s="8">
        <v>231.5</v>
      </c>
      <c r="E436" s="8">
        <v>388.5</v>
      </c>
      <c r="F436" s="8">
        <v>620</v>
      </c>
      <c r="G436" s="8">
        <v>55.6</v>
      </c>
      <c r="H436" s="8">
        <v>254</v>
      </c>
      <c r="I436" s="7">
        <v>0.27700000000000002</v>
      </c>
      <c r="J436" s="7">
        <v>0.24</v>
      </c>
      <c r="K436" s="7">
        <v>0.98299999999999998</v>
      </c>
      <c r="L436" s="8">
        <v>293</v>
      </c>
      <c r="M436" s="8">
        <v>2.2999999999999998</v>
      </c>
      <c r="N436" s="9">
        <v>9.5039999999999996</v>
      </c>
      <c r="O436" s="10">
        <v>0.1177</v>
      </c>
      <c r="P436" s="10">
        <v>-8.4980000000000003E-5</v>
      </c>
      <c r="Q436" s="10">
        <v>2.3989999999999998E-8</v>
      </c>
      <c r="R436" s="11">
        <v>618.5</v>
      </c>
      <c r="S436" s="11">
        <v>291.58</v>
      </c>
      <c r="T436" s="2">
        <v>33.5</v>
      </c>
      <c r="U436" s="2">
        <v>45.46</v>
      </c>
      <c r="V436" s="9">
        <v>16.091000000000001</v>
      </c>
      <c r="W436" s="11">
        <v>3095.13</v>
      </c>
      <c r="X436" s="11">
        <v>-61.15</v>
      </c>
      <c r="Y436" s="2">
        <v>425</v>
      </c>
      <c r="Z436" s="2">
        <v>285</v>
      </c>
      <c r="AA436" s="7">
        <v>0</v>
      </c>
      <c r="AB436" s="11">
        <v>0</v>
      </c>
      <c r="AC436" s="7">
        <v>0</v>
      </c>
      <c r="AD436" s="7">
        <v>0</v>
      </c>
      <c r="AE436" s="2">
        <v>8400</v>
      </c>
    </row>
    <row r="437" spans="1:31" ht="15" x14ac:dyDescent="0.2">
      <c r="A437" s="2">
        <v>423</v>
      </c>
      <c r="B437" s="1" t="s">
        <v>492</v>
      </c>
      <c r="C437" s="7">
        <v>67.090999999999994</v>
      </c>
      <c r="D437" s="8">
        <v>0</v>
      </c>
      <c r="E437" s="8">
        <v>403</v>
      </c>
      <c r="F437" s="8">
        <v>640</v>
      </c>
      <c r="G437" s="8">
        <v>0</v>
      </c>
      <c r="H437" s="8">
        <v>0</v>
      </c>
      <c r="I437" s="7">
        <v>0</v>
      </c>
      <c r="J437" s="7">
        <v>0</v>
      </c>
      <c r="K437" s="7">
        <v>0.96699999999999997</v>
      </c>
      <c r="L437" s="8">
        <v>294</v>
      </c>
      <c r="M437" s="8">
        <v>1.8</v>
      </c>
      <c r="N437" s="9">
        <v>0</v>
      </c>
      <c r="O437" s="10">
        <v>0</v>
      </c>
      <c r="P437" s="10">
        <v>0</v>
      </c>
      <c r="Q437" s="10">
        <v>0</v>
      </c>
      <c r="R437" s="11">
        <v>0</v>
      </c>
      <c r="S437" s="11">
        <v>0</v>
      </c>
      <c r="T437" s="2">
        <v>25.88</v>
      </c>
      <c r="U437" s="2">
        <v>0</v>
      </c>
      <c r="V437" s="9">
        <v>16.796600000000002</v>
      </c>
      <c r="W437" s="11">
        <v>3457.47</v>
      </c>
      <c r="X437" s="11">
        <v>-62.73</v>
      </c>
      <c r="Y437" s="2">
        <v>440</v>
      </c>
      <c r="Z437" s="2">
        <v>330</v>
      </c>
      <c r="AA437" s="7">
        <v>0</v>
      </c>
      <c r="AB437" s="11">
        <v>0</v>
      </c>
      <c r="AC437" s="7">
        <v>0</v>
      </c>
      <c r="AD437" s="7">
        <v>0</v>
      </c>
      <c r="AE437" s="2">
        <v>0</v>
      </c>
    </row>
    <row r="438" spans="1:31" ht="15" x14ac:dyDescent="0.2">
      <c r="A438" s="2">
        <v>424</v>
      </c>
      <c r="B438" s="1" t="s">
        <v>493</v>
      </c>
      <c r="C438" s="7">
        <v>71.123000000000005</v>
      </c>
      <c r="D438" s="8">
        <v>0</v>
      </c>
      <c r="E438" s="8">
        <v>359.7</v>
      </c>
      <c r="F438" s="8">
        <v>568.6</v>
      </c>
      <c r="G438" s="8">
        <v>55.4</v>
      </c>
      <c r="H438" s="8">
        <v>249</v>
      </c>
      <c r="I438" s="7">
        <v>0.29599999999999999</v>
      </c>
      <c r="J438" s="7">
        <v>0</v>
      </c>
      <c r="K438" s="7">
        <v>0.85199999999999998</v>
      </c>
      <c r="L438" s="8">
        <v>295</v>
      </c>
      <c r="M438" s="8">
        <v>1.6</v>
      </c>
      <c r="N438" s="9">
        <v>-12.308</v>
      </c>
      <c r="O438" s="10">
        <v>0.1275</v>
      </c>
      <c r="P438" s="10">
        <v>-7.7379999999999994E-5</v>
      </c>
      <c r="Q438" s="10">
        <v>1.798E-8</v>
      </c>
      <c r="R438" s="11">
        <v>0</v>
      </c>
      <c r="S438" s="11">
        <v>0</v>
      </c>
      <c r="T438" s="2">
        <v>-0.86</v>
      </c>
      <c r="U438" s="2">
        <v>27.41</v>
      </c>
      <c r="V438" s="9">
        <v>15.9444</v>
      </c>
      <c r="W438" s="11">
        <v>2717.03</v>
      </c>
      <c r="X438" s="11">
        <v>-67.900000000000006</v>
      </c>
      <c r="Y438" s="2">
        <v>400</v>
      </c>
      <c r="Z438" s="2">
        <v>300</v>
      </c>
      <c r="AA438" s="7">
        <v>0</v>
      </c>
      <c r="AB438" s="11">
        <v>0</v>
      </c>
      <c r="AC438" s="7">
        <v>0</v>
      </c>
      <c r="AD438" s="7">
        <v>0</v>
      </c>
      <c r="AE438" s="2">
        <v>0</v>
      </c>
    </row>
    <row r="439" spans="1:31" ht="15" x14ac:dyDescent="0.2">
      <c r="A439" s="2">
        <v>425</v>
      </c>
      <c r="B439" s="1" t="s">
        <v>494</v>
      </c>
      <c r="C439" s="7">
        <v>134.22200000000001</v>
      </c>
      <c r="D439" s="8">
        <v>197.7</v>
      </c>
      <c r="E439" s="8">
        <v>446.5</v>
      </c>
      <c r="F439" s="8">
        <v>664</v>
      </c>
      <c r="G439" s="8">
        <v>29.1</v>
      </c>
      <c r="H439" s="8">
        <v>0</v>
      </c>
      <c r="I439" s="7">
        <v>0</v>
      </c>
      <c r="J439" s="7">
        <v>0.27400000000000002</v>
      </c>
      <c r="K439" s="7">
        <v>0.86199999999999999</v>
      </c>
      <c r="L439" s="8">
        <v>293</v>
      </c>
      <c r="M439" s="8">
        <v>0.4</v>
      </c>
      <c r="N439" s="9">
        <v>-15.56</v>
      </c>
      <c r="O439" s="10">
        <v>0.23630000000000001</v>
      </c>
      <c r="P439" s="10">
        <v>-1.7229999999999999E-4</v>
      </c>
      <c r="Q439" s="10">
        <v>5.1399999999999997E-8</v>
      </c>
      <c r="R439" s="11">
        <v>582.66</v>
      </c>
      <c r="S439" s="11">
        <v>295.82</v>
      </c>
      <c r="T439" s="2">
        <v>-4.17</v>
      </c>
      <c r="U439" s="2">
        <v>0</v>
      </c>
      <c r="V439" s="9">
        <v>15.9999</v>
      </c>
      <c r="W439" s="11">
        <v>3544.19</v>
      </c>
      <c r="X439" s="11">
        <v>-68.099999999999994</v>
      </c>
      <c r="Y439" s="2">
        <v>476</v>
      </c>
      <c r="Z439" s="2">
        <v>325</v>
      </c>
      <c r="AA439" s="7">
        <v>0</v>
      </c>
      <c r="AB439" s="11">
        <v>0</v>
      </c>
      <c r="AC439" s="7">
        <v>0</v>
      </c>
      <c r="AD439" s="7">
        <v>0</v>
      </c>
      <c r="AE439" s="2">
        <v>9070</v>
      </c>
    </row>
    <row r="440" spans="1:31" ht="15" x14ac:dyDescent="0.2">
      <c r="A440" s="2">
        <v>426</v>
      </c>
      <c r="B440" s="1" t="s">
        <v>495</v>
      </c>
      <c r="C440" s="7">
        <v>140.27000000000001</v>
      </c>
      <c r="D440" s="8">
        <v>0</v>
      </c>
      <c r="E440" s="8">
        <v>452.5</v>
      </c>
      <c r="F440" s="8">
        <v>669</v>
      </c>
      <c r="G440" s="8">
        <v>26.4</v>
      </c>
      <c r="H440" s="8">
        <v>0</v>
      </c>
      <c r="I440" s="7">
        <v>0</v>
      </c>
      <c r="J440" s="7">
        <v>0.26400000000000001</v>
      </c>
      <c r="K440" s="7">
        <v>0.81299999999999994</v>
      </c>
      <c r="L440" s="8">
        <v>293</v>
      </c>
      <c r="M440" s="8">
        <v>0</v>
      </c>
      <c r="N440" s="9">
        <v>0</v>
      </c>
      <c r="O440" s="10">
        <v>0</v>
      </c>
      <c r="P440" s="10">
        <v>0</v>
      </c>
      <c r="Q440" s="10">
        <v>0</v>
      </c>
      <c r="R440" s="11">
        <v>0</v>
      </c>
      <c r="S440" s="11">
        <v>0</v>
      </c>
      <c r="T440" s="2">
        <v>0</v>
      </c>
      <c r="U440" s="2">
        <v>0</v>
      </c>
      <c r="V440" s="9">
        <v>15.867000000000001</v>
      </c>
      <c r="W440" s="11">
        <v>3524.57</v>
      </c>
      <c r="X440" s="11">
        <v>-70.78</v>
      </c>
      <c r="Y440" s="2">
        <v>470</v>
      </c>
      <c r="Z440" s="2">
        <v>360</v>
      </c>
      <c r="AA440" s="7">
        <v>0</v>
      </c>
      <c r="AB440" s="11">
        <v>0</v>
      </c>
      <c r="AC440" s="7">
        <v>0</v>
      </c>
      <c r="AD440" s="7">
        <v>0</v>
      </c>
      <c r="AE440" s="2">
        <v>0</v>
      </c>
    </row>
    <row r="441" spans="1:31" ht="15" x14ac:dyDescent="0.2">
      <c r="A441" s="2">
        <v>427</v>
      </c>
      <c r="B441" s="1" t="s">
        <v>496</v>
      </c>
      <c r="C441" s="7">
        <v>169.898</v>
      </c>
      <c r="D441" s="8">
        <v>204.3</v>
      </c>
      <c r="E441" s="8">
        <v>330.4</v>
      </c>
      <c r="F441" s="8">
        <v>507</v>
      </c>
      <c r="G441" s="8">
        <v>37</v>
      </c>
      <c r="H441" s="8">
        <v>326</v>
      </c>
      <c r="I441" s="7">
        <v>0.28999999999999998</v>
      </c>
      <c r="J441" s="7">
        <v>0.26400000000000001</v>
      </c>
      <c r="K441" s="7">
        <v>1.48</v>
      </c>
      <c r="L441" s="8">
        <v>293</v>
      </c>
      <c r="M441" s="8">
        <v>0</v>
      </c>
      <c r="N441" s="9">
        <v>0</v>
      </c>
      <c r="O441" s="10">
        <v>0</v>
      </c>
      <c r="P441" s="10">
        <v>0</v>
      </c>
      <c r="Q441" s="10">
        <v>0</v>
      </c>
      <c r="R441" s="11">
        <v>0</v>
      </c>
      <c r="S441" s="11">
        <v>0</v>
      </c>
      <c r="T441" s="2">
        <v>0</v>
      </c>
      <c r="U441" s="2">
        <v>0</v>
      </c>
      <c r="V441" s="9">
        <v>15.8019</v>
      </c>
      <c r="W441" s="11">
        <v>2634.16</v>
      </c>
      <c r="X441" s="11">
        <v>-43.15</v>
      </c>
      <c r="Y441" s="2">
        <v>364</v>
      </c>
      <c r="Z441" s="2">
        <v>238</v>
      </c>
      <c r="AA441" s="7">
        <v>0</v>
      </c>
      <c r="AB441" s="11">
        <v>0</v>
      </c>
      <c r="AC441" s="7">
        <v>0</v>
      </c>
      <c r="AD441" s="7">
        <v>0</v>
      </c>
      <c r="AE441" s="2">
        <v>6580</v>
      </c>
    </row>
    <row r="442" spans="1:31" ht="15" x14ac:dyDescent="0.2">
      <c r="A442" s="2">
        <v>428</v>
      </c>
      <c r="B442" s="1" t="s">
        <v>497</v>
      </c>
      <c r="C442" s="7">
        <v>104.08</v>
      </c>
      <c r="D442" s="8">
        <v>183</v>
      </c>
      <c r="E442" s="8">
        <v>187</v>
      </c>
      <c r="F442" s="8">
        <v>259</v>
      </c>
      <c r="G442" s="8">
        <v>36.700000000000003</v>
      </c>
      <c r="H442" s="8">
        <v>0</v>
      </c>
      <c r="I442" s="7">
        <v>0</v>
      </c>
      <c r="J442" s="7">
        <v>0</v>
      </c>
      <c r="K442" s="7">
        <v>1.66</v>
      </c>
      <c r="L442" s="8">
        <v>178</v>
      </c>
      <c r="M442" s="8">
        <v>0</v>
      </c>
      <c r="N442" s="9">
        <v>0</v>
      </c>
      <c r="O442" s="10">
        <v>0</v>
      </c>
      <c r="P442" s="10">
        <v>0</v>
      </c>
      <c r="Q442" s="10">
        <v>0</v>
      </c>
      <c r="R442" s="11">
        <v>0</v>
      </c>
      <c r="S442" s="11">
        <v>0</v>
      </c>
      <c r="T442" s="2">
        <v>0</v>
      </c>
      <c r="U442" s="2">
        <v>0</v>
      </c>
      <c r="V442" s="9">
        <v>0</v>
      </c>
      <c r="W442" s="11">
        <v>0</v>
      </c>
      <c r="X442" s="11">
        <v>0</v>
      </c>
      <c r="Y442" s="2">
        <v>0</v>
      </c>
      <c r="Z442" s="2">
        <v>0</v>
      </c>
      <c r="AA442" s="7">
        <v>0</v>
      </c>
      <c r="AB442" s="11">
        <v>0</v>
      </c>
      <c r="AC442" s="7">
        <v>0</v>
      </c>
      <c r="AD442" s="7">
        <v>0</v>
      </c>
      <c r="AE442" s="2">
        <v>0</v>
      </c>
    </row>
    <row r="443" spans="1:31" ht="15" x14ac:dyDescent="0.2">
      <c r="A443" s="2">
        <v>429</v>
      </c>
      <c r="B443" s="1" t="s">
        <v>498</v>
      </c>
      <c r="C443" s="7">
        <v>104.152</v>
      </c>
      <c r="D443" s="8">
        <v>242.5</v>
      </c>
      <c r="E443" s="8">
        <v>418.3</v>
      </c>
      <c r="F443" s="8">
        <v>647</v>
      </c>
      <c r="G443" s="8">
        <v>39.4</v>
      </c>
      <c r="H443" s="8">
        <v>0</v>
      </c>
      <c r="I443" s="7">
        <v>0</v>
      </c>
      <c r="J443" s="7">
        <v>0.25700000000000001</v>
      </c>
      <c r="K443" s="7">
        <v>0.90600000000000003</v>
      </c>
      <c r="L443" s="8">
        <v>293</v>
      </c>
      <c r="M443" s="8">
        <v>0.1</v>
      </c>
      <c r="N443" s="9">
        <v>-6.7469999999999999</v>
      </c>
      <c r="O443" s="10">
        <v>0.14710000000000001</v>
      </c>
      <c r="P443" s="10">
        <v>-9.6089999999999996E-5</v>
      </c>
      <c r="Q443" s="10">
        <v>2.3730000000000001E-8</v>
      </c>
      <c r="R443" s="11">
        <v>528.64</v>
      </c>
      <c r="S443" s="11">
        <v>276.70999999999998</v>
      </c>
      <c r="T443" s="2">
        <v>35.22</v>
      </c>
      <c r="U443" s="2">
        <v>51.1</v>
      </c>
      <c r="V443" s="9">
        <v>16.019300000000001</v>
      </c>
      <c r="W443" s="11">
        <v>3328.57</v>
      </c>
      <c r="X443" s="11">
        <v>-63.72</v>
      </c>
      <c r="Y443" s="2">
        <v>460</v>
      </c>
      <c r="Z443" s="2">
        <v>305</v>
      </c>
      <c r="AA443" s="7">
        <v>0</v>
      </c>
      <c r="AB443" s="11">
        <v>0</v>
      </c>
      <c r="AC443" s="7">
        <v>0</v>
      </c>
      <c r="AD443" s="7">
        <v>0</v>
      </c>
      <c r="AE443" s="2">
        <v>8800</v>
      </c>
    </row>
    <row r="444" spans="1:31" ht="15" x14ac:dyDescent="0.2">
      <c r="A444" s="2">
        <v>430</v>
      </c>
      <c r="B444" s="1" t="s">
        <v>499</v>
      </c>
      <c r="C444" s="7">
        <v>118.09</v>
      </c>
      <c r="D444" s="8">
        <v>456</v>
      </c>
      <c r="E444" s="8">
        <v>508</v>
      </c>
      <c r="F444" s="8">
        <v>0</v>
      </c>
      <c r="G444" s="8">
        <v>0</v>
      </c>
      <c r="H444" s="8">
        <v>0</v>
      </c>
      <c r="I444" s="7">
        <v>0</v>
      </c>
      <c r="J444" s="7">
        <v>0</v>
      </c>
      <c r="K444" s="7">
        <v>0</v>
      </c>
      <c r="L444" s="8">
        <v>0</v>
      </c>
      <c r="M444" s="8">
        <v>2.2000000000000002</v>
      </c>
      <c r="N444" s="9">
        <v>3.6</v>
      </c>
      <c r="O444" s="10">
        <v>1.12E-2</v>
      </c>
      <c r="P444" s="10">
        <v>-7.5080000000000006E-5</v>
      </c>
      <c r="Q444" s="10">
        <v>1.8959999999999999E-8</v>
      </c>
      <c r="R444" s="11">
        <v>0</v>
      </c>
      <c r="S444" s="11">
        <v>0</v>
      </c>
      <c r="T444" s="2">
        <v>0</v>
      </c>
      <c r="U444" s="2">
        <v>0</v>
      </c>
      <c r="V444" s="9">
        <v>0</v>
      </c>
      <c r="W444" s="11">
        <v>0</v>
      </c>
      <c r="X444" s="11">
        <v>0</v>
      </c>
      <c r="Y444" s="2">
        <v>0</v>
      </c>
      <c r="Z444" s="2">
        <v>0</v>
      </c>
      <c r="AA444" s="7">
        <v>0</v>
      </c>
      <c r="AB444" s="11">
        <v>0</v>
      </c>
      <c r="AC444" s="7">
        <v>0</v>
      </c>
      <c r="AD444" s="7">
        <v>0</v>
      </c>
      <c r="AE444" s="2">
        <v>0</v>
      </c>
    </row>
    <row r="445" spans="1:31" ht="15" x14ac:dyDescent="0.2">
      <c r="A445" s="2">
        <v>431</v>
      </c>
      <c r="B445" s="1" t="s">
        <v>500</v>
      </c>
      <c r="C445" s="7">
        <v>64.063000000000002</v>
      </c>
      <c r="D445" s="8">
        <v>197.7</v>
      </c>
      <c r="E445" s="8">
        <v>263</v>
      </c>
      <c r="F445" s="8">
        <v>430.8</v>
      </c>
      <c r="G445" s="8">
        <v>77.8</v>
      </c>
      <c r="H445" s="8">
        <v>122</v>
      </c>
      <c r="I445" s="7">
        <v>0.26800000000000002</v>
      </c>
      <c r="J445" s="7">
        <v>0.251</v>
      </c>
      <c r="K445" s="7">
        <v>1.4550000000000001</v>
      </c>
      <c r="L445" s="8">
        <v>263</v>
      </c>
      <c r="M445" s="8">
        <v>1.6</v>
      </c>
      <c r="N445" s="9">
        <v>5.6970000000000001</v>
      </c>
      <c r="O445" s="10">
        <v>1.6E-2</v>
      </c>
      <c r="P445" s="10">
        <v>-1.185E-5</v>
      </c>
      <c r="Q445" s="10">
        <v>3.1719999999999998E-9</v>
      </c>
      <c r="R445" s="11">
        <v>397.85</v>
      </c>
      <c r="S445" s="11">
        <v>208.42</v>
      </c>
      <c r="T445" s="2">
        <v>-70.95</v>
      </c>
      <c r="U445" s="2">
        <v>-71.739999999999995</v>
      </c>
      <c r="V445" s="9">
        <v>16.768000000000001</v>
      </c>
      <c r="W445" s="11">
        <v>2302.35</v>
      </c>
      <c r="X445" s="11">
        <v>-35.97</v>
      </c>
      <c r="Y445" s="2">
        <v>280</v>
      </c>
      <c r="Z445" s="2">
        <v>195</v>
      </c>
      <c r="AA445" s="7">
        <v>55.502000000000002</v>
      </c>
      <c r="AB445" s="11">
        <v>-4552.5</v>
      </c>
      <c r="AC445" s="7">
        <v>-5.6660000000000004</v>
      </c>
      <c r="AD445" s="7">
        <v>1.32</v>
      </c>
      <c r="AE445" s="2">
        <v>5955</v>
      </c>
    </row>
    <row r="446" spans="1:31" ht="15" x14ac:dyDescent="0.2">
      <c r="A446" s="2">
        <v>432</v>
      </c>
      <c r="B446" s="1" t="s">
        <v>501</v>
      </c>
      <c r="C446" s="7">
        <v>146.05000000000001</v>
      </c>
      <c r="D446" s="8">
        <v>222.5</v>
      </c>
      <c r="E446" s="8">
        <v>209.3</v>
      </c>
      <c r="F446" s="8">
        <v>318.7</v>
      </c>
      <c r="G446" s="8">
        <v>37.1</v>
      </c>
      <c r="H446" s="8">
        <v>198</v>
      </c>
      <c r="I446" s="7">
        <v>0.28100000000000003</v>
      </c>
      <c r="J446" s="7">
        <v>0.28599999999999998</v>
      </c>
      <c r="K446" s="7">
        <v>1.83</v>
      </c>
      <c r="L446" s="8">
        <v>223</v>
      </c>
      <c r="M446" s="8">
        <v>0</v>
      </c>
      <c r="N446" s="9">
        <v>0</v>
      </c>
      <c r="O446" s="10">
        <v>0</v>
      </c>
      <c r="P446" s="10">
        <v>0</v>
      </c>
      <c r="Q446" s="10">
        <v>0</v>
      </c>
      <c r="R446" s="11">
        <v>251.29</v>
      </c>
      <c r="S446" s="11">
        <v>180.75</v>
      </c>
      <c r="T446" s="2">
        <v>-291.8</v>
      </c>
      <c r="U446" s="2">
        <v>-267</v>
      </c>
      <c r="V446" s="9">
        <v>19.378499999999999</v>
      </c>
      <c r="W446" s="11">
        <v>2524.7800000000002</v>
      </c>
      <c r="X446" s="11">
        <v>-11.16</v>
      </c>
      <c r="Y446" s="2">
        <v>220</v>
      </c>
      <c r="Z446" s="2">
        <v>159</v>
      </c>
      <c r="AA446" s="7">
        <v>0</v>
      </c>
      <c r="AB446" s="11">
        <v>0</v>
      </c>
      <c r="AC446" s="7">
        <v>0</v>
      </c>
      <c r="AD446" s="7">
        <v>0</v>
      </c>
      <c r="AE446" s="2">
        <v>0</v>
      </c>
    </row>
    <row r="447" spans="1:31" ht="15" x14ac:dyDescent="0.2">
      <c r="A447" s="2">
        <v>433</v>
      </c>
      <c r="B447" s="1" t="s">
        <v>502</v>
      </c>
      <c r="C447" s="7">
        <v>80.058000000000007</v>
      </c>
      <c r="D447" s="8">
        <v>290</v>
      </c>
      <c r="E447" s="8">
        <v>318</v>
      </c>
      <c r="F447" s="8">
        <v>491</v>
      </c>
      <c r="G447" s="8">
        <v>81</v>
      </c>
      <c r="H447" s="8">
        <v>130</v>
      </c>
      <c r="I447" s="7">
        <v>0.26</v>
      </c>
      <c r="J447" s="7">
        <v>0.41</v>
      </c>
      <c r="K447" s="7">
        <v>1.78</v>
      </c>
      <c r="L447" s="8">
        <v>318</v>
      </c>
      <c r="M447" s="8">
        <v>0</v>
      </c>
      <c r="N447" s="9">
        <v>0</v>
      </c>
      <c r="O447" s="10">
        <v>0</v>
      </c>
      <c r="P447" s="10">
        <v>0</v>
      </c>
      <c r="Q447" s="10">
        <v>0</v>
      </c>
      <c r="R447" s="11">
        <v>1372.8</v>
      </c>
      <c r="S447" s="11">
        <v>315.99</v>
      </c>
      <c r="T447" s="2">
        <v>-94.47</v>
      </c>
      <c r="U447" s="2">
        <v>-88.52</v>
      </c>
      <c r="V447" s="9">
        <v>20.840299999999999</v>
      </c>
      <c r="W447" s="11">
        <v>3995.7</v>
      </c>
      <c r="X447" s="11">
        <v>-36.659999999999997</v>
      </c>
      <c r="Y447" s="2">
        <v>332</v>
      </c>
      <c r="Z447" s="2">
        <v>290</v>
      </c>
      <c r="AA447" s="7">
        <v>139.56</v>
      </c>
      <c r="AB447" s="11">
        <v>-10420.1</v>
      </c>
      <c r="AC447" s="7">
        <v>-17.38</v>
      </c>
      <c r="AD447" s="7">
        <v>1.6</v>
      </c>
      <c r="AE447" s="2">
        <v>9716</v>
      </c>
    </row>
    <row r="448" spans="1:31" ht="15" x14ac:dyDescent="0.2">
      <c r="A448" s="2">
        <v>434</v>
      </c>
      <c r="B448" s="1" t="s">
        <v>503</v>
      </c>
      <c r="C448" s="7">
        <v>74.123000000000005</v>
      </c>
      <c r="D448" s="8">
        <v>298.8</v>
      </c>
      <c r="E448" s="8">
        <v>355.6</v>
      </c>
      <c r="F448" s="8">
        <v>506.2</v>
      </c>
      <c r="G448" s="8">
        <v>39.200000000000003</v>
      </c>
      <c r="H448" s="8">
        <v>275</v>
      </c>
      <c r="I448" s="7">
        <v>0.25900000000000001</v>
      </c>
      <c r="J448" s="7">
        <v>0.61799999999999999</v>
      </c>
      <c r="K448" s="7">
        <v>0.78700000000000003</v>
      </c>
      <c r="L448" s="8">
        <v>293</v>
      </c>
      <c r="M448" s="8">
        <v>1.7</v>
      </c>
      <c r="N448" s="9">
        <v>-11.611000000000001</v>
      </c>
      <c r="O448" s="10">
        <v>0.17130000000000001</v>
      </c>
      <c r="P448" s="10">
        <v>-1.6919999999999999E-4</v>
      </c>
      <c r="Q448" s="10">
        <v>6.9740000000000001E-8</v>
      </c>
      <c r="R448" s="11">
        <v>972.1</v>
      </c>
      <c r="S448" s="11">
        <v>363.38</v>
      </c>
      <c r="T448" s="2">
        <v>-74.67</v>
      </c>
      <c r="U448" s="2">
        <v>-42.46</v>
      </c>
      <c r="V448" s="9">
        <v>16.854800000000001</v>
      </c>
      <c r="W448" s="11">
        <v>2658.29</v>
      </c>
      <c r="X448" s="11">
        <v>-95.5</v>
      </c>
      <c r="Y448" s="2">
        <v>376</v>
      </c>
      <c r="Z448" s="2">
        <v>293</v>
      </c>
      <c r="AA448" s="7">
        <v>0</v>
      </c>
      <c r="AB448" s="11">
        <v>0</v>
      </c>
      <c r="AC448" s="7">
        <v>0</v>
      </c>
      <c r="AD448" s="7">
        <v>0</v>
      </c>
      <c r="AE448" s="2">
        <v>9330</v>
      </c>
    </row>
    <row r="449" spans="1:34" ht="15" x14ac:dyDescent="0.2">
      <c r="A449" s="2">
        <v>435</v>
      </c>
      <c r="B449" s="1" t="s">
        <v>504</v>
      </c>
      <c r="C449" s="7">
        <v>92.569000000000003</v>
      </c>
      <c r="D449" s="8">
        <v>247.8</v>
      </c>
      <c r="E449" s="8">
        <v>324</v>
      </c>
      <c r="F449" s="8">
        <v>507</v>
      </c>
      <c r="G449" s="8">
        <v>39</v>
      </c>
      <c r="H449" s="8">
        <v>295</v>
      </c>
      <c r="I449" s="7">
        <v>0.28000000000000003</v>
      </c>
      <c r="J449" s="7">
        <v>0.19</v>
      </c>
      <c r="K449" s="7">
        <v>0.84199999999999997</v>
      </c>
      <c r="L449" s="8">
        <v>293</v>
      </c>
      <c r="M449" s="8">
        <v>2.1</v>
      </c>
      <c r="N449" s="9">
        <v>-0.93899999999999995</v>
      </c>
      <c r="O449" s="10">
        <v>0.1111</v>
      </c>
      <c r="P449" s="10">
        <v>-6.8930000000000006E-5</v>
      </c>
      <c r="Q449" s="10">
        <v>1.88E-8</v>
      </c>
      <c r="R449" s="11">
        <v>543.41</v>
      </c>
      <c r="S449" s="11">
        <v>253.35</v>
      </c>
      <c r="T449" s="2">
        <v>-43.8</v>
      </c>
      <c r="U449" s="2">
        <v>-15.32</v>
      </c>
      <c r="V449" s="9">
        <v>15.812099999999999</v>
      </c>
      <c r="W449" s="11">
        <v>2567.15</v>
      </c>
      <c r="X449" s="11">
        <v>-44.15</v>
      </c>
      <c r="Y449" s="2">
        <v>360</v>
      </c>
      <c r="Z449" s="2">
        <v>235</v>
      </c>
      <c r="AA449" s="7">
        <v>0</v>
      </c>
      <c r="AB449" s="11">
        <v>0</v>
      </c>
      <c r="AC449" s="7">
        <v>0</v>
      </c>
      <c r="AD449" s="7">
        <v>0</v>
      </c>
      <c r="AE449" s="2">
        <v>6550</v>
      </c>
      <c r="AH449" s="2">
        <v>0</v>
      </c>
    </row>
    <row r="450" spans="1:34" ht="15" x14ac:dyDescent="0.2">
      <c r="A450" s="2">
        <v>436</v>
      </c>
      <c r="B450" s="1" t="s">
        <v>505</v>
      </c>
      <c r="C450" s="7">
        <v>134.22200000000001</v>
      </c>
      <c r="D450" s="8">
        <v>215.3</v>
      </c>
      <c r="E450" s="8">
        <v>442.3</v>
      </c>
      <c r="F450" s="8">
        <v>660</v>
      </c>
      <c r="G450" s="8">
        <v>29.3</v>
      </c>
      <c r="H450" s="8">
        <v>0</v>
      </c>
      <c r="I450" s="7">
        <v>0</v>
      </c>
      <c r="J450" s="7">
        <v>0.26500000000000001</v>
      </c>
      <c r="K450" s="7">
        <v>0.86699999999999999</v>
      </c>
      <c r="L450" s="8">
        <v>293</v>
      </c>
      <c r="M450" s="8">
        <v>0.5</v>
      </c>
      <c r="N450" s="9">
        <v>-20.541</v>
      </c>
      <c r="O450" s="10">
        <v>0.26319999999999999</v>
      </c>
      <c r="P450" s="10">
        <v>-2.0890000000000001E-4</v>
      </c>
      <c r="Q450" s="10">
        <v>6.751E-8</v>
      </c>
      <c r="R450" s="11">
        <v>0</v>
      </c>
      <c r="S450" s="11">
        <v>0</v>
      </c>
      <c r="T450" s="2">
        <v>-5.42</v>
      </c>
      <c r="U450" s="2">
        <v>0</v>
      </c>
      <c r="V450" s="9">
        <v>15.93</v>
      </c>
      <c r="W450" s="11">
        <v>3462.28</v>
      </c>
      <c r="X450" s="11">
        <v>-69.87</v>
      </c>
      <c r="Y450" s="2">
        <v>472</v>
      </c>
      <c r="Z450" s="2">
        <v>323</v>
      </c>
      <c r="AA450" s="7">
        <v>0</v>
      </c>
      <c r="AB450" s="11">
        <v>0</v>
      </c>
      <c r="AC450" s="7">
        <v>0</v>
      </c>
      <c r="AD450" s="7">
        <v>0</v>
      </c>
      <c r="AE450" s="2">
        <v>8990</v>
      </c>
      <c r="AH450" s="2">
        <v>10600</v>
      </c>
    </row>
    <row r="451" spans="1:34" ht="15" x14ac:dyDescent="0.2">
      <c r="A451" s="2">
        <v>437</v>
      </c>
      <c r="B451" s="1" t="s">
        <v>506</v>
      </c>
      <c r="C451" s="7">
        <v>140.27000000000001</v>
      </c>
      <c r="D451" s="8">
        <v>232</v>
      </c>
      <c r="E451" s="8">
        <v>444.7</v>
      </c>
      <c r="F451" s="8">
        <v>659</v>
      </c>
      <c r="G451" s="8">
        <v>26.3</v>
      </c>
      <c r="H451" s="8">
        <v>0</v>
      </c>
      <c r="I451" s="7">
        <v>0</v>
      </c>
      <c r="J451" s="7">
        <v>0.252</v>
      </c>
      <c r="K451" s="7">
        <v>0.81299999999999994</v>
      </c>
      <c r="L451" s="8">
        <v>293</v>
      </c>
      <c r="M451" s="8">
        <v>0</v>
      </c>
      <c r="N451" s="9">
        <v>0</v>
      </c>
      <c r="O451" s="10">
        <v>0</v>
      </c>
      <c r="P451" s="10">
        <v>0</v>
      </c>
      <c r="Q451" s="10">
        <v>0</v>
      </c>
      <c r="R451" s="11">
        <v>0</v>
      </c>
      <c r="S451" s="11">
        <v>0</v>
      </c>
      <c r="T451" s="2">
        <v>0</v>
      </c>
      <c r="U451" s="2">
        <v>0</v>
      </c>
      <c r="V451" s="9">
        <v>15.788399999999999</v>
      </c>
      <c r="W451" s="11">
        <v>3457.85</v>
      </c>
      <c r="X451" s="11">
        <v>-67.040000000000006</v>
      </c>
      <c r="Y451" s="2">
        <v>450</v>
      </c>
      <c r="Z451" s="2">
        <v>357</v>
      </c>
      <c r="AA451" s="7">
        <v>0</v>
      </c>
      <c r="AB451" s="11">
        <v>0</v>
      </c>
      <c r="AC451" s="7">
        <v>0</v>
      </c>
      <c r="AD451" s="7">
        <v>0</v>
      </c>
      <c r="AE451" s="2">
        <v>0</v>
      </c>
    </row>
    <row r="452" spans="1:34" ht="15" x14ac:dyDescent="0.2">
      <c r="A452" s="2">
        <v>438</v>
      </c>
      <c r="B452" s="1" t="s">
        <v>507</v>
      </c>
      <c r="C452" s="7">
        <v>165.834</v>
      </c>
      <c r="D452" s="8">
        <v>251</v>
      </c>
      <c r="E452" s="8">
        <v>394.3</v>
      </c>
      <c r="F452" s="8">
        <v>620</v>
      </c>
      <c r="G452" s="8">
        <v>44</v>
      </c>
      <c r="H452" s="8">
        <v>290</v>
      </c>
      <c r="I452" s="7">
        <v>0.25</v>
      </c>
      <c r="J452" s="7">
        <v>0</v>
      </c>
      <c r="K452" s="7">
        <v>1.62</v>
      </c>
      <c r="L452" s="8">
        <v>293</v>
      </c>
      <c r="M452" s="8">
        <v>0</v>
      </c>
      <c r="N452" s="9">
        <v>10.98</v>
      </c>
      <c r="O452" s="10">
        <v>5.3870000000000001E-2</v>
      </c>
      <c r="P452" s="10">
        <v>-5.4780000000000001E-5</v>
      </c>
      <c r="Q452" s="10">
        <v>2.002E-8</v>
      </c>
      <c r="R452" s="11">
        <v>392.58</v>
      </c>
      <c r="S452" s="11">
        <v>281.82</v>
      </c>
      <c r="T452" s="2">
        <v>-2.9</v>
      </c>
      <c r="U452" s="2">
        <v>5.4</v>
      </c>
      <c r="V452" s="9">
        <v>16.164200000000001</v>
      </c>
      <c r="W452" s="11">
        <v>3259.29</v>
      </c>
      <c r="X452" s="11">
        <v>-52.15</v>
      </c>
      <c r="Y452" s="2">
        <v>460</v>
      </c>
      <c r="Z452" s="2">
        <v>307</v>
      </c>
      <c r="AA452" s="7">
        <v>0</v>
      </c>
      <c r="AB452" s="11">
        <v>0</v>
      </c>
      <c r="AC452" s="7">
        <v>0</v>
      </c>
      <c r="AD452" s="7">
        <v>0</v>
      </c>
      <c r="AE452" s="2">
        <v>8300</v>
      </c>
      <c r="AH452" s="2">
        <v>10850</v>
      </c>
    </row>
    <row r="453" spans="1:34" ht="15" x14ac:dyDescent="0.2">
      <c r="A453" s="2">
        <v>439</v>
      </c>
      <c r="B453" s="1" t="s">
        <v>508</v>
      </c>
      <c r="C453" s="7">
        <v>72.106999999999999</v>
      </c>
      <c r="D453" s="8">
        <v>164.7</v>
      </c>
      <c r="E453" s="8">
        <v>339.1</v>
      </c>
      <c r="F453" s="8">
        <v>540.20000000000005</v>
      </c>
      <c r="G453" s="8">
        <v>51.2</v>
      </c>
      <c r="H453" s="8">
        <v>224</v>
      </c>
      <c r="I453" s="7">
        <v>0.25900000000000001</v>
      </c>
      <c r="J453" s="7">
        <v>0</v>
      </c>
      <c r="K453" s="7">
        <v>0.88900000000000001</v>
      </c>
      <c r="L453" s="8">
        <v>293</v>
      </c>
      <c r="M453" s="8">
        <v>1.7</v>
      </c>
      <c r="N453" s="9">
        <v>-4.5629999999999997</v>
      </c>
      <c r="O453" s="10">
        <v>0.12330000000000001</v>
      </c>
      <c r="P453" s="10">
        <v>-9.8679999999999997E-5</v>
      </c>
      <c r="Q453" s="10">
        <v>3.4730000000000001E-8</v>
      </c>
      <c r="R453" s="11">
        <v>419.79</v>
      </c>
      <c r="S453" s="11">
        <v>244.46</v>
      </c>
      <c r="T453" s="2">
        <v>-44.03</v>
      </c>
      <c r="U453" s="2">
        <v>0</v>
      </c>
      <c r="V453" s="9">
        <v>16.1069</v>
      </c>
      <c r="W453" s="11">
        <v>2768.38</v>
      </c>
      <c r="X453" s="11">
        <v>-46.9</v>
      </c>
      <c r="Y453" s="2">
        <v>370</v>
      </c>
      <c r="Z453" s="2">
        <v>270</v>
      </c>
      <c r="AA453" s="7">
        <v>0</v>
      </c>
      <c r="AB453" s="11">
        <v>0</v>
      </c>
      <c r="AC453" s="7">
        <v>0</v>
      </c>
      <c r="AD453" s="7">
        <v>0</v>
      </c>
      <c r="AE453" s="2">
        <v>7070</v>
      </c>
      <c r="AH453" s="2">
        <v>10750</v>
      </c>
    </row>
    <row r="454" spans="1:34" ht="15" x14ac:dyDescent="0.2">
      <c r="A454" s="2">
        <v>440</v>
      </c>
      <c r="B454" s="1" t="s">
        <v>509</v>
      </c>
      <c r="C454" s="7">
        <v>84.135999999999996</v>
      </c>
      <c r="D454" s="8">
        <v>234.9</v>
      </c>
      <c r="E454" s="8">
        <v>357.3</v>
      </c>
      <c r="F454" s="8">
        <v>579.4</v>
      </c>
      <c r="G454" s="8">
        <v>56.2</v>
      </c>
      <c r="H454" s="8">
        <v>219</v>
      </c>
      <c r="I454" s="7">
        <v>0.25900000000000001</v>
      </c>
      <c r="J454" s="7">
        <v>0.2</v>
      </c>
      <c r="K454" s="7">
        <v>1.071</v>
      </c>
      <c r="L454" s="8">
        <v>289</v>
      </c>
      <c r="M454" s="8">
        <v>0.5</v>
      </c>
      <c r="N454" s="9">
        <v>-7.31</v>
      </c>
      <c r="O454" s="10">
        <v>0.107</v>
      </c>
      <c r="P454" s="10">
        <v>-9.009E-5</v>
      </c>
      <c r="Q454" s="10">
        <v>2.9919999999999999E-8</v>
      </c>
      <c r="R454" s="11">
        <v>498.6</v>
      </c>
      <c r="S454" s="11">
        <v>264.89999999999998</v>
      </c>
      <c r="T454" s="2">
        <v>27.66</v>
      </c>
      <c r="U454" s="2">
        <v>30.3</v>
      </c>
      <c r="V454" s="9">
        <v>16.0243</v>
      </c>
      <c r="W454" s="11">
        <v>2869.07</v>
      </c>
      <c r="X454" s="11">
        <v>-51.8</v>
      </c>
      <c r="Y454" s="2">
        <v>380</v>
      </c>
      <c r="Z454" s="2">
        <v>260</v>
      </c>
      <c r="AA454" s="7">
        <v>0</v>
      </c>
      <c r="AB454" s="11">
        <v>0</v>
      </c>
      <c r="AC454" s="7">
        <v>0</v>
      </c>
      <c r="AD454" s="7">
        <v>0</v>
      </c>
      <c r="AE454" s="2">
        <v>7520</v>
      </c>
      <c r="AH454" s="2">
        <v>10910</v>
      </c>
    </row>
    <row r="455" spans="1:34" ht="15" x14ac:dyDescent="0.2">
      <c r="A455" s="2">
        <v>441</v>
      </c>
      <c r="B455" s="1" t="s">
        <v>510</v>
      </c>
      <c r="C455" s="7">
        <v>92.141000000000005</v>
      </c>
      <c r="D455" s="8">
        <v>178</v>
      </c>
      <c r="E455" s="8">
        <v>383.8</v>
      </c>
      <c r="F455" s="8">
        <v>591.70000000000005</v>
      </c>
      <c r="G455" s="8">
        <v>40.6</v>
      </c>
      <c r="H455" s="8">
        <v>316</v>
      </c>
      <c r="I455" s="7">
        <v>0.26400000000000001</v>
      </c>
      <c r="J455" s="7">
        <v>0.25700000000000001</v>
      </c>
      <c r="K455" s="7">
        <v>0.86699999999999999</v>
      </c>
      <c r="L455" s="8">
        <v>293</v>
      </c>
      <c r="M455" s="8">
        <v>0.4</v>
      </c>
      <c r="N455" s="9">
        <v>-5.8170000000000002</v>
      </c>
      <c r="O455" s="10">
        <v>0.12239999999999999</v>
      </c>
      <c r="P455" s="10">
        <v>-6.6050000000000006E-5</v>
      </c>
      <c r="Q455" s="10">
        <v>1.173E-8</v>
      </c>
      <c r="R455" s="11">
        <v>467.33</v>
      </c>
      <c r="S455" s="11">
        <v>255.24</v>
      </c>
      <c r="T455" s="2">
        <v>11.95</v>
      </c>
      <c r="U455" s="2">
        <v>29.16</v>
      </c>
      <c r="V455" s="9">
        <v>16.0137</v>
      </c>
      <c r="W455" s="11">
        <v>3096.52</v>
      </c>
      <c r="X455" s="11">
        <v>-53.67</v>
      </c>
      <c r="Y455" s="2">
        <v>410</v>
      </c>
      <c r="Z455" s="2">
        <v>280</v>
      </c>
      <c r="AA455" s="7">
        <v>56.784999999999997</v>
      </c>
      <c r="AB455" s="11">
        <v>-6283.5</v>
      </c>
      <c r="AC455" s="7">
        <v>-5.681</v>
      </c>
      <c r="AD455" s="7">
        <v>4.84</v>
      </c>
      <c r="AE455" s="2">
        <v>7930</v>
      </c>
      <c r="AH455" s="2">
        <v>13500</v>
      </c>
    </row>
    <row r="456" spans="1:34" ht="15" x14ac:dyDescent="0.2">
      <c r="A456" s="2">
        <v>442</v>
      </c>
      <c r="B456" s="1" t="s">
        <v>511</v>
      </c>
      <c r="C456" s="7">
        <v>112.21599999999999</v>
      </c>
      <c r="D456" s="8">
        <v>185</v>
      </c>
      <c r="E456" s="8">
        <v>396.6</v>
      </c>
      <c r="F456" s="8">
        <v>596</v>
      </c>
      <c r="G456" s="8">
        <v>29.3</v>
      </c>
      <c r="H456" s="8">
        <v>0</v>
      </c>
      <c r="I456" s="7">
        <v>0</v>
      </c>
      <c r="J456" s="7">
        <v>0.24199999999999999</v>
      </c>
      <c r="K456" s="7">
        <v>0.77600000000000002</v>
      </c>
      <c r="L456" s="8">
        <v>293</v>
      </c>
      <c r="M456" s="8">
        <v>0</v>
      </c>
      <c r="N456" s="9">
        <v>-16.356000000000002</v>
      </c>
      <c r="O456" s="10">
        <v>0.21790000000000001</v>
      </c>
      <c r="P456" s="10">
        <v>-1.2789999999999999E-4</v>
      </c>
      <c r="Q456" s="10">
        <v>2.8209999999999999E-8</v>
      </c>
      <c r="R456" s="11">
        <v>0</v>
      </c>
      <c r="S456" s="11">
        <v>0</v>
      </c>
      <c r="T456" s="2">
        <v>-43.02</v>
      </c>
      <c r="U456" s="2">
        <v>8.24</v>
      </c>
      <c r="V456" s="9">
        <v>15.733700000000001</v>
      </c>
      <c r="W456" s="11">
        <v>3117.43</v>
      </c>
      <c r="X456" s="11">
        <v>-54.02</v>
      </c>
      <c r="Y456" s="2">
        <v>424</v>
      </c>
      <c r="Z456" s="2">
        <v>286</v>
      </c>
      <c r="AA456" s="7">
        <v>53.523000000000003</v>
      </c>
      <c r="AB456" s="11">
        <v>-6162.66</v>
      </c>
      <c r="AC456" s="7">
        <v>-5.2450000000000001</v>
      </c>
      <c r="AD456" s="7">
        <v>6.38</v>
      </c>
      <c r="AE456" s="2">
        <v>7860</v>
      </c>
      <c r="AH456" s="2">
        <v>13300</v>
      </c>
    </row>
    <row r="457" spans="1:34" ht="15" x14ac:dyDescent="0.2">
      <c r="A457" s="2">
        <v>443</v>
      </c>
      <c r="B457" s="1" t="s">
        <v>512</v>
      </c>
      <c r="C457" s="7">
        <v>98.188999999999993</v>
      </c>
      <c r="D457" s="8">
        <v>155.6</v>
      </c>
      <c r="E457" s="8">
        <v>365</v>
      </c>
      <c r="F457" s="8">
        <v>553.20000000000005</v>
      </c>
      <c r="G457" s="8">
        <v>34</v>
      </c>
      <c r="H457" s="8">
        <v>362</v>
      </c>
      <c r="I457" s="7">
        <v>0.27</v>
      </c>
      <c r="J457" s="7">
        <v>0.26900000000000002</v>
      </c>
      <c r="K457" s="7">
        <v>0.75600000000000001</v>
      </c>
      <c r="L457" s="8">
        <v>289</v>
      </c>
      <c r="M457" s="8">
        <v>0</v>
      </c>
      <c r="N457" s="9">
        <v>-13.022</v>
      </c>
      <c r="O457" s="10">
        <v>0.18129999999999999</v>
      </c>
      <c r="P457" s="10">
        <v>-1.07E-4</v>
      </c>
      <c r="Q457" s="10">
        <v>2.4290000000000001E-8</v>
      </c>
      <c r="R457" s="11">
        <v>0</v>
      </c>
      <c r="S457" s="11">
        <v>0</v>
      </c>
      <c r="T457" s="2">
        <v>-32.67</v>
      </c>
      <c r="U457" s="2">
        <v>9.17</v>
      </c>
      <c r="V457" s="9">
        <v>15.759399999999999</v>
      </c>
      <c r="W457" s="11">
        <v>2861.53</v>
      </c>
      <c r="X457" s="11">
        <v>-51.46</v>
      </c>
      <c r="Y457" s="2">
        <v>390</v>
      </c>
      <c r="Z457" s="2">
        <v>260</v>
      </c>
      <c r="AA457" s="7">
        <v>0</v>
      </c>
      <c r="AB457" s="11">
        <v>0</v>
      </c>
      <c r="AC457" s="7">
        <v>0</v>
      </c>
      <c r="AD457" s="7">
        <v>0</v>
      </c>
      <c r="AE457" s="2">
        <v>7375</v>
      </c>
      <c r="AH457" s="2">
        <v>11290</v>
      </c>
    </row>
    <row r="458" spans="1:34" ht="15" x14ac:dyDescent="0.2">
      <c r="A458" s="2">
        <v>444</v>
      </c>
      <c r="B458" s="1" t="s">
        <v>513</v>
      </c>
      <c r="C458" s="7">
        <v>112.21599999999999</v>
      </c>
      <c r="D458" s="8">
        <v>183</v>
      </c>
      <c r="E458" s="8">
        <v>397.6</v>
      </c>
      <c r="F458" s="8">
        <v>598</v>
      </c>
      <c r="G458" s="8">
        <v>29.3</v>
      </c>
      <c r="H458" s="8">
        <v>0</v>
      </c>
      <c r="I458" s="7">
        <v>0</v>
      </c>
      <c r="J458" s="7">
        <v>0.189</v>
      </c>
      <c r="K458" s="7">
        <v>0.78500000000000003</v>
      </c>
      <c r="L458" s="8">
        <v>293</v>
      </c>
      <c r="M458" s="8">
        <v>0</v>
      </c>
      <c r="N458" s="9">
        <v>-15.323</v>
      </c>
      <c r="O458" s="10">
        <v>0.21079999999999999</v>
      </c>
      <c r="P458" s="10">
        <v>-1.198E-4</v>
      </c>
      <c r="Q458" s="10">
        <v>2.552E-8</v>
      </c>
      <c r="R458" s="11">
        <v>0</v>
      </c>
      <c r="S458" s="11">
        <v>0</v>
      </c>
      <c r="T458" s="2">
        <v>-42.2</v>
      </c>
      <c r="U458" s="2">
        <v>8.68</v>
      </c>
      <c r="V458" s="9">
        <v>15.7371</v>
      </c>
      <c r="W458" s="11">
        <v>3093.95</v>
      </c>
      <c r="X458" s="11">
        <v>-57.76</v>
      </c>
      <c r="Y458" s="2">
        <v>425</v>
      </c>
      <c r="Z458" s="2">
        <v>288</v>
      </c>
      <c r="AA458" s="7">
        <v>56.097000000000001</v>
      </c>
      <c r="AB458" s="11">
        <v>-6271.67</v>
      </c>
      <c r="AC458" s="7">
        <v>-5.6150000000000002</v>
      </c>
      <c r="AD458" s="7">
        <v>6.29</v>
      </c>
      <c r="AE458" s="2">
        <v>8090</v>
      </c>
      <c r="AH458" s="2">
        <v>11210</v>
      </c>
    </row>
    <row r="459" spans="1:34" ht="15" x14ac:dyDescent="0.2">
      <c r="A459" s="2">
        <v>445</v>
      </c>
      <c r="B459" s="1" t="s">
        <v>514</v>
      </c>
      <c r="C459" s="7">
        <v>112.21599999999999</v>
      </c>
      <c r="D459" s="8">
        <v>236.2</v>
      </c>
      <c r="E459" s="8">
        <v>392.5</v>
      </c>
      <c r="F459" s="8">
        <v>590</v>
      </c>
      <c r="G459" s="8">
        <v>29.3</v>
      </c>
      <c r="H459" s="8">
        <v>0</v>
      </c>
      <c r="I459" s="7">
        <v>0</v>
      </c>
      <c r="J459" s="7">
        <v>0.24199999999999999</v>
      </c>
      <c r="K459" s="7">
        <v>0.76300000000000001</v>
      </c>
      <c r="L459" s="8">
        <v>293</v>
      </c>
      <c r="M459" s="8">
        <v>0</v>
      </c>
      <c r="N459" s="9">
        <v>-16.806000000000001</v>
      </c>
      <c r="O459" s="10">
        <v>0.21809999999999999</v>
      </c>
      <c r="P459" s="10">
        <v>-1.2679999999999999E-4</v>
      </c>
      <c r="Q459" s="10">
        <v>2.7579999999999999E-8</v>
      </c>
      <c r="R459" s="11">
        <v>0</v>
      </c>
      <c r="S459" s="11">
        <v>0</v>
      </c>
      <c r="T459" s="2">
        <v>-44.12</v>
      </c>
      <c r="U459" s="2">
        <v>7.58</v>
      </c>
      <c r="V459" s="9">
        <v>15.698399999999999</v>
      </c>
      <c r="W459" s="11">
        <v>3063.44</v>
      </c>
      <c r="X459" s="11">
        <v>-54.57</v>
      </c>
      <c r="Y459" s="2">
        <v>420</v>
      </c>
      <c r="Z459" s="2">
        <v>283</v>
      </c>
      <c r="AA459" s="7">
        <v>52.908999999999999</v>
      </c>
      <c r="AB459" s="11">
        <v>-6071.72</v>
      </c>
      <c r="AC459" s="7">
        <v>-5.1630000000000003</v>
      </c>
      <c r="AD459" s="7">
        <v>6.2</v>
      </c>
      <c r="AE459" s="2">
        <v>7790</v>
      </c>
      <c r="AH459" s="2">
        <v>11380</v>
      </c>
    </row>
    <row r="460" spans="1:34" ht="15" x14ac:dyDescent="0.2">
      <c r="A460" s="2">
        <v>446</v>
      </c>
      <c r="B460" s="1" t="s">
        <v>515</v>
      </c>
      <c r="C460" s="7">
        <v>56.107999999999997</v>
      </c>
      <c r="D460" s="8">
        <v>167.6</v>
      </c>
      <c r="E460" s="8">
        <v>274</v>
      </c>
      <c r="F460" s="8">
        <v>428.6</v>
      </c>
      <c r="G460" s="8">
        <v>40.5</v>
      </c>
      <c r="H460" s="8">
        <v>238</v>
      </c>
      <c r="I460" s="7">
        <v>0.27400000000000002</v>
      </c>
      <c r="J460" s="7">
        <v>0.214</v>
      </c>
      <c r="K460" s="7">
        <v>0.60399999999999998</v>
      </c>
      <c r="L460" s="8">
        <v>293</v>
      </c>
      <c r="M460" s="8">
        <v>0</v>
      </c>
      <c r="N460" s="9">
        <v>4.375</v>
      </c>
      <c r="O460" s="10">
        <v>6.123E-2</v>
      </c>
      <c r="P460" s="10">
        <v>-1.6750000000000001E-5</v>
      </c>
      <c r="Q460" s="10">
        <v>-2.1470000000000001E-9</v>
      </c>
      <c r="R460" s="11">
        <v>259.01</v>
      </c>
      <c r="S460" s="11">
        <v>153.30000000000001</v>
      </c>
      <c r="T460" s="2">
        <v>-2.67</v>
      </c>
      <c r="U460" s="2">
        <v>15.05</v>
      </c>
      <c r="V460" s="9">
        <v>15.8177</v>
      </c>
      <c r="W460" s="11">
        <v>2212.3200000000002</v>
      </c>
      <c r="X460" s="11">
        <v>-33.15</v>
      </c>
      <c r="Y460" s="2">
        <v>300</v>
      </c>
      <c r="Z460" s="2">
        <v>200</v>
      </c>
      <c r="AA460" s="7">
        <v>50.137</v>
      </c>
      <c r="AB460" s="11">
        <v>-4174.5600000000004</v>
      </c>
      <c r="AC460" s="7">
        <v>-5.0410000000000004</v>
      </c>
      <c r="AD460" s="7">
        <v>2.66</v>
      </c>
      <c r="AE460" s="2">
        <v>5439</v>
      </c>
      <c r="AH460" s="2">
        <v>11710</v>
      </c>
    </row>
    <row r="461" spans="1:34" ht="15" x14ac:dyDescent="0.2">
      <c r="A461" s="2">
        <v>447</v>
      </c>
      <c r="B461" s="1" t="s">
        <v>516</v>
      </c>
      <c r="C461" s="7">
        <v>84.162000000000006</v>
      </c>
      <c r="D461" s="8">
        <v>140</v>
      </c>
      <c r="E461" s="8">
        <v>341</v>
      </c>
      <c r="F461" s="8">
        <v>516</v>
      </c>
      <c r="G461" s="8">
        <v>32.299999999999997</v>
      </c>
      <c r="H461" s="8">
        <v>351</v>
      </c>
      <c r="I461" s="7">
        <v>0.27</v>
      </c>
      <c r="J461" s="7">
        <v>0.24199999999999999</v>
      </c>
      <c r="K461" s="7">
        <v>0.67800000000000005</v>
      </c>
      <c r="L461" s="8">
        <v>293</v>
      </c>
      <c r="M461" s="8">
        <v>0</v>
      </c>
      <c r="N461" s="9">
        <v>-7.8639999999999999</v>
      </c>
      <c r="O461" s="10">
        <v>0.16550000000000001</v>
      </c>
      <c r="P461" s="10">
        <v>-1.3420000000000001E-4</v>
      </c>
      <c r="Q461" s="10">
        <v>4.7880000000000003E-8</v>
      </c>
      <c r="R461" s="11">
        <v>344.33</v>
      </c>
      <c r="S461" s="11">
        <v>197.95</v>
      </c>
      <c r="T461" s="2">
        <v>-12.88</v>
      </c>
      <c r="U461" s="2">
        <v>18.27</v>
      </c>
      <c r="V461" s="9">
        <v>15.8727</v>
      </c>
      <c r="W461" s="11">
        <v>2701.72</v>
      </c>
      <c r="X461" s="11">
        <v>-48.62</v>
      </c>
      <c r="Y461" s="2">
        <v>365</v>
      </c>
      <c r="Z461" s="2">
        <v>245</v>
      </c>
      <c r="AA461" s="7">
        <v>60.438000000000002</v>
      </c>
      <c r="AB461" s="11">
        <v>-5734.51</v>
      </c>
      <c r="AC461" s="7">
        <v>-6.3479999999999999</v>
      </c>
      <c r="AD461" s="7">
        <v>4.7300000000000004</v>
      </c>
      <c r="AE461" s="2">
        <v>6910</v>
      </c>
      <c r="AH461" s="2">
        <v>11630</v>
      </c>
    </row>
    <row r="462" spans="1:34" ht="15" x14ac:dyDescent="0.2">
      <c r="A462" s="2">
        <v>448</v>
      </c>
      <c r="B462" s="1" t="s">
        <v>517</v>
      </c>
      <c r="C462" s="7">
        <v>112.21599999999999</v>
      </c>
      <c r="D462" s="8">
        <v>185.4</v>
      </c>
      <c r="E462" s="8">
        <v>398.1</v>
      </c>
      <c r="F462" s="8">
        <v>580</v>
      </c>
      <c r="G462" s="8">
        <v>27.3</v>
      </c>
      <c r="H462" s="8">
        <v>0</v>
      </c>
      <c r="I462" s="7">
        <v>0</v>
      </c>
      <c r="J462" s="7">
        <v>0.35</v>
      </c>
      <c r="K462" s="7">
        <v>0.72</v>
      </c>
      <c r="L462" s="8">
        <v>293</v>
      </c>
      <c r="M462" s="8">
        <v>0</v>
      </c>
      <c r="N462" s="9">
        <v>-3.0619999999999998</v>
      </c>
      <c r="O462" s="10">
        <v>0.1799</v>
      </c>
      <c r="P462" s="10">
        <v>-1.061E-4</v>
      </c>
      <c r="Q462" s="10">
        <v>2.5089999999999998E-8</v>
      </c>
      <c r="R462" s="11">
        <v>427.64</v>
      </c>
      <c r="S462" s="11">
        <v>240.32</v>
      </c>
      <c r="T462" s="2">
        <v>-22.59</v>
      </c>
      <c r="U462" s="2">
        <v>22.15</v>
      </c>
      <c r="V462" s="9">
        <v>15.855399999999999</v>
      </c>
      <c r="W462" s="11">
        <v>3134.97</v>
      </c>
      <c r="X462" s="11">
        <v>-58</v>
      </c>
      <c r="Y462" s="2">
        <v>425</v>
      </c>
      <c r="Z462" s="2">
        <v>289</v>
      </c>
      <c r="AA462" s="7">
        <v>0</v>
      </c>
      <c r="AB462" s="11">
        <v>0</v>
      </c>
      <c r="AC462" s="7">
        <v>0</v>
      </c>
      <c r="AD462" s="7">
        <v>0</v>
      </c>
      <c r="AE462" s="2">
        <v>8200</v>
      </c>
      <c r="AH462" s="2">
        <v>11820</v>
      </c>
    </row>
    <row r="463" spans="1:34" ht="15" x14ac:dyDescent="0.2">
      <c r="A463" s="2">
        <v>449</v>
      </c>
      <c r="B463" s="1" t="s">
        <v>518</v>
      </c>
      <c r="C463" s="7">
        <v>70.135000000000005</v>
      </c>
      <c r="D463" s="8">
        <v>132.9</v>
      </c>
      <c r="E463" s="8">
        <v>309.5</v>
      </c>
      <c r="F463" s="8">
        <v>475</v>
      </c>
      <c r="G463" s="8">
        <v>36.1</v>
      </c>
      <c r="H463" s="8">
        <v>300</v>
      </c>
      <c r="I463" s="7">
        <v>0.28000000000000003</v>
      </c>
      <c r="J463" s="7">
        <v>0.23699999999999999</v>
      </c>
      <c r="K463" s="7">
        <v>0.64900000000000002</v>
      </c>
      <c r="L463" s="8">
        <v>293</v>
      </c>
      <c r="M463" s="8">
        <v>0</v>
      </c>
      <c r="N463" s="9">
        <v>0.46500000000000002</v>
      </c>
      <c r="O463" s="10">
        <v>9.9879999999999997E-2</v>
      </c>
      <c r="P463" s="10">
        <v>-5.2009999999999998E-5</v>
      </c>
      <c r="Q463" s="10">
        <v>1.0519999999999999E-8</v>
      </c>
      <c r="R463" s="11">
        <v>349.33</v>
      </c>
      <c r="S463" s="11">
        <v>176.62</v>
      </c>
      <c r="T463" s="2">
        <v>-7.59</v>
      </c>
      <c r="U463" s="2">
        <v>16.71</v>
      </c>
      <c r="V463" s="9">
        <v>15.9011</v>
      </c>
      <c r="W463" s="11">
        <v>2495.9699999999998</v>
      </c>
      <c r="X463" s="11">
        <v>-40.18</v>
      </c>
      <c r="Y463" s="2">
        <v>330</v>
      </c>
      <c r="Z463" s="2">
        <v>220</v>
      </c>
      <c r="AA463" s="7">
        <v>56.42</v>
      </c>
      <c r="AB463" s="11">
        <v>-5028.79</v>
      </c>
      <c r="AC463" s="7">
        <v>-5.8529999999999998</v>
      </c>
      <c r="AD463" s="7">
        <v>3.62</v>
      </c>
      <c r="AE463" s="2">
        <v>6230</v>
      </c>
      <c r="AH463" s="2">
        <v>18900</v>
      </c>
    </row>
    <row r="464" spans="1:34" ht="15" x14ac:dyDescent="0.2">
      <c r="A464" s="2">
        <v>450</v>
      </c>
      <c r="B464" s="1" t="s">
        <v>519</v>
      </c>
      <c r="C464" s="7">
        <v>84.162000000000006</v>
      </c>
      <c r="D464" s="8">
        <v>159.69999999999999</v>
      </c>
      <c r="E464" s="8">
        <v>340.3</v>
      </c>
      <c r="F464" s="8">
        <v>519.9</v>
      </c>
      <c r="G464" s="8">
        <v>32.1</v>
      </c>
      <c r="H464" s="8">
        <v>350</v>
      </c>
      <c r="I464" s="7">
        <v>0.26</v>
      </c>
      <c r="J464" s="7">
        <v>0.22700000000000001</v>
      </c>
      <c r="K464" s="7">
        <v>0.67700000000000005</v>
      </c>
      <c r="L464" s="8">
        <v>293</v>
      </c>
      <c r="M464" s="8">
        <v>0</v>
      </c>
      <c r="N464" s="9">
        <v>-1.036</v>
      </c>
      <c r="O464" s="10">
        <v>0.13159999999999999</v>
      </c>
      <c r="P464" s="10">
        <v>-7.8399999999999995E-5</v>
      </c>
      <c r="Q464" s="10">
        <v>1.9219999999999999E-8</v>
      </c>
      <c r="R464" s="11">
        <v>344.33</v>
      </c>
      <c r="S464" s="11">
        <v>197.95</v>
      </c>
      <c r="T464" s="2">
        <v>-13.01</v>
      </c>
      <c r="U464" s="2">
        <v>18.55</v>
      </c>
      <c r="V464" s="9">
        <v>15.928800000000001</v>
      </c>
      <c r="W464" s="11">
        <v>2718.68</v>
      </c>
      <c r="X464" s="11">
        <v>-47.77</v>
      </c>
      <c r="Y464" s="2">
        <v>365</v>
      </c>
      <c r="Z464" s="2">
        <v>245</v>
      </c>
      <c r="AA464" s="7">
        <v>0</v>
      </c>
      <c r="AB464" s="11">
        <v>0</v>
      </c>
      <c r="AC464" s="7">
        <v>0</v>
      </c>
      <c r="AD464" s="7">
        <v>0</v>
      </c>
      <c r="AE464" s="2">
        <v>6920</v>
      </c>
      <c r="AH464" s="2">
        <v>12040</v>
      </c>
    </row>
    <row r="465" spans="1:34" ht="15" x14ac:dyDescent="0.2">
      <c r="A465" s="2">
        <v>451</v>
      </c>
      <c r="B465" s="1" t="s">
        <v>520</v>
      </c>
      <c r="C465" s="7">
        <v>138.25399999999999</v>
      </c>
      <c r="D465" s="8">
        <v>242.8</v>
      </c>
      <c r="E465" s="8">
        <v>460.4</v>
      </c>
      <c r="F465" s="8">
        <v>690</v>
      </c>
      <c r="G465" s="8">
        <v>31</v>
      </c>
      <c r="H465" s="8">
        <v>0</v>
      </c>
      <c r="I465" s="7">
        <v>0</v>
      </c>
      <c r="J465" s="7">
        <v>0.27</v>
      </c>
      <c r="K465" s="7">
        <v>0.87</v>
      </c>
      <c r="L465" s="8">
        <v>293</v>
      </c>
      <c r="M465" s="8">
        <v>0</v>
      </c>
      <c r="N465" s="9">
        <v>-23.327999999999999</v>
      </c>
      <c r="O465" s="10">
        <v>0.2495</v>
      </c>
      <c r="P465" s="10">
        <v>-1.3080000000000001E-4</v>
      </c>
      <c r="Q465" s="10">
        <v>2.145E-8</v>
      </c>
      <c r="R465" s="11">
        <v>702.27</v>
      </c>
      <c r="S465" s="11">
        <v>339.66</v>
      </c>
      <c r="T465" s="2">
        <v>-43.57</v>
      </c>
      <c r="U465" s="2">
        <v>17.55</v>
      </c>
      <c r="V465" s="9">
        <v>15.7989</v>
      </c>
      <c r="W465" s="11">
        <v>3610.66</v>
      </c>
      <c r="X465" s="11">
        <v>-66.489999999999995</v>
      </c>
      <c r="Y465" s="2">
        <v>470</v>
      </c>
      <c r="Z465" s="2">
        <v>363</v>
      </c>
      <c r="AA465" s="7">
        <v>0</v>
      </c>
      <c r="AB465" s="11">
        <v>0</v>
      </c>
      <c r="AC465" s="7">
        <v>0</v>
      </c>
      <c r="AD465" s="7">
        <v>0</v>
      </c>
      <c r="AE465" s="2">
        <v>9200</v>
      </c>
      <c r="AH465" s="2">
        <v>12050</v>
      </c>
    </row>
    <row r="466" spans="1:34" ht="15" x14ac:dyDescent="0.2">
      <c r="A466" s="2">
        <v>452</v>
      </c>
      <c r="B466" s="1" t="s">
        <v>521</v>
      </c>
      <c r="C466" s="7">
        <v>185.35499999999999</v>
      </c>
      <c r="D466" s="8">
        <v>0</v>
      </c>
      <c r="E466" s="8">
        <v>486.6</v>
      </c>
      <c r="F466" s="8">
        <v>643</v>
      </c>
      <c r="G466" s="8">
        <v>18</v>
      </c>
      <c r="H466" s="8">
        <v>0</v>
      </c>
      <c r="I466" s="7">
        <v>0</v>
      </c>
      <c r="J466" s="7">
        <v>0</v>
      </c>
      <c r="K466" s="7">
        <v>0.77900000000000003</v>
      </c>
      <c r="L466" s="8">
        <v>293</v>
      </c>
      <c r="M466" s="8">
        <v>0.8</v>
      </c>
      <c r="N466" s="9">
        <v>1.909</v>
      </c>
      <c r="O466" s="10">
        <v>2.8610000000000002</v>
      </c>
      <c r="P466" s="10">
        <v>-1</v>
      </c>
      <c r="Q466" s="10">
        <v>-1.601</v>
      </c>
      <c r="R466" s="11">
        <v>-4</v>
      </c>
      <c r="S466" s="11">
        <v>3.46</v>
      </c>
      <c r="T466" s="2">
        <v>-8</v>
      </c>
      <c r="U466" s="2">
        <v>889.06</v>
      </c>
      <c r="V466" s="9">
        <v>312.48</v>
      </c>
      <c r="W466" s="11">
        <v>0</v>
      </c>
      <c r="X466" s="11">
        <v>0</v>
      </c>
      <c r="Y466" s="2">
        <v>16.287800000000001</v>
      </c>
      <c r="Z466" s="2">
        <v>3865.58</v>
      </c>
      <c r="AA466" s="7">
        <v>-86.15</v>
      </c>
      <c r="AB466" s="11">
        <v>531</v>
      </c>
      <c r="AC466" s="7">
        <v>362</v>
      </c>
      <c r="AD466" s="7">
        <v>0</v>
      </c>
      <c r="AE466" s="2">
        <v>0</v>
      </c>
      <c r="AG466" s="2">
        <v>0</v>
      </c>
    </row>
    <row r="467" spans="1:34" ht="15" x14ac:dyDescent="0.2">
      <c r="A467" s="2">
        <v>453</v>
      </c>
      <c r="B467" s="1" t="s">
        <v>522</v>
      </c>
      <c r="C467" s="7">
        <v>131.38900000000001</v>
      </c>
      <c r="D467" s="8">
        <v>186.8</v>
      </c>
      <c r="E467" s="8">
        <v>360.4</v>
      </c>
      <c r="F467" s="8">
        <v>571</v>
      </c>
      <c r="G467" s="8">
        <v>48.5</v>
      </c>
      <c r="H467" s="8">
        <v>256</v>
      </c>
      <c r="I467" s="7">
        <v>0.26500000000000001</v>
      </c>
      <c r="J467" s="7">
        <v>0.21299999999999999</v>
      </c>
      <c r="K467" s="7">
        <v>1.462</v>
      </c>
      <c r="L467" s="8">
        <v>293</v>
      </c>
      <c r="M467" s="8">
        <v>0.9</v>
      </c>
      <c r="N467" s="9">
        <v>7.2069999999999999</v>
      </c>
      <c r="O467" s="10">
        <v>5.4620000000000002E-5</v>
      </c>
      <c r="P467" s="10">
        <v>-5.3239999999999998E-5</v>
      </c>
      <c r="Q467" s="10">
        <v>1.6960000000000001E-8</v>
      </c>
      <c r="R467" s="11">
        <v>145.6</v>
      </c>
      <c r="S467" s="11">
        <v>196.6</v>
      </c>
      <c r="T467" s="2">
        <v>-1.4</v>
      </c>
      <c r="U467" s="2">
        <v>4.75</v>
      </c>
      <c r="V467" s="9">
        <v>16.182700000000001</v>
      </c>
      <c r="W467" s="11">
        <v>3028.13</v>
      </c>
      <c r="X467" s="11">
        <v>-43.15</v>
      </c>
      <c r="Y467" s="2">
        <v>400</v>
      </c>
      <c r="Z467" s="2">
        <v>260</v>
      </c>
      <c r="AA467" s="7">
        <v>53.481999999999999</v>
      </c>
      <c r="AB467" s="11">
        <v>-5776.65</v>
      </c>
      <c r="AC467" s="7">
        <v>-5.2949999999999999</v>
      </c>
      <c r="AD467" s="7">
        <v>3.7</v>
      </c>
      <c r="AE467" s="2">
        <v>7500</v>
      </c>
    </row>
    <row r="468" spans="1:34" ht="15" x14ac:dyDescent="0.2">
      <c r="A468" s="2">
        <v>454</v>
      </c>
      <c r="B468" s="1" t="s">
        <v>523</v>
      </c>
      <c r="C468" s="7">
        <v>37.368000000000002</v>
      </c>
      <c r="D468" s="8">
        <v>162</v>
      </c>
      <c r="E468" s="8">
        <v>297</v>
      </c>
      <c r="F468" s="8">
        <v>471.2</v>
      </c>
      <c r="G468" s="8">
        <v>43.5</v>
      </c>
      <c r="H468" s="8">
        <v>248</v>
      </c>
      <c r="I468" s="7">
        <v>0.27900000000000003</v>
      </c>
      <c r="J468" s="7">
        <v>0.188</v>
      </c>
      <c r="K468" s="7">
        <v>0</v>
      </c>
      <c r="L468" s="8">
        <v>0</v>
      </c>
      <c r="M468" s="8">
        <v>0.5</v>
      </c>
      <c r="N468" s="9">
        <v>9.7889999999999997</v>
      </c>
      <c r="O468" s="10">
        <v>3.8929999999999999E-2</v>
      </c>
      <c r="P468" s="10">
        <v>-3.383E-5</v>
      </c>
      <c r="Q468" s="10">
        <v>9.9029999999999994E-9</v>
      </c>
      <c r="R468" s="11">
        <v>0</v>
      </c>
      <c r="S468" s="11">
        <v>0</v>
      </c>
      <c r="T468" s="2">
        <v>-68</v>
      </c>
      <c r="U468" s="2">
        <v>-58.64</v>
      </c>
      <c r="V468" s="9">
        <v>15.851599999999999</v>
      </c>
      <c r="W468" s="11">
        <v>2401.61</v>
      </c>
      <c r="X468" s="11">
        <v>-36.299999999999997</v>
      </c>
      <c r="Y468" s="2">
        <v>300</v>
      </c>
      <c r="Z468" s="2">
        <v>240</v>
      </c>
      <c r="AA468" s="7">
        <v>48.709000000000003</v>
      </c>
      <c r="AB468" s="11">
        <v>-4464.1400000000003</v>
      </c>
      <c r="AC468" s="7">
        <v>-4.7530000000000001</v>
      </c>
      <c r="AD468" s="7">
        <v>2.85</v>
      </c>
      <c r="AE468" s="2">
        <v>5920</v>
      </c>
    </row>
    <row r="469" spans="1:34" ht="15" x14ac:dyDescent="0.2">
      <c r="A469" s="2">
        <v>455</v>
      </c>
      <c r="B469" s="1" t="s">
        <v>524</v>
      </c>
      <c r="C469" s="7">
        <v>101.193</v>
      </c>
      <c r="D469" s="8">
        <v>158.4</v>
      </c>
      <c r="E469" s="8">
        <v>362.7</v>
      </c>
      <c r="F469" s="8">
        <v>535</v>
      </c>
      <c r="G469" s="8">
        <v>30</v>
      </c>
      <c r="H469" s="8">
        <v>390</v>
      </c>
      <c r="I469" s="7">
        <v>0.27</v>
      </c>
      <c r="J469" s="7">
        <v>0.32900000000000001</v>
      </c>
      <c r="K469" s="7">
        <v>0.72799999999999998</v>
      </c>
      <c r="L469" s="8">
        <v>293</v>
      </c>
      <c r="M469" s="8">
        <v>0.9</v>
      </c>
      <c r="N469" s="9">
        <v>-4.4020000000000001</v>
      </c>
      <c r="O469" s="10">
        <v>0.1709</v>
      </c>
      <c r="P469" s="10">
        <v>-1.049E-4</v>
      </c>
      <c r="Q469" s="10">
        <v>2.6090000000000001E-8</v>
      </c>
      <c r="R469" s="11">
        <v>355.52</v>
      </c>
      <c r="S469" s="11">
        <v>214.48</v>
      </c>
      <c r="T469" s="2">
        <v>-23.8</v>
      </c>
      <c r="U469" s="2">
        <v>26.36</v>
      </c>
      <c r="V469" s="9">
        <v>15.885300000000001</v>
      </c>
      <c r="W469" s="11">
        <v>2882.38</v>
      </c>
      <c r="X469" s="11">
        <v>-51.15</v>
      </c>
      <c r="Y469" s="2">
        <v>400</v>
      </c>
      <c r="Z469" s="2">
        <v>260</v>
      </c>
      <c r="AA469" s="7">
        <v>0</v>
      </c>
      <c r="AB469" s="11">
        <v>0</v>
      </c>
      <c r="AC469" s="7">
        <v>0</v>
      </c>
      <c r="AD469" s="7">
        <v>0</v>
      </c>
      <c r="AE469" s="2">
        <v>7500</v>
      </c>
    </row>
    <row r="470" spans="1:34" ht="15" x14ac:dyDescent="0.2">
      <c r="A470" s="2">
        <v>456</v>
      </c>
      <c r="B470" s="1" t="s">
        <v>525</v>
      </c>
      <c r="C470" s="7">
        <v>114.024</v>
      </c>
      <c r="D470" s="8">
        <v>257.89999999999998</v>
      </c>
      <c r="E470" s="8">
        <v>345.6</v>
      </c>
      <c r="F470" s="8">
        <v>491.3</v>
      </c>
      <c r="G470" s="8">
        <v>32.200000000000003</v>
      </c>
      <c r="H470" s="8">
        <v>0</v>
      </c>
      <c r="I470" s="7">
        <v>0</v>
      </c>
      <c r="J470" s="7">
        <v>0</v>
      </c>
      <c r="K470" s="7">
        <v>1.5349999999999999</v>
      </c>
      <c r="L470" s="8">
        <v>273</v>
      </c>
      <c r="M470" s="8">
        <v>2.2999999999999998</v>
      </c>
      <c r="N470" s="9">
        <v>0</v>
      </c>
      <c r="O470" s="10">
        <v>0</v>
      </c>
      <c r="P470" s="10">
        <v>0</v>
      </c>
      <c r="Q470" s="10">
        <v>0</v>
      </c>
      <c r="R470" s="11">
        <v>0</v>
      </c>
      <c r="S470" s="11">
        <v>0</v>
      </c>
      <c r="T470" s="2">
        <v>0</v>
      </c>
      <c r="U470" s="2">
        <v>0</v>
      </c>
      <c r="V470" s="9">
        <v>0</v>
      </c>
      <c r="W470" s="11">
        <v>0</v>
      </c>
      <c r="X470" s="11">
        <v>0</v>
      </c>
      <c r="Y470" s="2">
        <v>0</v>
      </c>
      <c r="Z470" s="2">
        <v>0</v>
      </c>
      <c r="AA470" s="7">
        <v>0</v>
      </c>
      <c r="AB470" s="11">
        <v>0</v>
      </c>
      <c r="AC470" s="7">
        <v>0</v>
      </c>
      <c r="AD470" s="7">
        <v>0</v>
      </c>
      <c r="AE470" s="2">
        <v>0</v>
      </c>
    </row>
    <row r="471" spans="1:34" ht="15" x14ac:dyDescent="0.2">
      <c r="A471" s="2">
        <v>457</v>
      </c>
      <c r="B471" s="1" t="s">
        <v>526</v>
      </c>
      <c r="C471" s="7">
        <v>148.91</v>
      </c>
      <c r="D471" s="8">
        <v>0</v>
      </c>
      <c r="E471" s="8">
        <v>214</v>
      </c>
      <c r="F471" s="8">
        <v>340.2</v>
      </c>
      <c r="G471" s="8">
        <v>39.200000000000003</v>
      </c>
      <c r="H471" s="8">
        <v>200</v>
      </c>
      <c r="I471" s="7">
        <v>0.28000000000000003</v>
      </c>
      <c r="J471" s="7">
        <v>0</v>
      </c>
      <c r="K471" s="7">
        <v>0</v>
      </c>
      <c r="L471" s="8">
        <v>0</v>
      </c>
      <c r="M471" s="8">
        <v>0.7</v>
      </c>
      <c r="N471" s="9">
        <v>0</v>
      </c>
      <c r="O471" s="10">
        <v>0</v>
      </c>
      <c r="P471" s="10">
        <v>0</v>
      </c>
      <c r="Q471" s="10">
        <v>0</v>
      </c>
      <c r="R471" s="11">
        <v>0</v>
      </c>
      <c r="S471" s="11">
        <v>0</v>
      </c>
      <c r="T471" s="2">
        <v>-155.1</v>
      </c>
      <c r="U471" s="2">
        <v>-148.80000000000001</v>
      </c>
      <c r="V471" s="9">
        <v>0</v>
      </c>
      <c r="W471" s="11">
        <v>0</v>
      </c>
      <c r="X471" s="11">
        <v>0</v>
      </c>
      <c r="Y471" s="2">
        <v>0</v>
      </c>
      <c r="Z471" s="2">
        <v>0</v>
      </c>
      <c r="AA471" s="7">
        <v>0</v>
      </c>
      <c r="AB471" s="11">
        <v>0</v>
      </c>
      <c r="AC471" s="7">
        <v>0</v>
      </c>
      <c r="AD471" s="7">
        <v>0</v>
      </c>
      <c r="AE471" s="2">
        <v>0</v>
      </c>
    </row>
    <row r="472" spans="1:34" ht="15" x14ac:dyDescent="0.2">
      <c r="A472" s="2">
        <v>458</v>
      </c>
      <c r="B472" s="1" t="s">
        <v>527</v>
      </c>
      <c r="C472" s="7">
        <v>59.112000000000002</v>
      </c>
      <c r="D472" s="8">
        <v>156</v>
      </c>
      <c r="E472" s="8">
        <v>276.10000000000002</v>
      </c>
      <c r="F472" s="8">
        <v>433.2</v>
      </c>
      <c r="G472" s="8">
        <v>40.200000000000003</v>
      </c>
      <c r="H472" s="8">
        <v>254</v>
      </c>
      <c r="I472" s="7">
        <v>0.28699999999999998</v>
      </c>
      <c r="J472" s="7">
        <v>0.19500000000000001</v>
      </c>
      <c r="K472" s="7">
        <v>0.63300000000000001</v>
      </c>
      <c r="L472" s="8">
        <v>293</v>
      </c>
      <c r="M472" s="8">
        <v>0.6</v>
      </c>
      <c r="N472" s="9">
        <v>-1.96</v>
      </c>
      <c r="O472" s="10">
        <v>9.486E-2</v>
      </c>
      <c r="P472" s="10">
        <v>-5.2989999999999999E-5</v>
      </c>
      <c r="Q472" s="10">
        <v>1.104E-8</v>
      </c>
      <c r="R472" s="11">
        <v>0</v>
      </c>
      <c r="S472" s="11">
        <v>0</v>
      </c>
      <c r="T472" s="2">
        <v>-5.7</v>
      </c>
      <c r="U472" s="2">
        <v>23.64</v>
      </c>
      <c r="V472" s="9">
        <v>16.049900000000001</v>
      </c>
      <c r="W472" s="11">
        <v>2230.5100000000002</v>
      </c>
      <c r="X472" s="11">
        <v>-39.15</v>
      </c>
      <c r="Y472" s="2">
        <v>305</v>
      </c>
      <c r="Z472" s="2">
        <v>215</v>
      </c>
      <c r="AA472" s="7">
        <v>50.869</v>
      </c>
      <c r="AB472" s="11">
        <v>-4261.51</v>
      </c>
      <c r="AC472" s="7">
        <v>-5.1269999999999998</v>
      </c>
      <c r="AD472" s="7">
        <v>2.59</v>
      </c>
      <c r="AE472" s="2">
        <v>5760</v>
      </c>
    </row>
    <row r="473" spans="1:34" ht="15" x14ac:dyDescent="0.2">
      <c r="A473" s="2">
        <v>459</v>
      </c>
      <c r="B473" s="1" t="s">
        <v>528</v>
      </c>
      <c r="C473" s="7">
        <v>86.134</v>
      </c>
      <c r="D473" s="8">
        <v>182</v>
      </c>
      <c r="E473" s="8">
        <v>376</v>
      </c>
      <c r="F473" s="8">
        <v>554</v>
      </c>
      <c r="G473" s="8">
        <v>35</v>
      </c>
      <c r="H473" s="8">
        <v>333</v>
      </c>
      <c r="I473" s="7">
        <v>0.26</v>
      </c>
      <c r="J473" s="7">
        <v>0.4</v>
      </c>
      <c r="K473" s="7">
        <v>0.81</v>
      </c>
      <c r="L473" s="8">
        <v>293</v>
      </c>
      <c r="M473" s="8">
        <v>2.6</v>
      </c>
      <c r="N473" s="9">
        <v>3.4009999999999998</v>
      </c>
      <c r="O473" s="10">
        <v>0.10340000000000001</v>
      </c>
      <c r="P473" s="10">
        <v>-5.0330000000000001E-5</v>
      </c>
      <c r="Q473" s="10">
        <v>7.5529999999999999E-9</v>
      </c>
      <c r="R473" s="11">
        <v>521.29999999999995</v>
      </c>
      <c r="S473" s="11">
        <v>252.03</v>
      </c>
      <c r="T473" s="2">
        <v>-54.45</v>
      </c>
      <c r="U473" s="2">
        <v>-25.88</v>
      </c>
      <c r="V473" s="9">
        <v>16.162299999999998</v>
      </c>
      <c r="W473" s="11">
        <v>3030.2</v>
      </c>
      <c r="X473" s="11">
        <v>-58.15</v>
      </c>
      <c r="Y473" s="2">
        <v>412</v>
      </c>
      <c r="Z473" s="2">
        <v>277</v>
      </c>
      <c r="AA473" s="7">
        <v>0</v>
      </c>
      <c r="AB473" s="11">
        <v>0</v>
      </c>
      <c r="AC473" s="7">
        <v>0</v>
      </c>
      <c r="AD473" s="7">
        <v>0</v>
      </c>
      <c r="AE473" s="2">
        <v>8040</v>
      </c>
    </row>
    <row r="474" spans="1:34" ht="15" x14ac:dyDescent="0.2">
      <c r="A474" s="2">
        <v>460</v>
      </c>
      <c r="B474" s="1" t="s">
        <v>529</v>
      </c>
      <c r="C474" s="7">
        <v>86.090999999999994</v>
      </c>
      <c r="D474" s="8">
        <v>173</v>
      </c>
      <c r="E474" s="8">
        <v>346</v>
      </c>
      <c r="F474" s="8">
        <v>525</v>
      </c>
      <c r="G474" s="8">
        <v>43</v>
      </c>
      <c r="H474" s="8">
        <v>265</v>
      </c>
      <c r="I474" s="7">
        <v>0.26</v>
      </c>
      <c r="J474" s="7">
        <v>0.34</v>
      </c>
      <c r="K474" s="7">
        <v>0.93200000000000005</v>
      </c>
      <c r="L474" s="8">
        <v>293</v>
      </c>
      <c r="M474" s="8">
        <v>1.7</v>
      </c>
      <c r="N474" s="9">
        <v>3.621</v>
      </c>
      <c r="O474" s="10">
        <v>6.676E-2</v>
      </c>
      <c r="P474" s="10">
        <v>-2.103E-5</v>
      </c>
      <c r="Q474" s="10">
        <v>-3.9650000000000003E-9</v>
      </c>
      <c r="R474" s="11">
        <v>457.89</v>
      </c>
      <c r="S474" s="11">
        <v>235.35</v>
      </c>
      <c r="T474" s="2">
        <v>-75.5</v>
      </c>
      <c r="U474" s="2">
        <v>0</v>
      </c>
      <c r="V474" s="9">
        <v>16.100300000000001</v>
      </c>
      <c r="W474" s="11">
        <v>2744.68</v>
      </c>
      <c r="X474" s="11">
        <v>-56.15</v>
      </c>
      <c r="Y474" s="2">
        <v>379</v>
      </c>
      <c r="Z474" s="2">
        <v>255</v>
      </c>
      <c r="AA474" s="7">
        <v>0</v>
      </c>
      <c r="AB474" s="11">
        <v>0</v>
      </c>
      <c r="AC474" s="7">
        <v>0</v>
      </c>
      <c r="AD474" s="7">
        <v>0</v>
      </c>
      <c r="AE474" s="2">
        <v>0</v>
      </c>
    </row>
    <row r="475" spans="1:34" ht="15" x14ac:dyDescent="0.2">
      <c r="A475" s="2">
        <v>461</v>
      </c>
      <c r="B475" s="1" t="s">
        <v>530</v>
      </c>
      <c r="C475" s="7">
        <v>62.499000000000002</v>
      </c>
      <c r="D475" s="8">
        <v>119.4</v>
      </c>
      <c r="E475" s="8">
        <v>259.8</v>
      </c>
      <c r="F475" s="8">
        <v>429.7</v>
      </c>
      <c r="G475" s="8">
        <v>55.3</v>
      </c>
      <c r="H475" s="8">
        <v>169</v>
      </c>
      <c r="I475" s="7">
        <v>0.26500000000000001</v>
      </c>
      <c r="J475" s="7">
        <v>0.122</v>
      </c>
      <c r="K475" s="7">
        <v>0.96899999999999997</v>
      </c>
      <c r="L475" s="8">
        <v>259</v>
      </c>
      <c r="M475" s="8">
        <v>1.5</v>
      </c>
      <c r="N475" s="9">
        <v>1.421</v>
      </c>
      <c r="O475" s="10">
        <v>4.8230000000000002E-2</v>
      </c>
      <c r="P475" s="10">
        <v>-3.6690000000000003E-5</v>
      </c>
      <c r="Q475" s="10">
        <v>1.14E-8</v>
      </c>
      <c r="R475" s="11">
        <v>276.89999999999998</v>
      </c>
      <c r="S475" s="11">
        <v>167.04</v>
      </c>
      <c r="T475" s="2">
        <v>8.4</v>
      </c>
      <c r="U475" s="2">
        <v>12.31</v>
      </c>
      <c r="V475" s="9">
        <v>14.960100000000001</v>
      </c>
      <c r="W475" s="11">
        <v>1803.84</v>
      </c>
      <c r="X475" s="11">
        <v>-43.15</v>
      </c>
      <c r="Y475" s="2">
        <v>290</v>
      </c>
      <c r="Z475" s="2">
        <v>185</v>
      </c>
      <c r="AA475" s="7">
        <v>48.671999999999997</v>
      </c>
      <c r="AB475" s="11">
        <v>-3955.89</v>
      </c>
      <c r="AC475" s="7">
        <v>-4.8230000000000004</v>
      </c>
      <c r="AD475" s="7">
        <v>1.85</v>
      </c>
      <c r="AE475" s="2">
        <v>5321</v>
      </c>
    </row>
    <row r="476" spans="1:34" ht="15" x14ac:dyDescent="0.2">
      <c r="A476" s="2">
        <v>462</v>
      </c>
      <c r="B476" s="1" t="s">
        <v>531</v>
      </c>
      <c r="C476" s="7">
        <v>72.106999999999999</v>
      </c>
      <c r="D476" s="8">
        <v>157.9</v>
      </c>
      <c r="E476" s="8">
        <v>308.8</v>
      </c>
      <c r="F476" s="8">
        <v>475</v>
      </c>
      <c r="G476" s="8">
        <v>40.200000000000003</v>
      </c>
      <c r="H476" s="8">
        <v>260</v>
      </c>
      <c r="I476" s="7">
        <v>0.27</v>
      </c>
      <c r="J476" s="7">
        <v>0</v>
      </c>
      <c r="K476" s="7">
        <v>0.79300000000000004</v>
      </c>
      <c r="L476" s="8">
        <v>293</v>
      </c>
      <c r="M476" s="8">
        <v>1.3</v>
      </c>
      <c r="N476" s="9">
        <v>4.1269999999999998</v>
      </c>
      <c r="O476" s="10">
        <v>7.7289999999999998E-2</v>
      </c>
      <c r="P476" s="10">
        <v>-3.5139999999999999E-5</v>
      </c>
      <c r="Q476" s="10">
        <v>5.1339999999999998E-9</v>
      </c>
      <c r="R476" s="11">
        <v>349.95</v>
      </c>
      <c r="S476" s="11">
        <v>189.02</v>
      </c>
      <c r="T476" s="2">
        <v>-33.5</v>
      </c>
      <c r="U476" s="2">
        <v>0</v>
      </c>
      <c r="V476" s="9">
        <v>15.8911</v>
      </c>
      <c r="W476" s="11">
        <v>2449.2600000000002</v>
      </c>
      <c r="X476" s="11">
        <v>-44.15</v>
      </c>
      <c r="Y476" s="2">
        <v>340</v>
      </c>
      <c r="Z476" s="2">
        <v>225</v>
      </c>
      <c r="AA476" s="7">
        <v>0</v>
      </c>
      <c r="AB476" s="11">
        <v>0</v>
      </c>
      <c r="AC476" s="7">
        <v>0</v>
      </c>
      <c r="AD476" s="7">
        <v>0</v>
      </c>
      <c r="AE476" s="2">
        <v>6330</v>
      </c>
    </row>
    <row r="477" spans="1:34" ht="15" x14ac:dyDescent="0.2">
      <c r="A477" s="2">
        <v>463</v>
      </c>
      <c r="B477" s="1" t="s">
        <v>532</v>
      </c>
      <c r="C477" s="7">
        <v>46.043999999999997</v>
      </c>
      <c r="D477" s="8">
        <v>130</v>
      </c>
      <c r="E477" s="8">
        <v>235.5</v>
      </c>
      <c r="F477" s="8">
        <v>327.8</v>
      </c>
      <c r="G477" s="8">
        <v>51.7</v>
      </c>
      <c r="H477" s="8">
        <v>144</v>
      </c>
      <c r="I477" s="7">
        <v>0.27700000000000002</v>
      </c>
      <c r="J477" s="7">
        <v>0</v>
      </c>
      <c r="K477" s="7">
        <v>0</v>
      </c>
      <c r="L477" s="8">
        <v>0</v>
      </c>
      <c r="M477" s="8">
        <v>1.4</v>
      </c>
      <c r="N477" s="9">
        <v>0</v>
      </c>
      <c r="O477" s="10">
        <v>0</v>
      </c>
      <c r="P477" s="10">
        <v>0</v>
      </c>
      <c r="Q477" s="10">
        <v>0</v>
      </c>
      <c r="R477" s="11">
        <v>0</v>
      </c>
      <c r="S477" s="11">
        <v>0</v>
      </c>
      <c r="T477" s="2">
        <v>0</v>
      </c>
      <c r="U477" s="2">
        <v>0</v>
      </c>
      <c r="V477" s="9">
        <v>0</v>
      </c>
      <c r="W477" s="11">
        <v>0</v>
      </c>
      <c r="X477" s="11">
        <v>0</v>
      </c>
      <c r="Y477" s="2">
        <v>0</v>
      </c>
      <c r="Z477" s="2">
        <v>0</v>
      </c>
      <c r="AA477" s="7">
        <v>0</v>
      </c>
      <c r="AB477" s="11">
        <v>0</v>
      </c>
      <c r="AC477" s="7">
        <v>0</v>
      </c>
      <c r="AD477" s="7">
        <v>0</v>
      </c>
      <c r="AE477" s="2">
        <v>0</v>
      </c>
    </row>
    <row r="478" spans="1:34" ht="15" x14ac:dyDescent="0.2">
      <c r="A478" s="2">
        <v>464</v>
      </c>
      <c r="B478" s="1" t="s">
        <v>533</v>
      </c>
      <c r="C478" s="7">
        <v>72.063999999999993</v>
      </c>
      <c r="D478" s="8">
        <v>215.5</v>
      </c>
      <c r="E478" s="8">
        <v>319.60000000000002</v>
      </c>
      <c r="F478" s="8">
        <v>475</v>
      </c>
      <c r="G478" s="8">
        <v>57</v>
      </c>
      <c r="H478" s="8">
        <v>210</v>
      </c>
      <c r="I478" s="7">
        <v>0.31</v>
      </c>
      <c r="J478" s="7">
        <v>0.55000000000000004</v>
      </c>
      <c r="K478" s="7">
        <v>0.96299999999999997</v>
      </c>
      <c r="L478" s="8">
        <v>293</v>
      </c>
      <c r="M478" s="8">
        <v>0</v>
      </c>
      <c r="N478" s="9">
        <v>6.6429999999999998</v>
      </c>
      <c r="O478" s="10">
        <v>4.3920000000000001E-2</v>
      </c>
      <c r="P478" s="10">
        <v>-8.5019999999999992E-6</v>
      </c>
      <c r="Q478" s="10">
        <v>-5.5770000000000002E-8</v>
      </c>
      <c r="R478" s="11">
        <v>428.4</v>
      </c>
      <c r="S478" s="11">
        <v>224.83</v>
      </c>
      <c r="T478" s="2">
        <v>0</v>
      </c>
      <c r="U478" s="2">
        <v>0</v>
      </c>
      <c r="V478" s="9">
        <v>16.653099999999998</v>
      </c>
      <c r="W478" s="11">
        <v>2569.6799999999998</v>
      </c>
      <c r="X478" s="11">
        <v>-63.15</v>
      </c>
      <c r="Y478" s="2">
        <v>350</v>
      </c>
      <c r="Z478" s="2">
        <v>240</v>
      </c>
      <c r="AA478" s="7">
        <v>0</v>
      </c>
      <c r="AB478" s="11">
        <v>0</v>
      </c>
      <c r="AC478" s="7">
        <v>0</v>
      </c>
      <c r="AD478" s="7">
        <v>0</v>
      </c>
      <c r="AE478" s="2">
        <v>7680</v>
      </c>
    </row>
    <row r="479" spans="1:34" ht="15" x14ac:dyDescent="0.2">
      <c r="A479" s="2">
        <v>465</v>
      </c>
      <c r="B479" s="1" t="s">
        <v>534</v>
      </c>
      <c r="C479" s="7">
        <v>58.08</v>
      </c>
      <c r="D479" s="8">
        <v>151.5</v>
      </c>
      <c r="E479" s="8">
        <v>278</v>
      </c>
      <c r="F479" s="8">
        <v>436</v>
      </c>
      <c r="G479" s="8">
        <v>47</v>
      </c>
      <c r="H479" s="8">
        <v>205</v>
      </c>
      <c r="I479" s="7">
        <v>0.27</v>
      </c>
      <c r="J479" s="7">
        <v>0.34</v>
      </c>
      <c r="K479" s="7">
        <v>0.75</v>
      </c>
      <c r="L479" s="8">
        <v>293</v>
      </c>
      <c r="M479" s="8">
        <v>0</v>
      </c>
      <c r="N479" s="9">
        <v>3.7330000000000001</v>
      </c>
      <c r="O479" s="10">
        <v>5.5919999999999997E-2</v>
      </c>
      <c r="P479" s="10">
        <v>-2.3159999999999998E-5</v>
      </c>
      <c r="Q479" s="10">
        <v>2.5369999999999998E-9</v>
      </c>
      <c r="R479" s="11">
        <v>318.41000000000003</v>
      </c>
      <c r="S479" s="11">
        <v>180.98</v>
      </c>
      <c r="T479" s="2">
        <v>0</v>
      </c>
      <c r="U479" s="2">
        <v>0</v>
      </c>
      <c r="V479" s="9">
        <v>14.4602</v>
      </c>
      <c r="W479" s="11">
        <v>1950.22</v>
      </c>
      <c r="X479" s="11">
        <v>-25.15</v>
      </c>
      <c r="Y479" s="2">
        <v>315</v>
      </c>
      <c r="Z479" s="2">
        <v>190</v>
      </c>
      <c r="AA479" s="7">
        <v>0</v>
      </c>
      <c r="AB479" s="11">
        <v>0</v>
      </c>
      <c r="AC479" s="7">
        <v>0</v>
      </c>
      <c r="AD479" s="7">
        <v>0</v>
      </c>
      <c r="AE479" s="2">
        <v>4550</v>
      </c>
    </row>
    <row r="480" spans="1:34" ht="15" x14ac:dyDescent="0.2">
      <c r="A480" s="2">
        <v>466</v>
      </c>
      <c r="B480" s="1" t="s">
        <v>535</v>
      </c>
      <c r="C480" s="7">
        <v>52.076000000000001</v>
      </c>
      <c r="D480" s="8">
        <v>227.6</v>
      </c>
      <c r="E480" s="8">
        <v>278.10000000000002</v>
      </c>
      <c r="F480" s="8">
        <v>455</v>
      </c>
      <c r="G480" s="8">
        <v>49</v>
      </c>
      <c r="H480" s="8">
        <v>202</v>
      </c>
      <c r="I480" s="7">
        <v>0.26</v>
      </c>
      <c r="J480" s="7">
        <v>9.1999999999999998E-2</v>
      </c>
      <c r="K480" s="7">
        <v>0.71</v>
      </c>
      <c r="L480" s="8">
        <v>273</v>
      </c>
      <c r="M480" s="8">
        <v>0</v>
      </c>
      <c r="N480" s="9">
        <v>1.6140000000000001</v>
      </c>
      <c r="O480" s="10">
        <v>6.7849999999999994E-2</v>
      </c>
      <c r="P480" s="10">
        <v>-5.41E-5</v>
      </c>
      <c r="Q480" s="10">
        <v>1.782E-8</v>
      </c>
      <c r="R480" s="11">
        <v>0</v>
      </c>
      <c r="S480" s="11">
        <v>0</v>
      </c>
      <c r="T480" s="2">
        <v>72.8</v>
      </c>
      <c r="U480" s="2">
        <v>73.13</v>
      </c>
      <c r="V480" s="9">
        <v>16.010000000000002</v>
      </c>
      <c r="W480" s="11">
        <v>2203.5700000000002</v>
      </c>
      <c r="X480" s="11">
        <v>-43.15</v>
      </c>
      <c r="Y480" s="2">
        <v>305</v>
      </c>
      <c r="Z480" s="2">
        <v>200</v>
      </c>
      <c r="AA480" s="7">
        <v>0</v>
      </c>
      <c r="AB480" s="11">
        <v>0</v>
      </c>
      <c r="AC480" s="7">
        <v>0</v>
      </c>
      <c r="AD480" s="7">
        <v>0</v>
      </c>
      <c r="AE480" s="2">
        <v>5850</v>
      </c>
    </row>
    <row r="481" spans="1:31" ht="15" x14ac:dyDescent="0.2">
      <c r="A481" s="2">
        <v>467</v>
      </c>
      <c r="B481" s="1" t="s">
        <v>536</v>
      </c>
      <c r="C481" s="7">
        <v>18.015000000000001</v>
      </c>
      <c r="D481" s="8">
        <v>273.2</v>
      </c>
      <c r="E481" s="8">
        <v>373.2</v>
      </c>
      <c r="F481" s="8">
        <v>647.29999999999995</v>
      </c>
      <c r="G481" s="8">
        <v>217.6</v>
      </c>
      <c r="H481" s="8">
        <v>56</v>
      </c>
      <c r="I481" s="7">
        <v>0.22900000000000001</v>
      </c>
      <c r="J481" s="7">
        <v>0.34399999999999997</v>
      </c>
      <c r="K481" s="7">
        <v>0.998</v>
      </c>
      <c r="L481" s="8">
        <v>293</v>
      </c>
      <c r="M481" s="8">
        <v>1.8</v>
      </c>
      <c r="N481" s="9">
        <v>7.7009999999999996</v>
      </c>
      <c r="O481" s="10">
        <v>4.595E-4</v>
      </c>
      <c r="P481" s="10">
        <v>2.5210000000000001E-6</v>
      </c>
      <c r="Q481" s="10">
        <v>-8.5900000000000003E-10</v>
      </c>
      <c r="R481" s="11">
        <v>658.25</v>
      </c>
      <c r="S481" s="11">
        <v>283.16000000000003</v>
      </c>
      <c r="T481" s="2">
        <v>-57.8</v>
      </c>
      <c r="U481" s="2">
        <v>-54.64</v>
      </c>
      <c r="V481" s="9">
        <v>18.303599999999999</v>
      </c>
      <c r="W481" s="11">
        <v>3816.44</v>
      </c>
      <c r="X481" s="11">
        <v>-46.13</v>
      </c>
      <c r="Y481" s="2">
        <v>441</v>
      </c>
      <c r="Z481" s="2">
        <v>284</v>
      </c>
      <c r="AA481" s="7">
        <v>55.335999999999999</v>
      </c>
      <c r="AB481" s="11">
        <v>-6869.5</v>
      </c>
      <c r="AC481" s="7">
        <v>-5.1150000000000002</v>
      </c>
      <c r="AD481" s="7">
        <v>1.05</v>
      </c>
      <c r="AE481" s="2">
        <v>9717</v>
      </c>
    </row>
    <row r="482" spans="1:31" ht="15" x14ac:dyDescent="0.2">
      <c r="A482" s="2">
        <v>468</v>
      </c>
      <c r="B482" s="1" t="s">
        <v>537</v>
      </c>
      <c r="C482" s="7">
        <v>131.30000000000001</v>
      </c>
      <c r="D482" s="8">
        <v>161.30000000000001</v>
      </c>
      <c r="E482" s="8">
        <v>165</v>
      </c>
      <c r="F482" s="8">
        <v>289.7</v>
      </c>
      <c r="G482" s="8">
        <v>57.6</v>
      </c>
      <c r="H482" s="8">
        <v>118</v>
      </c>
      <c r="I482" s="7">
        <v>0.28599999999999998</v>
      </c>
      <c r="J482" s="7">
        <v>2E-3</v>
      </c>
      <c r="K482" s="7">
        <v>3.06</v>
      </c>
      <c r="L482" s="8">
        <v>165</v>
      </c>
      <c r="M482" s="8">
        <v>0</v>
      </c>
      <c r="N482" s="9">
        <v>0</v>
      </c>
      <c r="O482" s="10">
        <v>0</v>
      </c>
      <c r="P482" s="10">
        <v>0</v>
      </c>
      <c r="Q482" s="10">
        <v>0</v>
      </c>
      <c r="R482" s="11">
        <v>0</v>
      </c>
      <c r="S482" s="11">
        <v>0</v>
      </c>
      <c r="T482" s="2">
        <v>0</v>
      </c>
      <c r="U482" s="2">
        <v>0</v>
      </c>
      <c r="V482" s="9">
        <v>15.2958</v>
      </c>
      <c r="W482" s="11">
        <v>1303.92</v>
      </c>
      <c r="X482" s="11">
        <v>-14.5</v>
      </c>
      <c r="Y482" s="2">
        <v>178</v>
      </c>
      <c r="Z482" s="2">
        <v>158</v>
      </c>
      <c r="AA482" s="7">
        <v>31.428999999999998</v>
      </c>
      <c r="AB482" s="11">
        <v>-1951.76</v>
      </c>
      <c r="AC482" s="7">
        <v>-2.544</v>
      </c>
      <c r="AD482" s="7">
        <v>0.80400000000000005</v>
      </c>
      <c r="AE482" s="2">
        <v>3108</v>
      </c>
    </row>
    <row r="483" spans="1:31" x14ac:dyDescent="0.2">
      <c r="A483" s="2">
        <v>469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Regression_Example_1</vt:lpstr>
      <vt:lpstr>Regression_Example_2</vt:lpstr>
      <vt:lpstr>Dbk</vt:lpstr>
      <vt:lpstr>Regression_Example_1!Область_печати</vt:lpstr>
      <vt:lpstr>Regression_Example_2!Область_печати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Administrator</cp:lastModifiedBy>
  <dcterms:created xsi:type="dcterms:W3CDTF">2016-01-10T16:18:13Z</dcterms:created>
  <dcterms:modified xsi:type="dcterms:W3CDTF">2024-03-16T09:23:10Z</dcterms:modified>
</cp:coreProperties>
</file>