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UCTR\MUCTR-ElTech\lab1\Рабочие файлы\"/>
    </mc:Choice>
  </mc:AlternateContent>
  <xr:revisionPtr revIDLastSave="0" documentId="13_ncr:1_{EC0411B2-B408-454B-9205-01D5D573A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P13" i="1"/>
  <c r="Q13" i="1"/>
  <c r="R13" i="1"/>
  <c r="S13" i="1"/>
  <c r="T13" i="1"/>
  <c r="O13" i="1"/>
  <c r="N13" i="1"/>
  <c r="M13" i="1"/>
  <c r="L13" i="1"/>
  <c r="K13" i="1"/>
  <c r="J13" i="1"/>
  <c r="I13" i="1"/>
  <c r="H65" i="1"/>
  <c r="H66" i="1" s="1"/>
  <c r="AE8" i="1"/>
  <c r="Y8" i="1"/>
  <c r="Y9" i="1" s="1"/>
  <c r="Y10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37" i="1"/>
  <c r="K37" i="1" s="1"/>
  <c r="E21" i="1"/>
  <c r="K21" i="1" s="1"/>
  <c r="E20" i="1"/>
  <c r="K20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19" i="1"/>
  <c r="K19" i="1" s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19" i="1"/>
  <c r="J20" i="1"/>
  <c r="J21" i="1"/>
  <c r="J22" i="1"/>
  <c r="J23" i="1"/>
  <c r="J24" i="1"/>
  <c r="J25" i="1"/>
  <c r="J26" i="1"/>
  <c r="J27" i="1"/>
  <c r="J28" i="1"/>
  <c r="J29" i="1"/>
  <c r="I20" i="1"/>
  <c r="I21" i="1"/>
  <c r="I22" i="1"/>
  <c r="I23" i="1"/>
  <c r="I24" i="1"/>
  <c r="I25" i="1"/>
  <c r="I26" i="1"/>
  <c r="I27" i="1"/>
  <c r="I28" i="1"/>
  <c r="I29" i="1"/>
  <c r="I19" i="1"/>
  <c r="AE10" i="1" l="1"/>
  <c r="AE11" i="1" s="1"/>
  <c r="K49" i="1"/>
  <c r="J49" i="1"/>
  <c r="J31" i="1"/>
  <c r="K31" i="1"/>
  <c r="J30" i="1"/>
  <c r="K30" i="1"/>
  <c r="I30" i="1"/>
  <c r="I31" i="1"/>
  <c r="K48" i="1"/>
  <c r="I48" i="1"/>
  <c r="I49" i="1"/>
  <c r="J48" i="1"/>
</calcChain>
</file>

<file path=xl/sharedStrings.xml><?xml version="1.0" encoding="utf-8"?>
<sst xmlns="http://schemas.openxmlformats.org/spreadsheetml/2006/main" count="172" uniqueCount="100">
  <si>
    <t>Установить</t>
  </si>
  <si>
    <t>Вычислить</t>
  </si>
  <si>
    <t xml:space="preserve"> А</t>
  </si>
  <si>
    <t>В</t>
  </si>
  <si>
    <t>№ п/п</t>
  </si>
  <si>
    <t>Вт</t>
  </si>
  <si>
    <t>Измерить</t>
  </si>
  <si>
    <r>
      <t>I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</si>
  <si>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</si>
  <si>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</si>
  <si>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</si>
  <si>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</si>
  <si>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</si>
  <si>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</si>
  <si>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</si>
  <si>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</si>
  <si>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</si>
  <si>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</si>
  <si>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</si>
  <si>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</si>
  <si>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</si>
  <si>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</si>
  <si>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</si>
  <si>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</si>
  <si>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</si>
  <si>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х</t>
    </r>
  </si>
  <si>
    <t>Таблица 1.2</t>
  </si>
  <si>
    <t>Таблица 1.4</t>
  </si>
  <si>
    <r>
      <t>P</t>
    </r>
    <r>
      <rPr>
        <vertAlign val="subscript"/>
        <sz val="11"/>
        <color theme="1"/>
        <rFont val="Times New Roman"/>
        <family val="1"/>
        <charset val="204"/>
      </rPr>
      <t>x</t>
    </r>
  </si>
  <si>
    <t>%</t>
  </si>
  <si>
    <t>Таблица 1.5.1</t>
  </si>
  <si>
    <t>Таблица 1.5.2</t>
  </si>
  <si>
    <t>[В]</t>
  </si>
  <si>
    <t>[Ом]</t>
  </si>
  <si>
    <t>Результаты исследования ЭЦ в виде таблиц 1.2, 1.4, 1.5.1, 1.5.2</t>
  </si>
  <si>
    <t>… \1_MultiSim_эксперимент_DC\3_Потенциальная диаграмма\16_ЭДС_Идеальные\Потенциальная_диаграмма_1.xls</t>
  </si>
  <si>
    <t>… \1_MultiSim_эксперимент_DC\3_Потенциальная диаграмма \ 17_ЭДС_Реальные \Потенциальная_диаграмма_2.xls</t>
  </si>
  <si>
    <t xml:space="preserve">Для экономии времени при построения потенциальных диаграмм ЭЦ  достаточно  отредактировать вышеуказанные файлы Excel </t>
  </si>
  <si>
    <t>согласно результатам измерение потенциалов в MultiSim Вашего варианта ЭЦ.</t>
  </si>
  <si>
    <t>Результаты построения потенциальных диаграмм ЭЦ смотрите в файлах: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</si>
  <si>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</si>
  <si>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  <r>
      <rPr>
        <vertAlign val="superscript"/>
        <sz val="11"/>
        <color rgb="FF000000"/>
        <rFont val="Times New Roman"/>
        <family val="1"/>
        <charset val="204"/>
      </rPr>
      <t>*</t>
    </r>
  </si>
  <si>
    <t>Относительное отклонение расчетного значения тока от экспериментального в %</t>
  </si>
  <si>
    <t>Максимальное отклонение в  %</t>
  </si>
  <si>
    <t xml:space="preserve">Среднее отклонение в  %  </t>
  </si>
  <si>
    <t>Отклонение</t>
  </si>
  <si>
    <t>Примечание:</t>
  </si>
  <si>
    <t>где:</t>
  </si>
  <si>
    <t xml:space="preserve"> - измеренное значение тока в Multisim</t>
  </si>
  <si>
    <t xml:space="preserve"> -  расчетное значение тока в Mathcad</t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</si>
  <si>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</si>
  <si>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</si>
  <si>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</si>
  <si>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</si>
  <si>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</si>
  <si>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</si>
  <si>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|δI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</si>
  <si>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</si>
  <si>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</si>
  <si>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t>№</t>
  </si>
  <si>
    <t>наименования точек</t>
  </si>
  <si>
    <t>Сопротивление</t>
  </si>
  <si>
    <t>Потенциал</t>
  </si>
  <si>
    <t>Ом</t>
  </si>
  <si>
    <t>Табли</t>
  </si>
  <si>
    <t>Таблица 1.3.1</t>
  </si>
  <si>
    <t>Таблица 1.3.2</t>
  </si>
  <si>
    <t>вольт</t>
  </si>
  <si>
    <t>ом</t>
  </si>
  <si>
    <t xml:space="preserve">E1 = </t>
  </si>
  <si>
    <t xml:space="preserve">R1 = </t>
  </si>
  <si>
    <t xml:space="preserve">E2 = </t>
  </si>
  <si>
    <t xml:space="preserve">R2 = </t>
  </si>
  <si>
    <t xml:space="preserve">E3 = </t>
  </si>
  <si>
    <t xml:space="preserve">R3 = </t>
  </si>
  <si>
    <t xml:space="preserve">R4 = </t>
  </si>
  <si>
    <t xml:space="preserve">R5 = </t>
  </si>
  <si>
    <t xml:space="preserve">R6 = </t>
  </si>
  <si>
    <t>ЭДС</t>
  </si>
  <si>
    <t>n1</t>
  </si>
  <si>
    <t>n2</t>
  </si>
  <si>
    <t>1-ый закон Кирхгофа</t>
  </si>
  <si>
    <t>2-ой закон Кирхгофа</t>
  </si>
  <si>
    <t>Матрица коэффициентов А</t>
  </si>
  <si>
    <t>Вектор B</t>
  </si>
  <si>
    <t>0*I1+0*I2-R3I3+0*I4-R5I5-R6I6=259</t>
  </si>
  <si>
    <t>B</t>
  </si>
  <si>
    <t>C</t>
  </si>
  <si>
    <t>I1+0*I2-I3+0*I4+I5+0*I6=0</t>
  </si>
  <si>
    <t>A</t>
  </si>
  <si>
    <t>0*I1+0*I2+0*I3+I4-I5+I6=0</t>
  </si>
  <si>
    <t>-R1I1+0*I2+0*I3+R4I4+R5I5+0*I6=77</t>
  </si>
  <si>
    <t>0*I1+R2I2+0*I3-R4I4+0*I5+R6I6=-202</t>
  </si>
  <si>
    <t>-I1-I2+0*I3-I4+0*I5+0*I6=0</t>
  </si>
  <si>
    <t>Аргумент          (E3)</t>
  </si>
  <si>
    <t>Зависимость параметров потребителя от выбранного источника ЭДС (E3)</t>
  </si>
  <si>
    <t>Зависимость параметров потребителя от выбранного сопротивления (R3)</t>
  </si>
  <si>
    <t>Аргумент          (R3)</t>
  </si>
  <si>
    <t>Постоянный</t>
  </si>
  <si>
    <t>Синусоидальный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</si>
</sst>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FEB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9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3" fillId="5" borderId="0" xfId="0" applyFont="1" applyFill="1"/>
    <xf numFmtId="0" fontId="0" fillId="5" borderId="0" xfId="0" applyFill="1"/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" fontId="0" fillId="0" borderId="0" xfId="0" applyNumberFormat="1"/>
    <xf numFmtId="0" fontId="12" fillId="5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17" fillId="9" borderId="1" xfId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0" fillId="0" borderId="0" xfId="0" applyAlignment="1"/>
    <xf numFmtId="0" fontId="17" fillId="9" borderId="2" xfId="1" applyBorder="1" applyAlignment="1">
      <alignment horizontal="center" vertical="center"/>
    </xf>
    <xf numFmtId="0" fontId="17" fillId="9" borderId="4" xfId="1" applyBorder="1" applyAlignment="1">
      <alignment horizontal="center" vertical="center"/>
    </xf>
    <xf numFmtId="0" fontId="17" fillId="9" borderId="2" xfId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DBE5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0-4443-BAC9-E07E09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Сопротивление, Ом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Потенциал, 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ЭДС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67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-59.8</c:v>
                </c:pt>
                <c:pt idx="2">
                  <c:v>8.9700000000000006</c:v>
                </c:pt>
                <c:pt idx="3">
                  <c:v>55.4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3-BB3D-D7B01A9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5680"/>
        <c:axId val="872153184"/>
      </c:scatterChart>
      <c:valAx>
        <c:axId val="8721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Сопротивление, Ом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3184"/>
        <c:crosses val="autoZero"/>
        <c:crossBetween val="midCat"/>
      </c:valAx>
      <c:valAx>
        <c:axId val="87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Потенциал, В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и реальные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Идельные ЭДС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6-4A5C-82F8-FD3FB119AF94}"/>
            </c:ext>
          </c:extLst>
        </c:ser>
        <c:ser>
          <c:idx val="1"/>
          <c:order val="1"/>
          <c:tx>
            <c:v>Реальные ЭДС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67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-59.8</c:v>
                </c:pt>
                <c:pt idx="2">
                  <c:v>8.9700000000000006</c:v>
                </c:pt>
                <c:pt idx="3">
                  <c:v>55.4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6-4A5C-82F8-FD3FB119A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Сопротивление, 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Потенциал,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76200</xdr:rowOff>
        </xdr:from>
        <xdr:to>
          <xdr:col>16</xdr:col>
          <xdr:colOff>161925</xdr:colOff>
          <xdr:row>20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409575</xdr:colOff>
      <xdr:row>11</xdr:row>
      <xdr:rowOff>185737</xdr:rowOff>
    </xdr:from>
    <xdr:to>
      <xdr:col>26</xdr:col>
      <xdr:colOff>180975</xdr:colOff>
      <xdr:row>24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428625</xdr:colOff>
      <xdr:row>12</xdr:row>
      <xdr:rowOff>23812</xdr:rowOff>
    </xdr:from>
    <xdr:to>
      <xdr:col>31</xdr:col>
      <xdr:colOff>1219200</xdr:colOff>
      <xdr:row>24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238125</xdr:colOff>
      <xdr:row>73</xdr:row>
      <xdr:rowOff>9525</xdr:rowOff>
    </xdr:from>
    <xdr:to>
      <xdr:col>18</xdr:col>
      <xdr:colOff>351181</xdr:colOff>
      <xdr:row>101</xdr:row>
      <xdr:rowOff>8858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14773275"/>
          <a:ext cx="9952381" cy="5333333"/>
        </a:xfrm>
        <a:prstGeom prst="rect">
          <a:avLst/>
        </a:prstGeom>
      </xdr:spPr>
    </xdr:pic>
    <xdr:clientData/>
  </xdr:twoCellAnchor>
  <xdr:twoCellAnchor>
    <xdr:from>
      <xdr:col>21</xdr:col>
      <xdr:colOff>438149</xdr:colOff>
      <xdr:row>26</xdr:row>
      <xdr:rowOff>57150</xdr:rowOff>
    </xdr:from>
    <xdr:to>
      <xdr:col>29</xdr:col>
      <xdr:colOff>47624</xdr:colOff>
      <xdr:row>39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I1" zoomScaleNormal="100" workbookViewId="0">
      <selection activeCell="L4" sqref="L4"/>
    </sheetView>
  </sheetViews>
  <sheetFormatPr defaultRowHeight="15" x14ac:dyDescent="0.25"/>
  <cols>
    <col min="1" max="1" width="3" style="1" customWidth="1"/>
    <col min="2" max="2" width="17.85546875" customWidth="1"/>
    <col min="3" max="11" width="7.7109375" customWidth="1"/>
    <col min="12" max="12" width="14" customWidth="1"/>
    <col min="13" max="22" width="7.7109375" customWidth="1"/>
    <col min="23" max="23" width="9.42578125" customWidth="1"/>
    <col min="24" max="24" width="27.140625" customWidth="1"/>
    <col min="25" max="25" width="16.28515625" customWidth="1"/>
    <col min="26" max="26" width="16.5703125" customWidth="1"/>
    <col min="29" max="29" width="10.5703125" bestFit="1" customWidth="1"/>
    <col min="30" max="30" width="14.42578125" customWidth="1"/>
    <col min="31" max="31" width="13.42578125" customWidth="1"/>
    <col min="32" max="32" width="21.42578125" customWidth="1"/>
  </cols>
  <sheetData>
    <row r="1" spans="1:32" ht="20.25" x14ac:dyDescent="0.3">
      <c r="A1" s="5" t="s">
        <v>34</v>
      </c>
    </row>
    <row r="3" spans="1:32" ht="15.75" x14ac:dyDescent="0.25">
      <c r="A3" s="1" t="s">
        <v>64</v>
      </c>
      <c r="J3" s="3" t="s">
        <v>26</v>
      </c>
      <c r="X3" s="2"/>
      <c r="Z3" s="39" t="s">
        <v>65</v>
      </c>
      <c r="AD3" s="2"/>
      <c r="AF3" s="39" t="s">
        <v>66</v>
      </c>
    </row>
    <row r="4" spans="1:32" ht="15" customHeight="1" x14ac:dyDescent="0.25">
      <c r="C4" s="47" t="s">
        <v>6</v>
      </c>
      <c r="D4" s="47"/>
      <c r="E4" s="47"/>
      <c r="F4" s="47"/>
      <c r="G4" s="47"/>
      <c r="H4" s="47"/>
      <c r="I4" s="48"/>
      <c r="J4" s="49"/>
      <c r="W4" s="70" t="s">
        <v>59</v>
      </c>
      <c r="X4" s="72" t="s">
        <v>60</v>
      </c>
      <c r="Y4" s="46" t="s">
        <v>61</v>
      </c>
      <c r="Z4" s="46" t="s">
        <v>62</v>
      </c>
      <c r="AC4" s="70" t="s">
        <v>59</v>
      </c>
      <c r="AD4" s="72" t="s">
        <v>60</v>
      </c>
      <c r="AE4" s="46" t="s">
        <v>61</v>
      </c>
      <c r="AF4" s="46" t="s">
        <v>62</v>
      </c>
    </row>
    <row r="5" spans="1:32" ht="16.5" x14ac:dyDescent="0.25"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25</v>
      </c>
      <c r="J5" s="6" t="s">
        <v>28</v>
      </c>
      <c r="W5" s="71"/>
      <c r="X5" s="71"/>
      <c r="Y5" s="46" t="s">
        <v>63</v>
      </c>
      <c r="Z5" s="46" t="s">
        <v>3</v>
      </c>
      <c r="AC5" s="71"/>
      <c r="AD5" s="71"/>
      <c r="AE5" s="46" t="s">
        <v>63</v>
      </c>
      <c r="AF5" s="46" t="s">
        <v>3</v>
      </c>
    </row>
    <row r="6" spans="1:32" x14ac:dyDescent="0.25"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3</v>
      </c>
      <c r="J6" s="4" t="s">
        <v>5</v>
      </c>
      <c r="W6" s="35">
        <v>1</v>
      </c>
      <c r="X6" s="37"/>
      <c r="Y6" s="38">
        <v>0</v>
      </c>
      <c r="Z6" s="38">
        <v>0</v>
      </c>
      <c r="AC6" s="35">
        <v>1</v>
      </c>
      <c r="AD6" s="36"/>
      <c r="AE6" s="43">
        <v>0</v>
      </c>
      <c r="AF6" s="43">
        <v>0</v>
      </c>
    </row>
    <row r="7" spans="1:32" x14ac:dyDescent="0.25">
      <c r="B7" s="44" t="s">
        <v>98</v>
      </c>
      <c r="C7" s="4">
        <v>3.0049999999999999</v>
      </c>
      <c r="D7" s="4">
        <v>0.10199999999999999</v>
      </c>
      <c r="E7" s="4">
        <v>5.0220000000000002</v>
      </c>
      <c r="F7" s="4">
        <v>3.1080000000000001</v>
      </c>
      <c r="G7" s="4">
        <v>2.016</v>
      </c>
      <c r="H7" s="4">
        <v>5.1239999999999997</v>
      </c>
      <c r="I7" s="4">
        <v>133.22399999999999</v>
      </c>
      <c r="J7" s="4">
        <v>682.64</v>
      </c>
      <c r="W7" s="35">
        <v>2</v>
      </c>
      <c r="X7" s="37"/>
      <c r="Y7" s="38">
        <v>30</v>
      </c>
      <c r="Z7" s="38">
        <v>-60.5</v>
      </c>
      <c r="AC7" s="35">
        <v>2</v>
      </c>
      <c r="AD7" s="36"/>
      <c r="AE7" s="43">
        <v>30</v>
      </c>
      <c r="AF7" s="43">
        <v>-59.8</v>
      </c>
    </row>
    <row r="8" spans="1:32" x14ac:dyDescent="0.25">
      <c r="B8" s="44" t="s">
        <v>99</v>
      </c>
      <c r="C8" s="4">
        <v>3.0049999999999999</v>
      </c>
      <c r="D8" s="4">
        <v>0.10199999999999999</v>
      </c>
      <c r="E8" s="4">
        <v>5.0220000000000002</v>
      </c>
      <c r="F8" s="4">
        <v>3.1080000000000001</v>
      </c>
      <c r="G8" s="4">
        <v>2.016</v>
      </c>
      <c r="H8" s="4">
        <v>5.1239999999999997</v>
      </c>
      <c r="W8" s="35">
        <v>3</v>
      </c>
      <c r="X8" s="37"/>
      <c r="Y8" s="38">
        <f>Y7+22</f>
        <v>52</v>
      </c>
      <c r="Z8" s="38">
        <v>7.88</v>
      </c>
      <c r="AC8" s="35">
        <v>3</v>
      </c>
      <c r="AD8" s="36"/>
      <c r="AE8" s="43">
        <f>AE7+22</f>
        <v>52</v>
      </c>
      <c r="AF8" s="43">
        <v>8.9700000000000006</v>
      </c>
    </row>
    <row r="9" spans="1:32" ht="15.75" x14ac:dyDescent="0.25">
      <c r="T9" s="3" t="s">
        <v>27</v>
      </c>
      <c r="U9" s="3"/>
      <c r="W9" s="35">
        <v>4</v>
      </c>
      <c r="X9" s="37"/>
      <c r="Y9" s="38">
        <f>Y8+23</f>
        <v>75</v>
      </c>
      <c r="Z9" s="38">
        <v>77</v>
      </c>
      <c r="AC9" s="35">
        <v>4</v>
      </c>
      <c r="AD9" s="36"/>
      <c r="AE9" s="43">
        <f>AE8+15</f>
        <v>67</v>
      </c>
      <c r="AF9" s="43">
        <v>55.4</v>
      </c>
    </row>
    <row r="10" spans="1:32" ht="15" customHeight="1" x14ac:dyDescent="0.25">
      <c r="C10" s="56" t="s">
        <v>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8"/>
      <c r="W10" s="35">
        <v>5</v>
      </c>
      <c r="X10" s="37"/>
      <c r="Y10" s="38">
        <f>Y9</f>
        <v>75</v>
      </c>
      <c r="Z10" s="38">
        <v>0</v>
      </c>
      <c r="AC10" s="35">
        <v>5</v>
      </c>
      <c r="AD10" s="36"/>
      <c r="AE10" s="43">
        <f>AE9+7</f>
        <v>74</v>
      </c>
      <c r="AF10" s="43">
        <v>77</v>
      </c>
    </row>
    <row r="11" spans="1:32" ht="16.5" x14ac:dyDescent="0.25"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18</v>
      </c>
      <c r="O11" s="6" t="s">
        <v>19</v>
      </c>
      <c r="P11" s="6" t="s">
        <v>20</v>
      </c>
      <c r="Q11" s="6" t="s">
        <v>21</v>
      </c>
      <c r="R11" s="6" t="s">
        <v>22</v>
      </c>
      <c r="S11" s="6" t="s">
        <v>23</v>
      </c>
      <c r="T11" s="6" t="s">
        <v>24</v>
      </c>
      <c r="W11" s="40"/>
      <c r="X11" s="41"/>
      <c r="Y11" s="40"/>
      <c r="Z11" s="40"/>
      <c r="AC11" s="42">
        <v>6</v>
      </c>
      <c r="AD11" s="36"/>
      <c r="AE11" s="43">
        <f>AE10</f>
        <v>74</v>
      </c>
      <c r="AF11" s="43">
        <v>0</v>
      </c>
    </row>
    <row r="12" spans="1:32" x14ac:dyDescent="0.25"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</row>
    <row r="13" spans="1:32" x14ac:dyDescent="0.25">
      <c r="C13" s="4">
        <v>3.0049999999999999</v>
      </c>
      <c r="D13" s="4">
        <v>0.10199999999999999</v>
      </c>
      <c r="E13" s="4">
        <v>5.0220000000000002</v>
      </c>
      <c r="F13" s="4">
        <v>3.1080000000000001</v>
      </c>
      <c r="G13" s="4">
        <v>2.016</v>
      </c>
      <c r="H13" s="4">
        <v>5.1239999999999997</v>
      </c>
      <c r="I13" s="4">
        <f>C13*E65</f>
        <v>69.114999999999995</v>
      </c>
      <c r="J13" s="4">
        <f>D13*E66</f>
        <v>0.40799999999999997</v>
      </c>
      <c r="K13" s="4">
        <f>E13*E67</f>
        <v>65.286000000000001</v>
      </c>
      <c r="L13" s="4">
        <f>F13*E68</f>
        <v>68.376000000000005</v>
      </c>
      <c r="M13" s="4">
        <f>G13*E69</f>
        <v>60.480000000000004</v>
      </c>
      <c r="N13" s="4">
        <f>H13*E70</f>
        <v>133.22399999999999</v>
      </c>
      <c r="O13" s="4">
        <f>C13*I13</f>
        <v>207.69057499999997</v>
      </c>
      <c r="P13" s="4">
        <f t="shared" ref="P13:T13" si="0">D13*J13</f>
        <v>4.1615999999999993E-2</v>
      </c>
      <c r="Q13" s="4">
        <f t="shared" si="0"/>
        <v>327.86629200000004</v>
      </c>
      <c r="R13" s="4">
        <f t="shared" si="0"/>
        <v>212.51260800000003</v>
      </c>
      <c r="S13" s="4">
        <f t="shared" si="0"/>
        <v>121.92768000000001</v>
      </c>
      <c r="T13" s="4">
        <f t="shared" si="0"/>
        <v>682.63977599999987</v>
      </c>
    </row>
    <row r="15" spans="1:32" ht="21" customHeight="1" x14ac:dyDescent="0.25">
      <c r="A15" s="13" t="s">
        <v>95</v>
      </c>
      <c r="K15" s="3" t="s">
        <v>30</v>
      </c>
      <c r="T15" s="3"/>
      <c r="U15" s="2"/>
    </row>
    <row r="16" spans="1:32" ht="15.75" customHeight="1" x14ac:dyDescent="0.25">
      <c r="A16" s="50" t="s">
        <v>4</v>
      </c>
      <c r="B16" s="25" t="s">
        <v>0</v>
      </c>
      <c r="C16" s="53" t="s">
        <v>6</v>
      </c>
      <c r="D16" s="54"/>
      <c r="E16" s="55"/>
      <c r="F16" s="60" t="s">
        <v>1</v>
      </c>
      <c r="G16" s="61"/>
      <c r="H16" s="62"/>
      <c r="I16" s="63" t="s">
        <v>45</v>
      </c>
      <c r="J16" s="64"/>
      <c r="K16" s="65"/>
      <c r="M16" s="16" t="s">
        <v>46</v>
      </c>
    </row>
    <row r="17" spans="1:29" ht="30.75" customHeight="1" x14ac:dyDescent="0.25">
      <c r="A17" s="51"/>
      <c r="B17" s="20" t="s">
        <v>94</v>
      </c>
      <c r="C17" s="26" t="s">
        <v>50</v>
      </c>
      <c r="D17" s="26" t="s">
        <v>51</v>
      </c>
      <c r="E17" s="26" t="s">
        <v>52</v>
      </c>
      <c r="F17" s="27" t="s">
        <v>53</v>
      </c>
      <c r="G17" s="27" t="s">
        <v>54</v>
      </c>
      <c r="H17" s="27" t="s">
        <v>55</v>
      </c>
      <c r="I17" s="28" t="s">
        <v>56</v>
      </c>
      <c r="J17" s="28" t="s">
        <v>57</v>
      </c>
      <c r="K17" s="28" t="s">
        <v>58</v>
      </c>
      <c r="M17" s="59" t="s">
        <v>42</v>
      </c>
      <c r="N17" s="59"/>
      <c r="O17" s="59"/>
      <c r="P17" s="59"/>
      <c r="Q17" s="59"/>
      <c r="R17" s="59"/>
      <c r="S17" s="59"/>
    </row>
    <row r="18" spans="1:29" ht="17.25" customHeight="1" x14ac:dyDescent="0.25">
      <c r="A18" s="52"/>
      <c r="B18" s="20" t="s">
        <v>32</v>
      </c>
      <c r="C18" s="29" t="s">
        <v>2</v>
      </c>
      <c r="D18" s="29" t="s">
        <v>3</v>
      </c>
      <c r="E18" s="29" t="s">
        <v>5</v>
      </c>
      <c r="F18" s="30" t="s">
        <v>2</v>
      </c>
      <c r="G18" s="30" t="s">
        <v>3</v>
      </c>
      <c r="H18" s="30" t="s">
        <v>5</v>
      </c>
      <c r="I18" s="31" t="s">
        <v>29</v>
      </c>
      <c r="J18" s="31" t="s">
        <v>29</v>
      </c>
      <c r="K18" s="31" t="s">
        <v>29</v>
      </c>
    </row>
    <row r="19" spans="1:29" x14ac:dyDescent="0.25">
      <c r="A19" s="19">
        <v>1</v>
      </c>
      <c r="B19" s="20">
        <v>0</v>
      </c>
      <c r="C19" s="17">
        <v>3.4950000000000001</v>
      </c>
      <c r="D19" s="17">
        <v>45.433</v>
      </c>
      <c r="E19" s="32">
        <f t="shared" ref="E19:E29" si="1">C19*D19</f>
        <v>158.78833500000002</v>
      </c>
      <c r="F19" s="27">
        <v>2.2646701999999999</v>
      </c>
      <c r="G19" s="27">
        <v>58.881425</v>
      </c>
      <c r="H19" s="27">
        <v>133.34701000000001</v>
      </c>
      <c r="I19" s="23">
        <f>ABS((C19-F19)/C19)*100</f>
        <v>35.202569384835485</v>
      </c>
      <c r="J19" s="23">
        <f t="shared" ref="J19:K29" si="2">ABS((D19-G19)/D19)*100</f>
        <v>29.600565668126695</v>
      </c>
      <c r="K19" s="23">
        <f t="shared" si="2"/>
        <v>16.022162459225989</v>
      </c>
      <c r="Z19" s="33"/>
      <c r="AC19" s="33"/>
    </row>
    <row r="20" spans="1:29" x14ac:dyDescent="0.25">
      <c r="A20" s="20">
        <v>2</v>
      </c>
      <c r="B20" s="20">
        <v>40</v>
      </c>
      <c r="C20" s="17">
        <v>2.1800000000000002</v>
      </c>
      <c r="D20" s="17">
        <v>68.332999999999998</v>
      </c>
      <c r="E20" s="32">
        <f t="shared" si="1"/>
        <v>148.96594000000002</v>
      </c>
      <c r="F20" s="27">
        <v>2.9696872999999999</v>
      </c>
      <c r="G20" s="27">
        <v>77.211871000000002</v>
      </c>
      <c r="H20" s="27">
        <v>229.29512</v>
      </c>
      <c r="I20" s="23">
        <f t="shared" ref="I20:I29" si="3">ABS((C20-F20)/C20)*100</f>
        <v>36.22418807339448</v>
      </c>
      <c r="J20" s="23">
        <f t="shared" si="2"/>
        <v>12.99353313918605</v>
      </c>
      <c r="K20" s="23">
        <f t="shared" si="2"/>
        <v>53.924527982705285</v>
      </c>
      <c r="Z20" s="33"/>
      <c r="AC20" s="33"/>
    </row>
    <row r="21" spans="1:29" x14ac:dyDescent="0.25">
      <c r="A21" s="19">
        <v>3</v>
      </c>
      <c r="B21" s="20">
        <v>80</v>
      </c>
      <c r="C21" s="17">
        <v>0.86399999999999999</v>
      </c>
      <c r="D21" s="17">
        <v>91.233999999999995</v>
      </c>
      <c r="E21" s="32">
        <f t="shared" si="1"/>
        <v>78.82617599999999</v>
      </c>
      <c r="F21" s="27">
        <v>3.6747044999999998</v>
      </c>
      <c r="G21" s="27">
        <v>95.542316</v>
      </c>
      <c r="H21" s="27">
        <v>351.08978000000002</v>
      </c>
      <c r="I21" s="23">
        <f t="shared" si="3"/>
        <v>325.31302083333333</v>
      </c>
      <c r="J21" s="23">
        <f t="shared" si="2"/>
        <v>4.7222702062827508</v>
      </c>
      <c r="K21" s="23">
        <f t="shared" si="2"/>
        <v>345.39745274463149</v>
      </c>
      <c r="Z21" s="33"/>
      <c r="AC21" s="33"/>
    </row>
    <row r="22" spans="1:29" x14ac:dyDescent="0.25">
      <c r="A22" s="20">
        <v>4</v>
      </c>
      <c r="B22" s="20">
        <v>120</v>
      </c>
      <c r="C22" s="17">
        <v>0.45100000000000001</v>
      </c>
      <c r="D22" s="17">
        <v>114.13500000000001</v>
      </c>
      <c r="E22" s="32">
        <f t="shared" si="1"/>
        <v>51.474885</v>
      </c>
      <c r="F22" s="27">
        <v>4.3797215999999999</v>
      </c>
      <c r="G22" s="27">
        <v>113.87276</v>
      </c>
      <c r="H22" s="27">
        <v>498.73099999999999</v>
      </c>
      <c r="I22" s="23">
        <f t="shared" si="3"/>
        <v>871.11343680709524</v>
      </c>
      <c r="J22" s="23">
        <f t="shared" si="2"/>
        <v>0.22976299995619712</v>
      </c>
      <c r="K22" s="23">
        <f t="shared" si="2"/>
        <v>868.88220342794364</v>
      </c>
      <c r="M22" t="s">
        <v>47</v>
      </c>
      <c r="Z22" s="33"/>
      <c r="AC22" s="33"/>
    </row>
    <row r="23" spans="1:29" ht="16.5" x14ac:dyDescent="0.25">
      <c r="A23" s="19">
        <v>5</v>
      </c>
      <c r="B23" s="20">
        <v>160</v>
      </c>
      <c r="C23" s="17">
        <v>1.766</v>
      </c>
      <c r="D23" s="17">
        <v>137.036</v>
      </c>
      <c r="E23" s="32">
        <f t="shared" si="1"/>
        <v>242.00557599999999</v>
      </c>
      <c r="F23" s="27">
        <v>5.0847386999999999</v>
      </c>
      <c r="G23" s="27">
        <v>132.20321000000001</v>
      </c>
      <c r="H23" s="27">
        <v>672.21876999999995</v>
      </c>
      <c r="I23" s="23">
        <f t="shared" si="3"/>
        <v>187.92404869762174</v>
      </c>
      <c r="J23" s="23">
        <f t="shared" si="2"/>
        <v>3.5266572287573981</v>
      </c>
      <c r="K23" s="23">
        <f t="shared" si="2"/>
        <v>177.76995105269805</v>
      </c>
      <c r="M23" s="14" t="s">
        <v>40</v>
      </c>
      <c r="N23" s="13" t="s">
        <v>48</v>
      </c>
      <c r="Z23" s="33"/>
      <c r="AC23" s="33"/>
    </row>
    <row r="24" spans="1:29" ht="18.75" x14ac:dyDescent="0.25">
      <c r="A24" s="20">
        <v>6</v>
      </c>
      <c r="B24" s="34">
        <v>200</v>
      </c>
      <c r="C24" s="17">
        <v>3.0819999999999999</v>
      </c>
      <c r="D24" s="17">
        <v>159.93700000000001</v>
      </c>
      <c r="E24" s="32">
        <f t="shared" si="1"/>
        <v>492.92583400000001</v>
      </c>
      <c r="F24" s="27">
        <v>5.7897559000000003</v>
      </c>
      <c r="G24" s="27">
        <v>150.53364999999999</v>
      </c>
      <c r="H24" s="27">
        <v>871.55309999999997</v>
      </c>
      <c r="I24" s="23">
        <f t="shared" si="3"/>
        <v>87.857102530824164</v>
      </c>
      <c r="J24" s="23">
        <f t="shared" si="2"/>
        <v>5.8794087672020963</v>
      </c>
      <c r="K24" s="23">
        <f t="shared" si="2"/>
        <v>76.812217961373875</v>
      </c>
      <c r="M24" s="15" t="s">
        <v>41</v>
      </c>
      <c r="N24" s="13" t="s">
        <v>49</v>
      </c>
      <c r="Z24" s="33"/>
      <c r="AC24" s="33"/>
    </row>
    <row r="25" spans="1:29" x14ac:dyDescent="0.25">
      <c r="A25" s="19">
        <v>7</v>
      </c>
      <c r="B25" s="20">
        <v>240</v>
      </c>
      <c r="C25" s="17">
        <v>4.3970000000000002</v>
      </c>
      <c r="D25" s="17">
        <v>182.83799999999999</v>
      </c>
      <c r="E25" s="32">
        <f t="shared" si="1"/>
        <v>803.93868599999996</v>
      </c>
      <c r="F25" s="27">
        <v>6.4947730000000004</v>
      </c>
      <c r="G25" s="27">
        <v>168.86410000000001</v>
      </c>
      <c r="H25" s="27">
        <v>1096.7339999999999</v>
      </c>
      <c r="I25" s="23">
        <f t="shared" si="3"/>
        <v>47.709188082783719</v>
      </c>
      <c r="J25" s="23">
        <f t="shared" si="2"/>
        <v>7.6427766656821809</v>
      </c>
      <c r="K25" s="23">
        <f t="shared" si="2"/>
        <v>36.420105052638299</v>
      </c>
      <c r="Z25" s="33"/>
      <c r="AC25" s="33"/>
    </row>
    <row r="26" spans="1:29" x14ac:dyDescent="0.25">
      <c r="A26" s="20">
        <v>8</v>
      </c>
      <c r="B26" s="20">
        <v>280</v>
      </c>
      <c r="C26" s="17">
        <v>5.7119999999999997</v>
      </c>
      <c r="D26" s="17">
        <v>205.739</v>
      </c>
      <c r="E26" s="32">
        <f t="shared" si="1"/>
        <v>1175.1811680000001</v>
      </c>
      <c r="F26" s="27">
        <v>7.1997901999999998</v>
      </c>
      <c r="G26" s="27">
        <v>187.19453999999999</v>
      </c>
      <c r="H26" s="27">
        <v>1347.7614000000001</v>
      </c>
      <c r="I26" s="23">
        <f t="shared" si="3"/>
        <v>26.046747198879554</v>
      </c>
      <c r="J26" s="23">
        <f t="shared" si="2"/>
        <v>9.0135851734479182</v>
      </c>
      <c r="K26" s="23">
        <f t="shared" si="2"/>
        <v>14.68541504061951</v>
      </c>
      <c r="V26" s="18"/>
      <c r="Z26" s="33"/>
      <c r="AC26" s="33"/>
    </row>
    <row r="27" spans="1:29" x14ac:dyDescent="0.25">
      <c r="A27" s="19">
        <v>9</v>
      </c>
      <c r="B27" s="20">
        <v>320</v>
      </c>
      <c r="C27" s="17">
        <v>7.0279999999999996</v>
      </c>
      <c r="D27" s="17">
        <v>228.64</v>
      </c>
      <c r="E27" s="32">
        <f t="shared" si="1"/>
        <v>1606.8819199999998</v>
      </c>
      <c r="F27" s="27">
        <v>7.9048072999999999</v>
      </c>
      <c r="G27" s="27">
        <v>205.52499</v>
      </c>
      <c r="H27" s="27">
        <v>1624.6353999999999</v>
      </c>
      <c r="I27" s="23">
        <f t="shared" si="3"/>
        <v>12.475914911781452</v>
      </c>
      <c r="J27" s="23">
        <f t="shared" si="2"/>
        <v>10.109783939818048</v>
      </c>
      <c r="K27" s="23">
        <f t="shared" si="2"/>
        <v>1.104840360640817</v>
      </c>
      <c r="Z27" s="33"/>
      <c r="AC27" s="33"/>
    </row>
    <row r="28" spans="1:29" x14ac:dyDescent="0.25">
      <c r="A28" s="20">
        <v>10</v>
      </c>
      <c r="B28" s="20">
        <v>360</v>
      </c>
      <c r="C28" s="17">
        <v>8.343</v>
      </c>
      <c r="D28" s="17">
        <v>251.541</v>
      </c>
      <c r="E28" s="32">
        <f t="shared" si="1"/>
        <v>2098.6065629999998</v>
      </c>
      <c r="F28" s="27">
        <v>8.6098244000000008</v>
      </c>
      <c r="G28" s="27">
        <v>223.85543000000001</v>
      </c>
      <c r="H28" s="27">
        <v>1927.356</v>
      </c>
      <c r="I28" s="23">
        <f t="shared" si="3"/>
        <v>3.198182907826931</v>
      </c>
      <c r="J28" s="23">
        <f t="shared" si="2"/>
        <v>11.00638464504792</v>
      </c>
      <c r="K28" s="23">
        <f t="shared" si="2"/>
        <v>8.1602033472721889</v>
      </c>
      <c r="Z28" s="33"/>
      <c r="AC28" s="33"/>
    </row>
    <row r="29" spans="1:29" x14ac:dyDescent="0.25">
      <c r="A29" s="19">
        <v>11</v>
      </c>
      <c r="B29" s="20">
        <v>400</v>
      </c>
      <c r="C29" s="17">
        <v>9.6579999999999995</v>
      </c>
      <c r="D29" s="17">
        <v>274.44200000000001</v>
      </c>
      <c r="E29" s="32">
        <f t="shared" si="1"/>
        <v>2650.5608360000001</v>
      </c>
      <c r="F29" s="27">
        <v>9.3148415999999994</v>
      </c>
      <c r="G29" s="27">
        <v>242.18588</v>
      </c>
      <c r="H29" s="27">
        <v>2255.9231</v>
      </c>
      <c r="I29" s="23">
        <f t="shared" si="3"/>
        <v>3.553100020708222</v>
      </c>
      <c r="J29" s="23">
        <f t="shared" si="2"/>
        <v>11.75334679094308</v>
      </c>
      <c r="K29" s="23">
        <f t="shared" si="2"/>
        <v>14.888839020029954</v>
      </c>
      <c r="Z29" s="33"/>
      <c r="AC29" s="33"/>
    </row>
    <row r="30" spans="1:29" ht="15" customHeight="1" x14ac:dyDescent="0.25">
      <c r="A30" s="66" t="s">
        <v>43</v>
      </c>
      <c r="B30" s="67"/>
      <c r="C30" s="67"/>
      <c r="D30" s="67"/>
      <c r="E30" s="67"/>
      <c r="F30" s="67"/>
      <c r="G30" s="67"/>
      <c r="H30" s="68"/>
      <c r="I30" s="24">
        <f>MAX(I19:I29)</f>
        <v>871.11343680709524</v>
      </c>
      <c r="J30" s="24">
        <f t="shared" ref="J30:K30" si="4">MAX(J19:J29)</f>
        <v>29.600565668126695</v>
      </c>
      <c r="K30" s="24">
        <f t="shared" si="4"/>
        <v>868.88220342794364</v>
      </c>
    </row>
    <row r="31" spans="1:29" ht="15" customHeight="1" x14ac:dyDescent="0.25">
      <c r="A31" s="66" t="s">
        <v>44</v>
      </c>
      <c r="B31" s="67"/>
      <c r="C31" s="67"/>
      <c r="D31" s="67"/>
      <c r="E31" s="67"/>
      <c r="F31" s="67"/>
      <c r="G31" s="67"/>
      <c r="H31" s="68"/>
      <c r="I31" s="24">
        <f>AVERAGE(I19:I29)</f>
        <v>148.78340904082586</v>
      </c>
      <c r="J31" s="24">
        <f t="shared" ref="J31:K31" si="5">AVERAGE(J19:J29)</f>
        <v>9.6798250204045768</v>
      </c>
      <c r="K31" s="24">
        <f t="shared" si="5"/>
        <v>146.7334471317981</v>
      </c>
    </row>
    <row r="33" spans="1:21" ht="21" customHeight="1" x14ac:dyDescent="0.25">
      <c r="A33" s="13" t="s">
        <v>96</v>
      </c>
      <c r="K33" s="3" t="s">
        <v>31</v>
      </c>
      <c r="T33" s="3"/>
      <c r="U33" s="2"/>
    </row>
    <row r="34" spans="1:21" ht="15.75" customHeight="1" x14ac:dyDescent="0.25">
      <c r="A34" s="50" t="s">
        <v>4</v>
      </c>
      <c r="B34" s="25" t="s">
        <v>0</v>
      </c>
      <c r="C34" s="53" t="s">
        <v>6</v>
      </c>
      <c r="D34" s="54"/>
      <c r="E34" s="55"/>
      <c r="F34" s="60" t="s">
        <v>1</v>
      </c>
      <c r="G34" s="61"/>
      <c r="H34" s="62"/>
      <c r="I34" s="63" t="s">
        <v>45</v>
      </c>
      <c r="J34" s="64"/>
      <c r="K34" s="65"/>
    </row>
    <row r="35" spans="1:21" ht="30.75" customHeight="1" x14ac:dyDescent="0.25">
      <c r="A35" s="51"/>
      <c r="B35" s="20" t="s">
        <v>97</v>
      </c>
      <c r="C35" s="26" t="s">
        <v>50</v>
      </c>
      <c r="D35" s="26" t="s">
        <v>51</v>
      </c>
      <c r="E35" s="26" t="s">
        <v>52</v>
      </c>
      <c r="F35" s="27" t="s">
        <v>53</v>
      </c>
      <c r="G35" s="27" t="s">
        <v>54</v>
      </c>
      <c r="H35" s="27" t="s">
        <v>55</v>
      </c>
      <c r="I35" s="28" t="s">
        <v>56</v>
      </c>
      <c r="J35" s="28" t="s">
        <v>57</v>
      </c>
      <c r="K35" s="28" t="s">
        <v>58</v>
      </c>
    </row>
    <row r="36" spans="1:21" ht="17.25" customHeight="1" x14ac:dyDescent="0.25">
      <c r="A36" s="52"/>
      <c r="B36" s="20" t="s">
        <v>33</v>
      </c>
      <c r="C36" s="29" t="s">
        <v>2</v>
      </c>
      <c r="D36" s="29" t="s">
        <v>3</v>
      </c>
      <c r="E36" s="29" t="s">
        <v>5</v>
      </c>
      <c r="F36" s="30" t="s">
        <v>2</v>
      </c>
      <c r="G36" s="30" t="s">
        <v>3</v>
      </c>
      <c r="H36" s="30" t="s">
        <v>5</v>
      </c>
      <c r="I36" s="31" t="s">
        <v>29</v>
      </c>
      <c r="J36" s="31" t="s">
        <v>29</v>
      </c>
      <c r="K36" s="31" t="s">
        <v>29</v>
      </c>
    </row>
    <row r="37" spans="1:21" x14ac:dyDescent="0.25">
      <c r="A37" s="19">
        <v>1</v>
      </c>
      <c r="B37" s="20">
        <v>0</v>
      </c>
      <c r="C37" s="17">
        <v>8.7949999999999999</v>
      </c>
      <c r="D37" s="17">
        <v>-8.8109999999999999</v>
      </c>
      <c r="E37" s="17">
        <f>C37*D37</f>
        <v>-77.492744999999999</v>
      </c>
      <c r="F37" s="21">
        <v>-5.8699279999999998</v>
      </c>
      <c r="G37" s="22">
        <v>-152.6181</v>
      </c>
      <c r="H37" s="22">
        <v>895.85754999999995</v>
      </c>
      <c r="I37" s="23">
        <f>ABS((C37-F37)/C37)*100</f>
        <v>166.74164866401364</v>
      </c>
      <c r="J37" s="23">
        <f t="shared" ref="J37:J47" si="6">ABS((D37-G37)/D37)*100</f>
        <v>1632.1314266258084</v>
      </c>
      <c r="K37" s="23">
        <f t="shared" ref="K37:K47" si="7">ABS((E37-H37)/E37)*100</f>
        <v>1256.0534473259399</v>
      </c>
    </row>
    <row r="38" spans="1:21" x14ac:dyDescent="0.25">
      <c r="A38" s="20">
        <v>2</v>
      </c>
      <c r="B38" s="20">
        <v>5</v>
      </c>
      <c r="C38" s="17">
        <v>6.8140000000000001</v>
      </c>
      <c r="D38" s="17">
        <v>-34.072000000000003</v>
      </c>
      <c r="E38" s="32">
        <f t="shared" ref="E38:E47" si="8">C38*D38</f>
        <v>-232.16660800000002</v>
      </c>
      <c r="F38" s="22">
        <v>-5.8227380000000002</v>
      </c>
      <c r="G38" s="22">
        <v>-151.3912</v>
      </c>
      <c r="H38" s="22">
        <v>881.51124000000004</v>
      </c>
      <c r="I38" s="23">
        <f t="shared" ref="I38:I47" si="9">ABS((C38-F38)/C38)*100</f>
        <v>185.452568241855</v>
      </c>
      <c r="J38" s="23">
        <f t="shared" si="6"/>
        <v>344.32730687954916</v>
      </c>
      <c r="K38" s="23">
        <f t="shared" si="7"/>
        <v>479.68907225452506</v>
      </c>
    </row>
    <row r="39" spans="1:21" x14ac:dyDescent="0.25">
      <c r="A39" s="19">
        <v>3</v>
      </c>
      <c r="B39" s="34">
        <v>10</v>
      </c>
      <c r="C39" s="17">
        <v>5.5709999999999997</v>
      </c>
      <c r="D39" s="17">
        <v>-55.713999999999999</v>
      </c>
      <c r="E39" s="32">
        <f t="shared" si="8"/>
        <v>-310.38269399999996</v>
      </c>
      <c r="F39" s="22">
        <v>-5.7603030000000004</v>
      </c>
      <c r="G39" s="22">
        <v>-149.7679</v>
      </c>
      <c r="H39" s="22">
        <v>862.70830000000001</v>
      </c>
      <c r="I39" s="23">
        <f t="shared" si="9"/>
        <v>203.39800753904149</v>
      </c>
      <c r="J39" s="23">
        <f t="shared" si="6"/>
        <v>168.81555802850272</v>
      </c>
      <c r="K39" s="23">
        <f t="shared" si="7"/>
        <v>377.94987177990021</v>
      </c>
    </row>
    <row r="40" spans="1:21" x14ac:dyDescent="0.25">
      <c r="A40" s="20">
        <v>4</v>
      </c>
      <c r="B40" s="20">
        <v>15</v>
      </c>
      <c r="C40" s="17">
        <v>4.7119999999999997</v>
      </c>
      <c r="D40" s="17">
        <v>-70.679000000000002</v>
      </c>
      <c r="E40" s="32">
        <f t="shared" si="8"/>
        <v>-333.03944799999999</v>
      </c>
      <c r="F40" s="22">
        <v>-5.6738119999999999</v>
      </c>
      <c r="G40" s="22">
        <v>-147.51910000000001</v>
      </c>
      <c r="H40" s="22">
        <v>836.99579000000006</v>
      </c>
      <c r="I40" s="23">
        <f t="shared" si="9"/>
        <v>220.41196943972835</v>
      </c>
      <c r="J40" s="23">
        <f t="shared" si="6"/>
        <v>108.71701636978453</v>
      </c>
      <c r="K40" s="23">
        <f t="shared" si="7"/>
        <v>351.32031506369776</v>
      </c>
    </row>
    <row r="41" spans="1:21" x14ac:dyDescent="0.25">
      <c r="A41" s="19">
        <v>5</v>
      </c>
      <c r="B41" s="20">
        <v>20</v>
      </c>
      <c r="C41" s="17">
        <v>4.0819999999999999</v>
      </c>
      <c r="D41" s="17">
        <v>-81.644000000000005</v>
      </c>
      <c r="E41" s="32">
        <f t="shared" si="8"/>
        <v>-333.27080799999999</v>
      </c>
      <c r="F41" s="22">
        <v>-5.5460469999999997</v>
      </c>
      <c r="G41" s="22">
        <v>-144.19720000000001</v>
      </c>
      <c r="H41" s="22">
        <v>799.72460999999998</v>
      </c>
      <c r="I41" s="23">
        <f t="shared" si="9"/>
        <v>235.86592356687896</v>
      </c>
      <c r="J41" s="23">
        <f t="shared" si="6"/>
        <v>76.61702023418745</v>
      </c>
      <c r="K41" s="23">
        <f t="shared" si="7"/>
        <v>339.96239418605182</v>
      </c>
    </row>
    <row r="42" spans="1:21" x14ac:dyDescent="0.25">
      <c r="A42" s="20">
        <v>6</v>
      </c>
      <c r="B42" s="20">
        <v>25</v>
      </c>
      <c r="C42" s="17">
        <v>3.601</v>
      </c>
      <c r="D42" s="17">
        <v>-90.022999999999996</v>
      </c>
      <c r="E42" s="32">
        <f t="shared" si="8"/>
        <v>-324.17282299999999</v>
      </c>
      <c r="F42" s="22">
        <v>-5.338203</v>
      </c>
      <c r="G42" s="22">
        <v>-138.79329999999999</v>
      </c>
      <c r="H42" s="22">
        <v>740.90668000000005</v>
      </c>
      <c r="I42" s="23">
        <f t="shared" si="9"/>
        <v>248.242238267148</v>
      </c>
      <c r="J42" s="23">
        <f t="shared" si="6"/>
        <v>54.175377403552417</v>
      </c>
      <c r="K42" s="23">
        <f t="shared" si="7"/>
        <v>328.55299008208345</v>
      </c>
    </row>
    <row r="43" spans="1:21" x14ac:dyDescent="0.25">
      <c r="A43" s="19">
        <v>7</v>
      </c>
      <c r="B43" s="20">
        <v>30</v>
      </c>
      <c r="C43" s="17">
        <v>3.2210000000000001</v>
      </c>
      <c r="D43" s="17">
        <v>-96.635000000000005</v>
      </c>
      <c r="E43" s="32">
        <f t="shared" si="8"/>
        <v>-311.26133500000003</v>
      </c>
      <c r="F43" s="22">
        <v>-4.9406309999999998</v>
      </c>
      <c r="G43" s="22">
        <v>-128.4564</v>
      </c>
      <c r="H43" s="22">
        <v>634.65580999999997</v>
      </c>
      <c r="I43" s="23">
        <f t="shared" si="9"/>
        <v>253.38810928283141</v>
      </c>
      <c r="J43" s="23">
        <f t="shared" si="6"/>
        <v>32.929476897604381</v>
      </c>
      <c r="K43" s="23">
        <f t="shared" si="7"/>
        <v>303.89805563225514</v>
      </c>
    </row>
    <row r="44" spans="1:21" x14ac:dyDescent="0.25">
      <c r="A44" s="20">
        <v>8</v>
      </c>
      <c r="B44" s="20">
        <v>35</v>
      </c>
      <c r="C44" s="17">
        <v>2.9140000000000001</v>
      </c>
      <c r="D44" s="17">
        <v>-101.986</v>
      </c>
      <c r="E44" s="32">
        <f t="shared" si="8"/>
        <v>-297.18720400000001</v>
      </c>
      <c r="F44" s="22">
        <v>-3.8754209999999998</v>
      </c>
      <c r="G44" s="22">
        <v>-100.76090000000001</v>
      </c>
      <c r="H44" s="22">
        <v>390.49106</v>
      </c>
      <c r="I44" s="23">
        <f t="shared" si="9"/>
        <v>232.99317089910775</v>
      </c>
      <c r="J44" s="23">
        <f t="shared" si="6"/>
        <v>1.2012433079050042</v>
      </c>
      <c r="K44" s="23">
        <f t="shared" si="7"/>
        <v>231.39565053413267</v>
      </c>
    </row>
    <row r="45" spans="1:21" x14ac:dyDescent="0.25">
      <c r="A45" s="19">
        <v>9</v>
      </c>
      <c r="B45" s="20">
        <v>40</v>
      </c>
      <c r="C45" s="17">
        <v>2.66</v>
      </c>
      <c r="D45" s="17">
        <v>-106.404</v>
      </c>
      <c r="E45" s="32">
        <f t="shared" si="8"/>
        <v>-283.03464000000002</v>
      </c>
      <c r="F45" s="22">
        <v>8.3451444000000006</v>
      </c>
      <c r="G45" s="22">
        <v>216.97375</v>
      </c>
      <c r="H45" s="22">
        <v>1810.6773000000001</v>
      </c>
      <c r="I45" s="23">
        <f t="shared" si="9"/>
        <v>213.72723308270679</v>
      </c>
      <c r="J45" s="23">
        <f t="shared" si="6"/>
        <v>303.91503138979738</v>
      </c>
      <c r="K45" s="23">
        <f t="shared" si="7"/>
        <v>739.73699473675731</v>
      </c>
    </row>
    <row r="46" spans="1:21" x14ac:dyDescent="0.25">
      <c r="A46" s="20">
        <v>10</v>
      </c>
      <c r="B46" s="20">
        <v>45</v>
      </c>
      <c r="C46" s="17">
        <v>2.4470000000000001</v>
      </c>
      <c r="D46" s="17">
        <v>-110.11499999999999</v>
      </c>
      <c r="E46" s="32">
        <f t="shared" si="8"/>
        <v>-269.45140500000002</v>
      </c>
      <c r="F46" s="22">
        <v>-9.6449809999999996</v>
      </c>
      <c r="G46" s="22">
        <v>-250.76949999999999</v>
      </c>
      <c r="H46" s="22">
        <v>2418.6673000000001</v>
      </c>
      <c r="I46" s="23">
        <f t="shared" si="9"/>
        <v>494.15533306089088</v>
      </c>
      <c r="J46" s="23">
        <f t="shared" si="6"/>
        <v>127.73418698633246</v>
      </c>
      <c r="K46" s="23">
        <f t="shared" si="7"/>
        <v>997.62653121070196</v>
      </c>
    </row>
    <row r="47" spans="1:21" x14ac:dyDescent="0.25">
      <c r="A47" s="19">
        <v>11</v>
      </c>
      <c r="B47" s="20">
        <v>50</v>
      </c>
      <c r="C47" s="17">
        <v>2.2650000000000001</v>
      </c>
      <c r="D47" s="17">
        <v>-113.274</v>
      </c>
      <c r="E47" s="32">
        <f t="shared" si="8"/>
        <v>-256.56560999999999</v>
      </c>
      <c r="F47" s="22">
        <v>-7.7457739999999999</v>
      </c>
      <c r="G47" s="22">
        <v>-201.39009999999999</v>
      </c>
      <c r="H47" s="22">
        <v>1559.9226000000001</v>
      </c>
      <c r="I47" s="23">
        <f t="shared" si="9"/>
        <v>441.97677704194251</v>
      </c>
      <c r="J47" s="23">
        <f t="shared" si="6"/>
        <v>77.790225470981852</v>
      </c>
      <c r="K47" s="23">
        <f t="shared" si="7"/>
        <v>708.00143869632416</v>
      </c>
    </row>
    <row r="48" spans="1:21" ht="15" customHeight="1" x14ac:dyDescent="0.25">
      <c r="A48" s="66" t="s">
        <v>43</v>
      </c>
      <c r="B48" s="67"/>
      <c r="C48" s="67"/>
      <c r="D48" s="67"/>
      <c r="E48" s="67"/>
      <c r="F48" s="67"/>
      <c r="G48" s="67"/>
      <c r="H48" s="68"/>
      <c r="I48" s="24">
        <f>MAX(I37:I47)</f>
        <v>494.15533306089088</v>
      </c>
      <c r="J48" s="24">
        <f t="shared" ref="J48" si="10">MAX(J37:J47)</f>
        <v>1632.1314266258084</v>
      </c>
      <c r="K48" s="24">
        <f t="shared" ref="K48" si="11">MAX(K37:K47)</f>
        <v>1256.0534473259399</v>
      </c>
    </row>
    <row r="49" spans="1:23" ht="15" customHeight="1" x14ac:dyDescent="0.25">
      <c r="A49" s="66" t="s">
        <v>44</v>
      </c>
      <c r="B49" s="67"/>
      <c r="C49" s="67"/>
      <c r="D49" s="67"/>
      <c r="E49" s="67"/>
      <c r="F49" s="67"/>
      <c r="G49" s="67"/>
      <c r="H49" s="68"/>
      <c r="I49" s="24">
        <f>AVERAGE(I37:I47)</f>
        <v>263.30481628055861</v>
      </c>
      <c r="J49" s="24">
        <f t="shared" ref="J49:K49" si="12">AVERAGE(J37:J47)</f>
        <v>266.21398814490965</v>
      </c>
      <c r="K49" s="24">
        <f t="shared" si="12"/>
        <v>555.83516013657891</v>
      </c>
    </row>
    <row r="52" spans="1:23" ht="15.75" x14ac:dyDescent="0.25">
      <c r="A52" s="7" t="s">
        <v>39</v>
      </c>
    </row>
    <row r="54" spans="1:23" ht="15.75" x14ac:dyDescent="0.25">
      <c r="A54" s="8">
        <v>1</v>
      </c>
      <c r="B54" s="10" t="s">
        <v>35</v>
      </c>
    </row>
    <row r="55" spans="1:23" ht="15.75" x14ac:dyDescent="0.25">
      <c r="A55" s="8"/>
      <c r="B55" s="9"/>
    </row>
    <row r="56" spans="1:23" ht="15.75" x14ac:dyDescent="0.25">
      <c r="A56" s="8">
        <v>2</v>
      </c>
      <c r="B56" s="10" t="s">
        <v>36</v>
      </c>
    </row>
    <row r="58" spans="1:23" x14ac:dyDescent="0.25">
      <c r="A58" s="11" t="s">
        <v>37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23" x14ac:dyDescent="0.25">
      <c r="A59" s="11" t="s">
        <v>38</v>
      </c>
      <c r="B59" s="12"/>
      <c r="C59" s="12"/>
      <c r="D59" s="12"/>
      <c r="E59" s="12"/>
      <c r="F59" s="12"/>
      <c r="G59" s="12"/>
      <c r="H59" s="12"/>
      <c r="I59" s="12"/>
      <c r="J59" s="12"/>
    </row>
    <row r="61" spans="1:23" x14ac:dyDescent="0.25">
      <c r="Q61" s="45"/>
    </row>
    <row r="63" spans="1:23" x14ac:dyDescent="0.25">
      <c r="B63" s="44"/>
      <c r="C63" s="44" t="s">
        <v>78</v>
      </c>
      <c r="D63" s="44"/>
      <c r="E63" s="44" t="s">
        <v>61</v>
      </c>
      <c r="F63" s="44"/>
    </row>
    <row r="64" spans="1:23" x14ac:dyDescent="0.25">
      <c r="B64" s="44"/>
      <c r="C64" s="44" t="s">
        <v>67</v>
      </c>
      <c r="D64" s="44"/>
      <c r="E64" s="44" t="s">
        <v>68</v>
      </c>
      <c r="F64" s="44"/>
      <c r="K64" s="69" t="s">
        <v>81</v>
      </c>
      <c r="L64" s="69"/>
      <c r="P64" t="s">
        <v>83</v>
      </c>
      <c r="W64" t="s">
        <v>84</v>
      </c>
    </row>
    <row r="65" spans="2:23" x14ac:dyDescent="0.25">
      <c r="B65" s="44" t="s">
        <v>69</v>
      </c>
      <c r="C65" s="44">
        <v>77</v>
      </c>
      <c r="D65" s="44" t="s">
        <v>70</v>
      </c>
      <c r="E65" s="44">
        <v>23</v>
      </c>
      <c r="F65" s="44"/>
      <c r="G65" t="s">
        <v>79</v>
      </c>
      <c r="H65">
        <f>4-1</f>
        <v>3</v>
      </c>
      <c r="K65" s="44" t="s">
        <v>89</v>
      </c>
      <c r="L65" s="45" t="s">
        <v>93</v>
      </c>
      <c r="P65">
        <v>-1</v>
      </c>
      <c r="Q65">
        <v>-1</v>
      </c>
      <c r="R65">
        <v>0</v>
      </c>
      <c r="S65">
        <v>-1</v>
      </c>
      <c r="T65">
        <v>0</v>
      </c>
      <c r="U65">
        <v>0</v>
      </c>
      <c r="W65">
        <v>0</v>
      </c>
    </row>
    <row r="66" spans="2:23" x14ac:dyDescent="0.25">
      <c r="B66" s="44" t="s">
        <v>71</v>
      </c>
      <c r="C66" s="44">
        <v>202</v>
      </c>
      <c r="D66" s="44" t="s">
        <v>72</v>
      </c>
      <c r="E66" s="44">
        <v>4</v>
      </c>
      <c r="F66" s="44"/>
      <c r="G66" t="s">
        <v>80</v>
      </c>
      <c r="H66">
        <f>6-H65</f>
        <v>3</v>
      </c>
      <c r="K66" s="44" t="s">
        <v>86</v>
      </c>
      <c r="L66" s="45" t="s">
        <v>90</v>
      </c>
      <c r="P66">
        <v>0</v>
      </c>
      <c r="Q66">
        <v>0</v>
      </c>
      <c r="R66">
        <v>0</v>
      </c>
      <c r="S66">
        <v>1</v>
      </c>
      <c r="T66">
        <v>-1</v>
      </c>
      <c r="U66">
        <v>1</v>
      </c>
      <c r="W66">
        <v>0</v>
      </c>
    </row>
    <row r="67" spans="2:23" x14ac:dyDescent="0.25">
      <c r="B67" s="44" t="s">
        <v>73</v>
      </c>
      <c r="C67" s="44">
        <v>259</v>
      </c>
      <c r="D67" s="44" t="s">
        <v>74</v>
      </c>
      <c r="E67" s="44">
        <v>13</v>
      </c>
      <c r="F67" s="44"/>
      <c r="K67" s="44" t="s">
        <v>87</v>
      </c>
      <c r="L67" t="s">
        <v>88</v>
      </c>
      <c r="P67">
        <v>1</v>
      </c>
      <c r="Q67">
        <v>0</v>
      </c>
      <c r="R67">
        <v>-1</v>
      </c>
      <c r="S67">
        <v>0</v>
      </c>
      <c r="T67">
        <v>1</v>
      </c>
      <c r="U67">
        <v>0</v>
      </c>
      <c r="W67">
        <v>0</v>
      </c>
    </row>
    <row r="68" spans="2:23" x14ac:dyDescent="0.25">
      <c r="B68" s="44"/>
      <c r="C68" s="44"/>
      <c r="D68" s="44" t="s">
        <v>75</v>
      </c>
      <c r="E68" s="44">
        <v>22</v>
      </c>
      <c r="F68" s="44"/>
      <c r="P68">
        <v>-23</v>
      </c>
      <c r="Q68">
        <v>0</v>
      </c>
      <c r="R68">
        <v>0</v>
      </c>
      <c r="S68">
        <v>22</v>
      </c>
      <c r="T68">
        <v>30</v>
      </c>
      <c r="U68">
        <v>0</v>
      </c>
      <c r="W68">
        <v>77</v>
      </c>
    </row>
    <row r="69" spans="2:23" x14ac:dyDescent="0.25">
      <c r="B69" s="44"/>
      <c r="C69" s="44"/>
      <c r="D69" s="44" t="s">
        <v>76</v>
      </c>
      <c r="E69" s="44">
        <v>30</v>
      </c>
      <c r="F69" s="44"/>
      <c r="K69" s="69" t="s">
        <v>82</v>
      </c>
      <c r="L69" s="69"/>
      <c r="P69">
        <v>0</v>
      </c>
      <c r="Q69">
        <v>4</v>
      </c>
      <c r="R69">
        <v>0</v>
      </c>
      <c r="S69">
        <v>-22</v>
      </c>
      <c r="T69">
        <v>0</v>
      </c>
      <c r="U69">
        <v>26</v>
      </c>
      <c r="W69">
        <v>-202</v>
      </c>
    </row>
    <row r="70" spans="2:23" x14ac:dyDescent="0.25">
      <c r="B70" s="44"/>
      <c r="C70" s="44"/>
      <c r="D70" s="44" t="s">
        <v>77</v>
      </c>
      <c r="E70" s="44">
        <v>26</v>
      </c>
      <c r="F70" s="44"/>
      <c r="K70" s="44">
        <v>1</v>
      </c>
      <c r="L70" s="45" t="s">
        <v>91</v>
      </c>
      <c r="P70">
        <v>0</v>
      </c>
      <c r="Q70">
        <v>0</v>
      </c>
      <c r="R70">
        <v>-13</v>
      </c>
      <c r="S70">
        <v>0</v>
      </c>
      <c r="T70">
        <v>-30</v>
      </c>
      <c r="U70">
        <v>-26</v>
      </c>
      <c r="W70">
        <v>259</v>
      </c>
    </row>
    <row r="71" spans="2:23" x14ac:dyDescent="0.25">
      <c r="K71" s="44">
        <v>2</v>
      </c>
      <c r="L71" t="s">
        <v>92</v>
      </c>
    </row>
    <row r="72" spans="2:23" x14ac:dyDescent="0.25">
      <c r="K72" s="44">
        <v>3</v>
      </c>
      <c r="L72" t="s">
        <v>85</v>
      </c>
    </row>
  </sheetData>
  <mergeCells count="21">
    <mergeCell ref="K69:L69"/>
    <mergeCell ref="W4:W5"/>
    <mergeCell ref="X4:X5"/>
    <mergeCell ref="AC4:AC5"/>
    <mergeCell ref="AD4:AD5"/>
    <mergeCell ref="K64:L64"/>
    <mergeCell ref="A48:H48"/>
    <mergeCell ref="A49:H49"/>
    <mergeCell ref="F34:H34"/>
    <mergeCell ref="I34:K34"/>
    <mergeCell ref="A30:H30"/>
    <mergeCell ref="A31:H31"/>
    <mergeCell ref="A34:A36"/>
    <mergeCell ref="C34:E34"/>
    <mergeCell ref="C4:J4"/>
    <mergeCell ref="A16:A18"/>
    <mergeCell ref="C16:E16"/>
    <mergeCell ref="C10:T10"/>
    <mergeCell ref="M17:S17"/>
    <mergeCell ref="F16:H16"/>
    <mergeCell ref="I16:K16"/>
  </mergeCells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47625</xdr:colOff>
                <xdr:row>17</xdr:row>
                <xdr:rowOff>76200</xdr:rowOff>
              </from>
              <to>
                <xdr:col>16</xdr:col>
                <xdr:colOff>161925</xdr:colOff>
                <xdr:row>20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Administrator</cp:lastModifiedBy>
  <dcterms:created xsi:type="dcterms:W3CDTF">2018-02-25T01:18:21Z</dcterms:created>
  <dcterms:modified xsi:type="dcterms:W3CDTF">2024-10-15T15:51:19Z</dcterms:modified>
</cp:coreProperties>
</file>