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77BE61F-73C7-4B86-A890-6964942354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дание" sheetId="1" r:id="rId1"/>
    <sheet name="АВС_анализ" sheetId="2" r:id="rId2"/>
    <sheet name="Склад" sheetId="3" r:id="rId3"/>
    <sheet name="Справочник_дубли арт" sheetId="9" state="hidden" r:id="rId4"/>
    <sheet name="Итоги" sheetId="4" r:id="rId5"/>
    <sheet name="Сравнительный анализ" sheetId="6" r:id="rId6"/>
    <sheet name="Статистика" sheetId="5" r:id="rId7"/>
  </sheets>
  <definedNames>
    <definedName name="_xlnm._FilterDatabase" localSheetId="1" hidden="1">АВС_анализ!$D$2:$N$502</definedName>
    <definedName name="_xlnm._FilterDatabase" localSheetId="2" hidden="1">Склад!$A$1:$D$981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5" l="1"/>
  <c r="R10" i="5"/>
  <c r="P5" i="5"/>
  <c r="P47" i="6"/>
  <c r="N47" i="6"/>
  <c r="O47" i="6"/>
  <c r="D12" i="4"/>
  <c r="E12" i="4"/>
  <c r="D13" i="4"/>
  <c r="E13" i="4"/>
  <c r="D14" i="4"/>
  <c r="E14" i="4"/>
  <c r="C13" i="4"/>
  <c r="C14" i="4"/>
  <c r="C1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2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3" i="2"/>
  <c r="D6" i="5"/>
  <c r="E6" i="5"/>
  <c r="F6" i="5"/>
  <c r="G6" i="5"/>
  <c r="H6" i="5"/>
  <c r="I6" i="5"/>
  <c r="J6" i="5"/>
  <c r="K6" i="5"/>
  <c r="L6" i="5"/>
  <c r="M6" i="5"/>
  <c r="N6" i="5"/>
  <c r="C6" i="5"/>
  <c r="O30" i="5"/>
  <c r="O31" i="5"/>
  <c r="R5" i="5"/>
  <c r="B31" i="5"/>
  <c r="B30" i="5"/>
  <c r="V70" i="6"/>
  <c r="P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W96" i="6"/>
  <c r="V96" i="6"/>
  <c r="V95" i="6"/>
  <c r="V94" i="6"/>
  <c r="V93" i="6"/>
  <c r="W92" i="6"/>
  <c r="V92" i="6"/>
  <c r="W91" i="6"/>
  <c r="V91" i="6"/>
  <c r="W90" i="6"/>
  <c r="V90" i="6"/>
  <c r="W89" i="6"/>
  <c r="V89" i="6"/>
  <c r="W88" i="6"/>
  <c r="V88" i="6"/>
  <c r="W87" i="6"/>
  <c r="V87" i="6"/>
  <c r="W86" i="6"/>
  <c r="V86" i="6"/>
  <c r="W85" i="6"/>
  <c r="V85" i="6"/>
  <c r="W84" i="6"/>
  <c r="V84" i="6"/>
  <c r="W83" i="6"/>
  <c r="V83" i="6"/>
  <c r="W82" i="6"/>
  <c r="V82" i="6"/>
  <c r="W81" i="6"/>
  <c r="V81" i="6"/>
  <c r="W80" i="6"/>
  <c r="V80" i="6"/>
  <c r="W79" i="6"/>
  <c r="V79" i="6"/>
  <c r="W78" i="6"/>
  <c r="V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6" i="6"/>
  <c r="Q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78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53" i="6"/>
  <c r="P10" i="5"/>
  <c r="U6" i="2"/>
  <c r="U7" i="2"/>
  <c r="U8" i="2"/>
  <c r="F6" i="2" s="1"/>
  <c r="U9" i="2"/>
  <c r="U10" i="2"/>
  <c r="F8" i="2" s="1"/>
  <c r="U11" i="2"/>
  <c r="U12" i="2"/>
  <c r="U13" i="2"/>
  <c r="F11" i="2" s="1"/>
  <c r="U14" i="2"/>
  <c r="U15" i="2"/>
  <c r="F13" i="2" s="1"/>
  <c r="U16" i="2"/>
  <c r="F14" i="2" s="1"/>
  <c r="U17" i="2"/>
  <c r="U18" i="2"/>
  <c r="F16" i="2" s="1"/>
  <c r="U19" i="2"/>
  <c r="F17" i="2" s="1"/>
  <c r="U20" i="2"/>
  <c r="F18" i="2" s="1"/>
  <c r="U21" i="2"/>
  <c r="F19" i="2" s="1"/>
  <c r="U22" i="2"/>
  <c r="U23" i="2"/>
  <c r="F21" i="2" s="1"/>
  <c r="U24" i="2"/>
  <c r="F22" i="2" s="1"/>
  <c r="U25" i="2"/>
  <c r="U26" i="2"/>
  <c r="F24" i="2" s="1"/>
  <c r="U27" i="2"/>
  <c r="F25" i="2" s="1"/>
  <c r="U28" i="2"/>
  <c r="F26" i="2" s="1"/>
  <c r="U29" i="2"/>
  <c r="F27" i="2" s="1"/>
  <c r="U30" i="2"/>
  <c r="U31" i="2"/>
  <c r="F29" i="2" s="1"/>
  <c r="U32" i="2"/>
  <c r="F30" i="2" s="1"/>
  <c r="U33" i="2"/>
  <c r="U34" i="2"/>
  <c r="U35" i="2"/>
  <c r="F33" i="2" s="1"/>
  <c r="U36" i="2"/>
  <c r="F34" i="2" s="1"/>
  <c r="U37" i="2"/>
  <c r="F35" i="2" s="1"/>
  <c r="U38" i="2"/>
  <c r="U39" i="2"/>
  <c r="F37" i="2" s="1"/>
  <c r="U40" i="2"/>
  <c r="F38" i="2" s="1"/>
  <c r="U41" i="2"/>
  <c r="U42" i="2"/>
  <c r="F40" i="2" s="1"/>
  <c r="U43" i="2"/>
  <c r="F41" i="2" s="1"/>
  <c r="U44" i="2"/>
  <c r="F42" i="2" s="1"/>
  <c r="U45" i="2"/>
  <c r="F43" i="2" s="1"/>
  <c r="U46" i="2"/>
  <c r="U47" i="2"/>
  <c r="U48" i="2"/>
  <c r="F46" i="2" s="1"/>
  <c r="U49" i="2"/>
  <c r="U50" i="2"/>
  <c r="F48" i="2" s="1"/>
  <c r="U51" i="2"/>
  <c r="U52" i="2"/>
  <c r="F50" i="2" s="1"/>
  <c r="U53" i="2"/>
  <c r="F51" i="2" s="1"/>
  <c r="U54" i="2"/>
  <c r="U55" i="2"/>
  <c r="F53" i="2" s="1"/>
  <c r="U56" i="2"/>
  <c r="F54" i="2" s="1"/>
  <c r="U57" i="2"/>
  <c r="U58" i="2"/>
  <c r="U59" i="2"/>
  <c r="F57" i="2" s="1"/>
  <c r="U60" i="2"/>
  <c r="F58" i="2" s="1"/>
  <c r="U61" i="2"/>
  <c r="F59" i="2" s="1"/>
  <c r="U62" i="2"/>
  <c r="U63" i="2"/>
  <c r="U64" i="2"/>
  <c r="F62" i="2" s="1"/>
  <c r="U65" i="2"/>
  <c r="U66" i="2"/>
  <c r="F64" i="2" s="1"/>
  <c r="U67" i="2"/>
  <c r="F65" i="2" s="1"/>
  <c r="U68" i="2"/>
  <c r="F66" i="2" s="1"/>
  <c r="U69" i="2"/>
  <c r="F67" i="2" s="1"/>
  <c r="U70" i="2"/>
  <c r="U71" i="2"/>
  <c r="U72" i="2"/>
  <c r="F70" i="2" s="1"/>
  <c r="U73" i="2"/>
  <c r="U74" i="2"/>
  <c r="F72" i="2" s="1"/>
  <c r="U75" i="2"/>
  <c r="U76" i="2"/>
  <c r="U77" i="2"/>
  <c r="F75" i="2" s="1"/>
  <c r="U78" i="2"/>
  <c r="U79" i="2"/>
  <c r="F77" i="2" s="1"/>
  <c r="U80" i="2"/>
  <c r="F78" i="2" s="1"/>
  <c r="U81" i="2"/>
  <c r="U82" i="2"/>
  <c r="F80" i="2" s="1"/>
  <c r="U83" i="2"/>
  <c r="F81" i="2" s="1"/>
  <c r="U84" i="2"/>
  <c r="F82" i="2" s="1"/>
  <c r="U85" i="2"/>
  <c r="F83" i="2" s="1"/>
  <c r="U86" i="2"/>
  <c r="U87" i="2"/>
  <c r="F85" i="2" s="1"/>
  <c r="U88" i="2"/>
  <c r="F86" i="2" s="1"/>
  <c r="U89" i="2"/>
  <c r="U90" i="2"/>
  <c r="U91" i="2"/>
  <c r="U92" i="2"/>
  <c r="F90" i="2" s="1"/>
  <c r="U93" i="2"/>
  <c r="F91" i="2" s="1"/>
  <c r="U94" i="2"/>
  <c r="U95" i="2"/>
  <c r="F93" i="2" s="1"/>
  <c r="U96" i="2"/>
  <c r="U97" i="2"/>
  <c r="F95" i="2" s="1"/>
  <c r="U98" i="2"/>
  <c r="F96" i="2" s="1"/>
  <c r="U99" i="2"/>
  <c r="F97" i="2" s="1"/>
  <c r="U100" i="2"/>
  <c r="F98" i="2" s="1"/>
  <c r="U101" i="2"/>
  <c r="F99" i="2" s="1"/>
  <c r="U102" i="2"/>
  <c r="U103" i="2"/>
  <c r="F101" i="2" s="1"/>
  <c r="U104" i="2"/>
  <c r="F102" i="2" s="1"/>
  <c r="U105" i="2"/>
  <c r="U106" i="2"/>
  <c r="F104" i="2" s="1"/>
  <c r="U107" i="2"/>
  <c r="F105" i="2" s="1"/>
  <c r="U108" i="2"/>
  <c r="F106" i="2" s="1"/>
  <c r="U109" i="2"/>
  <c r="F107" i="2" s="1"/>
  <c r="U110" i="2"/>
  <c r="U111" i="2"/>
  <c r="U112" i="2"/>
  <c r="F110" i="2" s="1"/>
  <c r="U113" i="2"/>
  <c r="U114" i="2"/>
  <c r="F112" i="2" s="1"/>
  <c r="U115" i="2"/>
  <c r="F113" i="2" s="1"/>
  <c r="U116" i="2"/>
  <c r="F114" i="2" s="1"/>
  <c r="U117" i="2"/>
  <c r="F115" i="2" s="1"/>
  <c r="U118" i="2"/>
  <c r="U119" i="2"/>
  <c r="U120" i="2"/>
  <c r="F118" i="2" s="1"/>
  <c r="U121" i="2"/>
  <c r="U122" i="2"/>
  <c r="U123" i="2"/>
  <c r="F121" i="2" s="1"/>
  <c r="U124" i="2"/>
  <c r="F122" i="2" s="1"/>
  <c r="U125" i="2"/>
  <c r="F123" i="2" s="1"/>
  <c r="U126" i="2"/>
  <c r="U127" i="2"/>
  <c r="U128" i="2"/>
  <c r="F126" i="2" s="1"/>
  <c r="U129" i="2"/>
  <c r="F127" i="2" s="1"/>
  <c r="U130" i="2"/>
  <c r="F128" i="2" s="1"/>
  <c r="U131" i="2"/>
  <c r="F129" i="2" s="1"/>
  <c r="U132" i="2"/>
  <c r="F130" i="2" s="1"/>
  <c r="U133" i="2"/>
  <c r="F131" i="2" s="1"/>
  <c r="U134" i="2"/>
  <c r="U135" i="2"/>
  <c r="U136" i="2"/>
  <c r="F134" i="2" s="1"/>
  <c r="U137" i="2"/>
  <c r="U138" i="2"/>
  <c r="U139" i="2"/>
  <c r="F137" i="2" s="1"/>
  <c r="U140" i="2"/>
  <c r="F138" i="2" s="1"/>
  <c r="U141" i="2"/>
  <c r="F139" i="2" s="1"/>
  <c r="U142" i="2"/>
  <c r="U143" i="2"/>
  <c r="U144" i="2"/>
  <c r="F142" i="2" s="1"/>
  <c r="U145" i="2"/>
  <c r="U146" i="2"/>
  <c r="F144" i="2" s="1"/>
  <c r="U147" i="2"/>
  <c r="F145" i="2" s="1"/>
  <c r="U148" i="2"/>
  <c r="F146" i="2" s="1"/>
  <c r="U149" i="2"/>
  <c r="F147" i="2" s="1"/>
  <c r="U150" i="2"/>
  <c r="U151" i="2"/>
  <c r="F149" i="2" s="1"/>
  <c r="U152" i="2"/>
  <c r="F150" i="2" s="1"/>
  <c r="U153" i="2"/>
  <c r="U154" i="2"/>
  <c r="U155" i="2"/>
  <c r="F153" i="2" s="1"/>
  <c r="U156" i="2"/>
  <c r="F154" i="2" s="1"/>
  <c r="U157" i="2"/>
  <c r="F155" i="2" s="1"/>
  <c r="U158" i="2"/>
  <c r="U159" i="2"/>
  <c r="F157" i="2" s="1"/>
  <c r="U160" i="2"/>
  <c r="F158" i="2" s="1"/>
  <c r="U161" i="2"/>
  <c r="U162" i="2"/>
  <c r="F160" i="2" s="1"/>
  <c r="U163" i="2"/>
  <c r="F161" i="2" s="1"/>
  <c r="U164" i="2"/>
  <c r="F162" i="2" s="1"/>
  <c r="U165" i="2"/>
  <c r="F163" i="2" s="1"/>
  <c r="U166" i="2"/>
  <c r="U167" i="2"/>
  <c r="F165" i="2" s="1"/>
  <c r="U168" i="2"/>
  <c r="F166" i="2" s="1"/>
  <c r="U169" i="2"/>
  <c r="U170" i="2"/>
  <c r="U171" i="2"/>
  <c r="F169" i="2" s="1"/>
  <c r="U172" i="2"/>
  <c r="F170" i="2" s="1"/>
  <c r="U173" i="2"/>
  <c r="F171" i="2" s="1"/>
  <c r="U174" i="2"/>
  <c r="U175" i="2"/>
  <c r="U176" i="2"/>
  <c r="F174" i="2" s="1"/>
  <c r="U177" i="2"/>
  <c r="U178" i="2"/>
  <c r="U179" i="2"/>
  <c r="U180" i="2"/>
  <c r="F178" i="2" s="1"/>
  <c r="U181" i="2"/>
  <c r="F179" i="2" s="1"/>
  <c r="U182" i="2"/>
  <c r="U183" i="2"/>
  <c r="U184" i="2"/>
  <c r="F182" i="2" s="1"/>
  <c r="U185" i="2"/>
  <c r="F183" i="2" s="1"/>
  <c r="U186" i="2"/>
  <c r="F184" i="2" s="1"/>
  <c r="U187" i="2"/>
  <c r="F185" i="2" s="1"/>
  <c r="U188" i="2"/>
  <c r="F186" i="2" s="1"/>
  <c r="U189" i="2"/>
  <c r="F187" i="2" s="1"/>
  <c r="U190" i="2"/>
  <c r="U191" i="2"/>
  <c r="U192" i="2"/>
  <c r="F190" i="2" s="1"/>
  <c r="U193" i="2"/>
  <c r="U194" i="2"/>
  <c r="F192" i="2" s="1"/>
  <c r="U195" i="2"/>
  <c r="F193" i="2" s="1"/>
  <c r="U196" i="2"/>
  <c r="F194" i="2" s="1"/>
  <c r="U197" i="2"/>
  <c r="F195" i="2" s="1"/>
  <c r="U198" i="2"/>
  <c r="U199" i="2"/>
  <c r="U200" i="2"/>
  <c r="F198" i="2" s="1"/>
  <c r="U201" i="2"/>
  <c r="F199" i="2" s="1"/>
  <c r="U202" i="2"/>
  <c r="F200" i="2" s="1"/>
  <c r="U203" i="2"/>
  <c r="F201" i="2" s="1"/>
  <c r="U204" i="2"/>
  <c r="F202" i="2" s="1"/>
  <c r="U205" i="2"/>
  <c r="F203" i="2" s="1"/>
  <c r="U206" i="2"/>
  <c r="U207" i="2"/>
  <c r="U208" i="2"/>
  <c r="F206" i="2" s="1"/>
  <c r="U209" i="2"/>
  <c r="U210" i="2"/>
  <c r="F208" i="2" s="1"/>
  <c r="U211" i="2"/>
  <c r="F209" i="2" s="1"/>
  <c r="U212" i="2"/>
  <c r="U213" i="2"/>
  <c r="F211" i="2" s="1"/>
  <c r="U214" i="2"/>
  <c r="U215" i="2"/>
  <c r="F213" i="2" s="1"/>
  <c r="U216" i="2"/>
  <c r="F214" i="2" s="1"/>
  <c r="U217" i="2"/>
  <c r="F215" i="2" s="1"/>
  <c r="U218" i="2"/>
  <c r="F216" i="2" s="1"/>
  <c r="U219" i="2"/>
  <c r="F217" i="2" s="1"/>
  <c r="U220" i="2"/>
  <c r="F218" i="2" s="1"/>
  <c r="U221" i="2"/>
  <c r="F219" i="2" s="1"/>
  <c r="U222" i="2"/>
  <c r="U223" i="2"/>
  <c r="F221" i="2" s="1"/>
  <c r="U224" i="2"/>
  <c r="F222" i="2" s="1"/>
  <c r="U225" i="2"/>
  <c r="U226" i="2"/>
  <c r="U227" i="2"/>
  <c r="U228" i="2"/>
  <c r="F226" i="2" s="1"/>
  <c r="U229" i="2"/>
  <c r="F227" i="2" s="1"/>
  <c r="U230" i="2"/>
  <c r="U231" i="2"/>
  <c r="F229" i="2" s="1"/>
  <c r="U232" i="2"/>
  <c r="F230" i="2" s="1"/>
  <c r="U233" i="2"/>
  <c r="F231" i="2" s="1"/>
  <c r="U234" i="2"/>
  <c r="F232" i="2" s="1"/>
  <c r="U235" i="2"/>
  <c r="F233" i="2" s="1"/>
  <c r="U236" i="2"/>
  <c r="F234" i="2" s="1"/>
  <c r="U237" i="2"/>
  <c r="F235" i="2" s="1"/>
  <c r="U238" i="2"/>
  <c r="U239" i="2"/>
  <c r="U240" i="2"/>
  <c r="F238" i="2" s="1"/>
  <c r="U241" i="2"/>
  <c r="U242" i="2"/>
  <c r="U243" i="2"/>
  <c r="F242" i="2" s="1"/>
  <c r="U244" i="2"/>
  <c r="F241" i="2" s="1"/>
  <c r="U245" i="2"/>
  <c r="F243" i="2" s="1"/>
  <c r="U246" i="2"/>
  <c r="U247" i="2"/>
  <c r="U248" i="2"/>
  <c r="F246" i="2" s="1"/>
  <c r="U249" i="2"/>
  <c r="U250" i="2"/>
  <c r="F248" i="2" s="1"/>
  <c r="U251" i="2"/>
  <c r="F249" i="2" s="1"/>
  <c r="U252" i="2"/>
  <c r="F250" i="2" s="1"/>
  <c r="U253" i="2"/>
  <c r="F251" i="2" s="1"/>
  <c r="U254" i="2"/>
  <c r="U255" i="2"/>
  <c r="U256" i="2"/>
  <c r="F254" i="2" s="1"/>
  <c r="U257" i="2"/>
  <c r="U258" i="2"/>
  <c r="F256" i="2" s="1"/>
  <c r="U259" i="2"/>
  <c r="F257" i="2" s="1"/>
  <c r="U260" i="2"/>
  <c r="F258" i="2" s="1"/>
  <c r="U261" i="2"/>
  <c r="F259" i="2" s="1"/>
  <c r="U262" i="2"/>
  <c r="U263" i="2"/>
  <c r="F261" i="2" s="1"/>
  <c r="U264" i="2"/>
  <c r="F262" i="2" s="1"/>
  <c r="U265" i="2"/>
  <c r="F263" i="2" s="1"/>
  <c r="U266" i="2"/>
  <c r="F264" i="2" s="1"/>
  <c r="U267" i="2"/>
  <c r="F265" i="2" s="1"/>
  <c r="U268" i="2"/>
  <c r="F266" i="2" s="1"/>
  <c r="U269" i="2"/>
  <c r="F267" i="2" s="1"/>
  <c r="U270" i="2"/>
  <c r="U271" i="2"/>
  <c r="U272" i="2"/>
  <c r="F270" i="2" s="1"/>
  <c r="U273" i="2"/>
  <c r="U274" i="2"/>
  <c r="U275" i="2"/>
  <c r="F273" i="2" s="1"/>
  <c r="U276" i="2"/>
  <c r="F274" i="2" s="1"/>
  <c r="U277" i="2"/>
  <c r="F275" i="2" s="1"/>
  <c r="U278" i="2"/>
  <c r="U279" i="2"/>
  <c r="F277" i="2" s="1"/>
  <c r="U280" i="2"/>
  <c r="F278" i="2" s="1"/>
  <c r="U281" i="2"/>
  <c r="U282" i="2"/>
  <c r="F280" i="2" s="1"/>
  <c r="U283" i="2"/>
  <c r="F281" i="2" s="1"/>
  <c r="U284" i="2"/>
  <c r="F282" i="2" s="1"/>
  <c r="U285" i="2"/>
  <c r="F283" i="2" s="1"/>
  <c r="U286" i="2"/>
  <c r="U287" i="2"/>
  <c r="F285" i="2" s="1"/>
  <c r="U288" i="2"/>
  <c r="F286" i="2" s="1"/>
  <c r="U289" i="2"/>
  <c r="U290" i="2"/>
  <c r="U291" i="2"/>
  <c r="F289" i="2" s="1"/>
  <c r="U292" i="2"/>
  <c r="F290" i="2" s="1"/>
  <c r="U293" i="2"/>
  <c r="F291" i="2" s="1"/>
  <c r="U294" i="2"/>
  <c r="U295" i="2"/>
  <c r="F293" i="2" s="1"/>
  <c r="U296" i="2"/>
  <c r="F294" i="2" s="1"/>
  <c r="U297" i="2"/>
  <c r="F295" i="2" s="1"/>
  <c r="U298" i="2"/>
  <c r="F296" i="2" s="1"/>
  <c r="U299" i="2"/>
  <c r="F297" i="2" s="1"/>
  <c r="U300" i="2"/>
  <c r="F298" i="2" s="1"/>
  <c r="U301" i="2"/>
  <c r="F299" i="2" s="1"/>
  <c r="U302" i="2"/>
  <c r="U303" i="2"/>
  <c r="F301" i="2" s="1"/>
  <c r="U304" i="2"/>
  <c r="F302" i="2" s="1"/>
  <c r="U305" i="2"/>
  <c r="U306" i="2"/>
  <c r="U307" i="2"/>
  <c r="F305" i="2" s="1"/>
  <c r="U308" i="2"/>
  <c r="F306" i="2" s="1"/>
  <c r="U309" i="2"/>
  <c r="F307" i="2" s="1"/>
  <c r="U310" i="2"/>
  <c r="U311" i="2"/>
  <c r="U312" i="2"/>
  <c r="F310" i="2" s="1"/>
  <c r="U313" i="2"/>
  <c r="F311" i="2" s="1"/>
  <c r="U314" i="2"/>
  <c r="F312" i="2" s="1"/>
  <c r="U315" i="2"/>
  <c r="F313" i="2" s="1"/>
  <c r="U316" i="2"/>
  <c r="F314" i="2" s="1"/>
  <c r="U317" i="2"/>
  <c r="F315" i="2" s="1"/>
  <c r="U318" i="2"/>
  <c r="U319" i="2"/>
  <c r="U320" i="2"/>
  <c r="F318" i="2" s="1"/>
  <c r="U321" i="2"/>
  <c r="U322" i="2"/>
  <c r="U323" i="2"/>
  <c r="F321" i="2" s="1"/>
  <c r="U324" i="2"/>
  <c r="F322" i="2" s="1"/>
  <c r="U325" i="2"/>
  <c r="F323" i="2" s="1"/>
  <c r="U326" i="2"/>
  <c r="U327" i="2"/>
  <c r="U328" i="2"/>
  <c r="F326" i="2" s="1"/>
  <c r="U329" i="2"/>
  <c r="U330" i="2"/>
  <c r="F328" i="2" s="1"/>
  <c r="U331" i="2"/>
  <c r="F329" i="2" s="1"/>
  <c r="U332" i="2"/>
  <c r="F330" i="2" s="1"/>
  <c r="U333" i="2"/>
  <c r="F331" i="2" s="1"/>
  <c r="U334" i="2"/>
  <c r="U335" i="2"/>
  <c r="F333" i="2" s="1"/>
  <c r="U336" i="2"/>
  <c r="F334" i="2" s="1"/>
  <c r="U337" i="2"/>
  <c r="U338" i="2"/>
  <c r="F336" i="2" s="1"/>
  <c r="U339" i="2"/>
  <c r="F337" i="2" s="1"/>
  <c r="U340" i="2"/>
  <c r="F338" i="2" s="1"/>
  <c r="U341" i="2"/>
  <c r="F339" i="2" s="1"/>
  <c r="U342" i="2"/>
  <c r="U343" i="2"/>
  <c r="F341" i="2" s="1"/>
  <c r="U344" i="2"/>
  <c r="F342" i="2" s="1"/>
  <c r="U345" i="2"/>
  <c r="F343" i="2" s="1"/>
  <c r="U346" i="2"/>
  <c r="F344" i="2" s="1"/>
  <c r="U347" i="2"/>
  <c r="F345" i="2" s="1"/>
  <c r="U348" i="2"/>
  <c r="F346" i="2" s="1"/>
  <c r="U349" i="2"/>
  <c r="F347" i="2" s="1"/>
  <c r="U350" i="2"/>
  <c r="U351" i="2"/>
  <c r="F349" i="2" s="1"/>
  <c r="U352" i="2"/>
  <c r="F350" i="2" s="1"/>
  <c r="U353" i="2"/>
  <c r="U354" i="2"/>
  <c r="U355" i="2"/>
  <c r="F353" i="2" s="1"/>
  <c r="U356" i="2"/>
  <c r="F354" i="2" s="1"/>
  <c r="U357" i="2"/>
  <c r="F355" i="2" s="1"/>
  <c r="U358" i="2"/>
  <c r="U359" i="2"/>
  <c r="F357" i="2" s="1"/>
  <c r="U360" i="2"/>
  <c r="F358" i="2" s="1"/>
  <c r="U361" i="2"/>
  <c r="U362" i="2"/>
  <c r="F360" i="2" s="1"/>
  <c r="U363" i="2"/>
  <c r="F361" i="2" s="1"/>
  <c r="U364" i="2"/>
  <c r="F362" i="2" s="1"/>
  <c r="U365" i="2"/>
  <c r="F363" i="2" s="1"/>
  <c r="U366" i="2"/>
  <c r="U367" i="2"/>
  <c r="F365" i="2" s="1"/>
  <c r="U368" i="2"/>
  <c r="F366" i="2" s="1"/>
  <c r="U369" i="2"/>
  <c r="U370" i="2"/>
  <c r="F368" i="2" s="1"/>
  <c r="U371" i="2"/>
  <c r="F369" i="2" s="1"/>
  <c r="U372" i="2"/>
  <c r="F370" i="2" s="1"/>
  <c r="U373" i="2"/>
  <c r="F371" i="2" s="1"/>
  <c r="U374" i="2"/>
  <c r="U375" i="2"/>
  <c r="U376" i="2"/>
  <c r="F374" i="2" s="1"/>
  <c r="U377" i="2"/>
  <c r="F375" i="2" s="1"/>
  <c r="U378" i="2"/>
  <c r="F376" i="2" s="1"/>
  <c r="U379" i="2"/>
  <c r="F377" i="2" s="1"/>
  <c r="U380" i="2"/>
  <c r="F378" i="2" s="1"/>
  <c r="U381" i="2"/>
  <c r="F379" i="2" s="1"/>
  <c r="U382" i="2"/>
  <c r="U383" i="2"/>
  <c r="U384" i="2"/>
  <c r="U385" i="2"/>
  <c r="U386" i="2"/>
  <c r="F384" i="2" s="1"/>
  <c r="U387" i="2"/>
  <c r="U388" i="2"/>
  <c r="F386" i="2" s="1"/>
  <c r="U389" i="2"/>
  <c r="F387" i="2" s="1"/>
  <c r="U390" i="2"/>
  <c r="U391" i="2"/>
  <c r="U392" i="2"/>
  <c r="F390" i="2" s="1"/>
  <c r="U393" i="2"/>
  <c r="F391" i="2" s="1"/>
  <c r="U394" i="2"/>
  <c r="F392" i="2" s="1"/>
  <c r="U395" i="2"/>
  <c r="F393" i="2" s="1"/>
  <c r="U396" i="2"/>
  <c r="F394" i="2" s="1"/>
  <c r="U397" i="2"/>
  <c r="F395" i="2" s="1"/>
  <c r="U398" i="2"/>
  <c r="U399" i="2"/>
  <c r="U400" i="2"/>
  <c r="F398" i="2" s="1"/>
  <c r="U401" i="2"/>
  <c r="U402" i="2"/>
  <c r="F400" i="2" s="1"/>
  <c r="U403" i="2"/>
  <c r="F401" i="2" s="1"/>
  <c r="U404" i="2"/>
  <c r="F402" i="2" s="1"/>
  <c r="U405" i="2"/>
  <c r="F403" i="2" s="1"/>
  <c r="U406" i="2"/>
  <c r="U407" i="2"/>
  <c r="F405" i="2" s="1"/>
  <c r="U408" i="2"/>
  <c r="F406" i="2" s="1"/>
  <c r="U409" i="2"/>
  <c r="F407" i="2" s="1"/>
  <c r="U410" i="2"/>
  <c r="F408" i="2" s="1"/>
  <c r="U411" i="2"/>
  <c r="F409" i="2" s="1"/>
  <c r="U412" i="2"/>
  <c r="F410" i="2" s="1"/>
  <c r="U413" i="2"/>
  <c r="F411" i="2" s="1"/>
  <c r="U414" i="2"/>
  <c r="U415" i="2"/>
  <c r="F413" i="2" s="1"/>
  <c r="U416" i="2"/>
  <c r="F414" i="2" s="1"/>
  <c r="U417" i="2"/>
  <c r="U418" i="2"/>
  <c r="F416" i="2" s="1"/>
  <c r="U419" i="2"/>
  <c r="U420" i="2"/>
  <c r="F418" i="2" s="1"/>
  <c r="U421" i="2"/>
  <c r="F419" i="2" s="1"/>
  <c r="U422" i="2"/>
  <c r="U423" i="2"/>
  <c r="F421" i="2" s="1"/>
  <c r="U424" i="2"/>
  <c r="F422" i="2" s="1"/>
  <c r="U425" i="2"/>
  <c r="U426" i="2"/>
  <c r="F424" i="2" s="1"/>
  <c r="U427" i="2"/>
  <c r="F425" i="2" s="1"/>
  <c r="U428" i="2"/>
  <c r="F426" i="2" s="1"/>
  <c r="U429" i="2"/>
  <c r="F427" i="2" s="1"/>
  <c r="U430" i="2"/>
  <c r="U431" i="2"/>
  <c r="F428" i="2" s="1"/>
  <c r="U432" i="2"/>
  <c r="F430" i="2" s="1"/>
  <c r="U433" i="2"/>
  <c r="U434" i="2"/>
  <c r="F432" i="2" s="1"/>
  <c r="U435" i="2"/>
  <c r="F433" i="2" s="1"/>
  <c r="U436" i="2"/>
  <c r="F434" i="2" s="1"/>
  <c r="U437" i="2"/>
  <c r="F435" i="2" s="1"/>
  <c r="U438" i="2"/>
  <c r="U439" i="2"/>
  <c r="F437" i="2" s="1"/>
  <c r="U440" i="2"/>
  <c r="F438" i="2" s="1"/>
  <c r="U441" i="2"/>
  <c r="U442" i="2"/>
  <c r="F440" i="2" s="1"/>
  <c r="U443" i="2"/>
  <c r="F441" i="2" s="1"/>
  <c r="U444" i="2"/>
  <c r="F442" i="2" s="1"/>
  <c r="U445" i="2"/>
  <c r="F443" i="2" s="1"/>
  <c r="U446" i="2"/>
  <c r="U447" i="2"/>
  <c r="U448" i="2"/>
  <c r="F446" i="2" s="1"/>
  <c r="U449" i="2"/>
  <c r="U450" i="2"/>
  <c r="U451" i="2"/>
  <c r="F449" i="2" s="1"/>
  <c r="U452" i="2"/>
  <c r="F450" i="2" s="1"/>
  <c r="U453" i="2"/>
  <c r="F451" i="2" s="1"/>
  <c r="U454" i="2"/>
  <c r="U455" i="2"/>
  <c r="F453" i="2" s="1"/>
  <c r="U456" i="2"/>
  <c r="F454" i="2" s="1"/>
  <c r="U457" i="2"/>
  <c r="F455" i="2" s="1"/>
  <c r="U458" i="2"/>
  <c r="F456" i="2" s="1"/>
  <c r="U459" i="2"/>
  <c r="F457" i="2" s="1"/>
  <c r="U460" i="2"/>
  <c r="F458" i="2" s="1"/>
  <c r="U461" i="2"/>
  <c r="F459" i="2" s="1"/>
  <c r="U462" i="2"/>
  <c r="U463" i="2"/>
  <c r="F461" i="2" s="1"/>
  <c r="U464" i="2"/>
  <c r="F462" i="2" s="1"/>
  <c r="U465" i="2"/>
  <c r="U466" i="2"/>
  <c r="U467" i="2"/>
  <c r="F465" i="2" s="1"/>
  <c r="U468" i="2"/>
  <c r="F466" i="2" s="1"/>
  <c r="U469" i="2"/>
  <c r="F467" i="2" s="1"/>
  <c r="U470" i="2"/>
  <c r="U471" i="2"/>
  <c r="F469" i="2" s="1"/>
  <c r="U472" i="2"/>
  <c r="F470" i="2" s="1"/>
  <c r="U473" i="2"/>
  <c r="F471" i="2" s="1"/>
  <c r="U474" i="2"/>
  <c r="F472" i="2" s="1"/>
  <c r="U475" i="2"/>
  <c r="F473" i="2" s="1"/>
  <c r="U476" i="2"/>
  <c r="F474" i="2" s="1"/>
  <c r="U477" i="2"/>
  <c r="F475" i="2" s="1"/>
  <c r="U478" i="2"/>
  <c r="U479" i="2"/>
  <c r="F477" i="2" s="1"/>
  <c r="U480" i="2"/>
  <c r="F478" i="2" s="1"/>
  <c r="U481" i="2"/>
  <c r="U482" i="2"/>
  <c r="F480" i="2" s="1"/>
  <c r="U483" i="2"/>
  <c r="U484" i="2"/>
  <c r="F482" i="2" s="1"/>
  <c r="U485" i="2"/>
  <c r="F483" i="2" s="1"/>
  <c r="U486" i="2"/>
  <c r="U487" i="2"/>
  <c r="F485" i="2" s="1"/>
  <c r="U488" i="2"/>
  <c r="F486" i="2" s="1"/>
  <c r="U489" i="2"/>
  <c r="U490" i="2"/>
  <c r="F488" i="2" s="1"/>
  <c r="U491" i="2"/>
  <c r="F489" i="2" s="1"/>
  <c r="U492" i="2"/>
  <c r="F490" i="2" s="1"/>
  <c r="U493" i="2"/>
  <c r="F491" i="2" s="1"/>
  <c r="U494" i="2"/>
  <c r="U495" i="2"/>
  <c r="U496" i="2"/>
  <c r="F494" i="2" s="1"/>
  <c r="U497" i="2"/>
  <c r="U498" i="2"/>
  <c r="F496" i="2" s="1"/>
  <c r="U499" i="2"/>
  <c r="F497" i="2" s="1"/>
  <c r="U500" i="2"/>
  <c r="U501" i="2"/>
  <c r="F499" i="2" s="1"/>
  <c r="U502" i="2"/>
  <c r="U503" i="2"/>
  <c r="U504" i="2"/>
  <c r="F502" i="2" s="1"/>
  <c r="U505" i="2"/>
  <c r="U5" i="2"/>
  <c r="F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3" i="2"/>
  <c r="F4" i="2"/>
  <c r="F5" i="2"/>
  <c r="F7" i="2"/>
  <c r="F9" i="2"/>
  <c r="F10" i="2"/>
  <c r="F12" i="2"/>
  <c r="F15" i="2"/>
  <c r="F20" i="2"/>
  <c r="F23" i="2"/>
  <c r="F28" i="2"/>
  <c r="F31" i="2"/>
  <c r="F32" i="2"/>
  <c r="F36" i="2"/>
  <c r="F39" i="2"/>
  <c r="F44" i="2"/>
  <c r="F45" i="2"/>
  <c r="F47" i="2"/>
  <c r="F49" i="2"/>
  <c r="F52" i="2"/>
  <c r="F55" i="2"/>
  <c r="F56" i="2"/>
  <c r="F60" i="2"/>
  <c r="F61" i="2"/>
  <c r="F63" i="2"/>
  <c r="F68" i="2"/>
  <c r="F69" i="2"/>
  <c r="F71" i="2"/>
  <c r="F73" i="2"/>
  <c r="F74" i="2"/>
  <c r="F76" i="2"/>
  <c r="F79" i="2"/>
  <c r="F84" i="2"/>
  <c r="F87" i="2"/>
  <c r="F88" i="2"/>
  <c r="F89" i="2"/>
  <c r="F92" i="2"/>
  <c r="F94" i="2"/>
  <c r="F100" i="2"/>
  <c r="F103" i="2"/>
  <c r="F108" i="2"/>
  <c r="F109" i="2"/>
  <c r="F111" i="2"/>
  <c r="F116" i="2"/>
  <c r="F117" i="2"/>
  <c r="F119" i="2"/>
  <c r="F120" i="2"/>
  <c r="F124" i="2"/>
  <c r="F125" i="2"/>
  <c r="F132" i="2"/>
  <c r="F133" i="2"/>
  <c r="F135" i="2"/>
  <c r="F136" i="2"/>
  <c r="F140" i="2"/>
  <c r="F141" i="2"/>
  <c r="F143" i="2"/>
  <c r="F148" i="2"/>
  <c r="F151" i="2"/>
  <c r="F152" i="2"/>
  <c r="F156" i="2"/>
  <c r="F159" i="2"/>
  <c r="F164" i="2"/>
  <c r="F167" i="2"/>
  <c r="F168" i="2"/>
  <c r="F172" i="2"/>
  <c r="F173" i="2"/>
  <c r="F175" i="2"/>
  <c r="F176" i="2"/>
  <c r="F177" i="2"/>
  <c r="F180" i="2"/>
  <c r="F181" i="2"/>
  <c r="F188" i="2"/>
  <c r="F189" i="2"/>
  <c r="F191" i="2"/>
  <c r="F196" i="2"/>
  <c r="F197" i="2"/>
  <c r="F204" i="2"/>
  <c r="F205" i="2"/>
  <c r="F207" i="2"/>
  <c r="F210" i="2"/>
  <c r="F212" i="2"/>
  <c r="F220" i="2"/>
  <c r="F223" i="2"/>
  <c r="F224" i="2"/>
  <c r="F225" i="2"/>
  <c r="F228" i="2"/>
  <c r="F236" i="2"/>
  <c r="F237" i="2"/>
  <c r="F239" i="2"/>
  <c r="F240" i="2"/>
  <c r="F244" i="2"/>
  <c r="F245" i="2"/>
  <c r="F247" i="2"/>
  <c r="F252" i="2"/>
  <c r="F253" i="2"/>
  <c r="F255" i="2"/>
  <c r="F260" i="2"/>
  <c r="F268" i="2"/>
  <c r="F269" i="2"/>
  <c r="F271" i="2"/>
  <c r="F272" i="2"/>
  <c r="F276" i="2"/>
  <c r="F279" i="2"/>
  <c r="F284" i="2"/>
  <c r="F287" i="2"/>
  <c r="F288" i="2"/>
  <c r="F292" i="2"/>
  <c r="F300" i="2"/>
  <c r="F303" i="2"/>
  <c r="F304" i="2"/>
  <c r="F308" i="2"/>
  <c r="F309" i="2"/>
  <c r="F316" i="2"/>
  <c r="F317" i="2"/>
  <c r="F319" i="2"/>
  <c r="F320" i="2"/>
  <c r="F324" i="2"/>
  <c r="F325" i="2"/>
  <c r="F327" i="2"/>
  <c r="F332" i="2"/>
  <c r="F335" i="2"/>
  <c r="F340" i="2"/>
  <c r="F348" i="2"/>
  <c r="F351" i="2"/>
  <c r="F352" i="2"/>
  <c r="F356" i="2"/>
  <c r="F359" i="2"/>
  <c r="F364" i="2"/>
  <c r="F367" i="2"/>
  <c r="F372" i="2"/>
  <c r="F373" i="2"/>
  <c r="F380" i="2"/>
  <c r="F381" i="2"/>
  <c r="F382" i="2"/>
  <c r="F383" i="2"/>
  <c r="F385" i="2"/>
  <c r="F388" i="2"/>
  <c r="F389" i="2"/>
  <c r="F396" i="2"/>
  <c r="F397" i="2"/>
  <c r="F399" i="2"/>
  <c r="F404" i="2"/>
  <c r="F412" i="2"/>
  <c r="F415" i="2"/>
  <c r="F417" i="2"/>
  <c r="F420" i="2"/>
  <c r="F423" i="2"/>
  <c r="F429" i="2"/>
  <c r="F431" i="2"/>
  <c r="F436" i="2"/>
  <c r="F439" i="2"/>
  <c r="F444" i="2"/>
  <c r="F445" i="2"/>
  <c r="F447" i="2"/>
  <c r="F448" i="2"/>
  <c r="F452" i="2"/>
  <c r="F460" i="2"/>
  <c r="F463" i="2"/>
  <c r="F464" i="2"/>
  <c r="F468" i="2"/>
  <c r="F476" i="2"/>
  <c r="F479" i="2"/>
  <c r="F481" i="2"/>
  <c r="F484" i="2"/>
  <c r="F487" i="2"/>
  <c r="F492" i="2"/>
  <c r="F493" i="2"/>
  <c r="F495" i="2"/>
  <c r="F498" i="2"/>
  <c r="F500" i="2"/>
  <c r="F501" i="2"/>
  <c r="N1" i="2"/>
  <c r="D188" i="2" s="1"/>
  <c r="D5" i="4" l="1"/>
  <c r="D6" i="4"/>
  <c r="D4" i="4"/>
  <c r="J4" i="2"/>
  <c r="J499" i="2"/>
  <c r="J491" i="2"/>
  <c r="J483" i="2"/>
  <c r="J475" i="2"/>
  <c r="J467" i="2"/>
  <c r="J459" i="2"/>
  <c r="J451" i="2"/>
  <c r="J443" i="2"/>
  <c r="J435" i="2"/>
  <c r="J427" i="2"/>
  <c r="J419" i="2"/>
  <c r="J411" i="2"/>
  <c r="J403" i="2"/>
  <c r="J395" i="2"/>
  <c r="J387" i="2"/>
  <c r="J379" i="2"/>
  <c r="J371" i="2"/>
  <c r="J363" i="2"/>
  <c r="J355" i="2"/>
  <c r="J347" i="2"/>
  <c r="J339" i="2"/>
  <c r="J331" i="2"/>
  <c r="J323" i="2"/>
  <c r="J315" i="2"/>
  <c r="J307" i="2"/>
  <c r="J299" i="2"/>
  <c r="J291" i="2"/>
  <c r="J283" i="2"/>
  <c r="J275" i="2"/>
  <c r="J267" i="2"/>
  <c r="J259" i="2"/>
  <c r="J251" i="2"/>
  <c r="J243" i="2"/>
  <c r="J235" i="2"/>
  <c r="J227" i="2"/>
  <c r="J219" i="2"/>
  <c r="J211" i="2"/>
  <c r="J203" i="2"/>
  <c r="J195" i="2"/>
  <c r="J187" i="2"/>
  <c r="J179" i="2"/>
  <c r="J171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19" i="2"/>
  <c r="J11" i="2"/>
  <c r="J498" i="2"/>
  <c r="J490" i="2"/>
  <c r="J482" i="2"/>
  <c r="J474" i="2"/>
  <c r="J466" i="2"/>
  <c r="J458" i="2"/>
  <c r="J450" i="2"/>
  <c r="J442" i="2"/>
  <c r="J434" i="2"/>
  <c r="M434" i="2" s="1"/>
  <c r="J426" i="2"/>
  <c r="J418" i="2"/>
  <c r="J410" i="2"/>
  <c r="J402" i="2"/>
  <c r="J394" i="2"/>
  <c r="J386" i="2"/>
  <c r="J378" i="2"/>
  <c r="J370" i="2"/>
  <c r="M370" i="2" s="1"/>
  <c r="J362" i="2"/>
  <c r="J354" i="2"/>
  <c r="J346" i="2"/>
  <c r="J338" i="2"/>
  <c r="J330" i="2"/>
  <c r="J322" i="2"/>
  <c r="J314" i="2"/>
  <c r="J306" i="2"/>
  <c r="M306" i="2" s="1"/>
  <c r="J298" i="2"/>
  <c r="J290" i="2"/>
  <c r="J282" i="2"/>
  <c r="J274" i="2"/>
  <c r="J266" i="2"/>
  <c r="J258" i="2"/>
  <c r="J250" i="2"/>
  <c r="J242" i="2"/>
  <c r="M242" i="2" s="1"/>
  <c r="J234" i="2"/>
  <c r="J226" i="2"/>
  <c r="J218" i="2"/>
  <c r="J210" i="2"/>
  <c r="J202" i="2"/>
  <c r="J194" i="2"/>
  <c r="J186" i="2"/>
  <c r="J178" i="2"/>
  <c r="M178" i="2" s="1"/>
  <c r="J170" i="2"/>
  <c r="J162" i="2"/>
  <c r="J154" i="2"/>
  <c r="J146" i="2"/>
  <c r="J138" i="2"/>
  <c r="J130" i="2"/>
  <c r="J122" i="2"/>
  <c r="J114" i="2"/>
  <c r="M114" i="2" s="1"/>
  <c r="J106" i="2"/>
  <c r="J98" i="2"/>
  <c r="J90" i="2"/>
  <c r="J82" i="2"/>
  <c r="J74" i="2"/>
  <c r="J66" i="2"/>
  <c r="J58" i="2"/>
  <c r="J50" i="2"/>
  <c r="M50" i="2" s="1"/>
  <c r="J42" i="2"/>
  <c r="M42" i="2" s="1"/>
  <c r="J34" i="2"/>
  <c r="M34" i="2" s="1"/>
  <c r="J26" i="2"/>
  <c r="M26" i="2" s="1"/>
  <c r="J18" i="2"/>
  <c r="M18" i="2" s="1"/>
  <c r="J10" i="2"/>
  <c r="M10" i="2" s="1"/>
  <c r="J497" i="2"/>
  <c r="M497" i="2" s="1"/>
  <c r="J489" i="2"/>
  <c r="J481" i="2"/>
  <c r="M481" i="2" s="1"/>
  <c r="J473" i="2"/>
  <c r="M473" i="2" s="1"/>
  <c r="J465" i="2"/>
  <c r="M465" i="2" s="1"/>
  <c r="J457" i="2"/>
  <c r="M457" i="2" s="1"/>
  <c r="J449" i="2"/>
  <c r="M449" i="2" s="1"/>
  <c r="J441" i="2"/>
  <c r="M441" i="2" s="1"/>
  <c r="J433" i="2"/>
  <c r="M433" i="2" s="1"/>
  <c r="J425" i="2"/>
  <c r="M425" i="2" s="1"/>
  <c r="J417" i="2"/>
  <c r="M417" i="2" s="1"/>
  <c r="J409" i="2"/>
  <c r="M409" i="2" s="1"/>
  <c r="J401" i="2"/>
  <c r="M401" i="2" s="1"/>
  <c r="J393" i="2"/>
  <c r="M393" i="2" s="1"/>
  <c r="J385" i="2"/>
  <c r="M385" i="2" s="1"/>
  <c r="J377" i="2"/>
  <c r="M377" i="2" s="1"/>
  <c r="J369" i="2"/>
  <c r="M369" i="2" s="1"/>
  <c r="J361" i="2"/>
  <c r="M361" i="2" s="1"/>
  <c r="J353" i="2"/>
  <c r="M353" i="2" s="1"/>
  <c r="J345" i="2"/>
  <c r="M345" i="2" s="1"/>
  <c r="J337" i="2"/>
  <c r="M337" i="2" s="1"/>
  <c r="J329" i="2"/>
  <c r="J321" i="2"/>
  <c r="J313" i="2"/>
  <c r="M313" i="2" s="1"/>
  <c r="J305" i="2"/>
  <c r="M305" i="2" s="1"/>
  <c r="J297" i="2"/>
  <c r="M297" i="2" s="1"/>
  <c r="J289" i="2"/>
  <c r="M289" i="2" s="1"/>
  <c r="J281" i="2"/>
  <c r="J273" i="2"/>
  <c r="M273" i="2" s="1"/>
  <c r="J265" i="2"/>
  <c r="M265" i="2" s="1"/>
  <c r="J257" i="2"/>
  <c r="M257" i="2" s="1"/>
  <c r="J249" i="2"/>
  <c r="M249" i="2" s="1"/>
  <c r="J241" i="2"/>
  <c r="M241" i="2" s="1"/>
  <c r="J233" i="2"/>
  <c r="M233" i="2" s="1"/>
  <c r="J225" i="2"/>
  <c r="M225" i="2" s="1"/>
  <c r="J217" i="2"/>
  <c r="M217" i="2" s="1"/>
  <c r="J209" i="2"/>
  <c r="M209" i="2" s="1"/>
  <c r="J201" i="2"/>
  <c r="J193" i="2"/>
  <c r="M193" i="2" s="1"/>
  <c r="J185" i="2"/>
  <c r="M185" i="2" s="1"/>
  <c r="J177" i="2"/>
  <c r="M177" i="2" s="1"/>
  <c r="J169" i="2"/>
  <c r="M169" i="2" s="1"/>
  <c r="J161" i="2"/>
  <c r="M161" i="2" s="1"/>
  <c r="J153" i="2"/>
  <c r="M153" i="2" s="1"/>
  <c r="J145" i="2"/>
  <c r="M145" i="2" s="1"/>
  <c r="J137" i="2"/>
  <c r="J129" i="2"/>
  <c r="M129" i="2" s="1"/>
  <c r="J121" i="2"/>
  <c r="M121" i="2" s="1"/>
  <c r="J113" i="2"/>
  <c r="M113" i="2" s="1"/>
  <c r="J105" i="2"/>
  <c r="M105" i="2" s="1"/>
  <c r="J97" i="2"/>
  <c r="M97" i="2" s="1"/>
  <c r="J89" i="2"/>
  <c r="M89" i="2" s="1"/>
  <c r="J81" i="2"/>
  <c r="M81" i="2" s="1"/>
  <c r="J73" i="2"/>
  <c r="M73" i="2" s="1"/>
  <c r="J65" i="2"/>
  <c r="M65" i="2" s="1"/>
  <c r="J57" i="2"/>
  <c r="M57" i="2" s="1"/>
  <c r="J49" i="2"/>
  <c r="M49" i="2" s="1"/>
  <c r="J41" i="2"/>
  <c r="M41" i="2" s="1"/>
  <c r="J33" i="2"/>
  <c r="M33" i="2" s="1"/>
  <c r="J25" i="2"/>
  <c r="M25" i="2" s="1"/>
  <c r="J17" i="2"/>
  <c r="M17" i="2" s="1"/>
  <c r="J9" i="2"/>
  <c r="M9" i="2" s="1"/>
  <c r="J496" i="2"/>
  <c r="M496" i="2" s="1"/>
  <c r="J488" i="2"/>
  <c r="M488" i="2" s="1"/>
  <c r="J480" i="2"/>
  <c r="M480" i="2" s="1"/>
  <c r="J472" i="2"/>
  <c r="M472" i="2" s="1"/>
  <c r="J464" i="2"/>
  <c r="M464" i="2" s="1"/>
  <c r="J456" i="2"/>
  <c r="M456" i="2" s="1"/>
  <c r="J448" i="2"/>
  <c r="M448" i="2" s="1"/>
  <c r="J440" i="2"/>
  <c r="M440" i="2" s="1"/>
  <c r="J432" i="2"/>
  <c r="M432" i="2" s="1"/>
  <c r="J424" i="2"/>
  <c r="M424" i="2" s="1"/>
  <c r="J416" i="2"/>
  <c r="M416" i="2" s="1"/>
  <c r="J408" i="2"/>
  <c r="M408" i="2" s="1"/>
  <c r="J400" i="2"/>
  <c r="M400" i="2" s="1"/>
  <c r="J392" i="2"/>
  <c r="J384" i="2"/>
  <c r="M384" i="2" s="1"/>
  <c r="J376" i="2"/>
  <c r="J368" i="2"/>
  <c r="M368" i="2" s="1"/>
  <c r="J360" i="2"/>
  <c r="M360" i="2" s="1"/>
  <c r="J352" i="2"/>
  <c r="M352" i="2" s="1"/>
  <c r="J344" i="2"/>
  <c r="M344" i="2" s="1"/>
  <c r="J336" i="2"/>
  <c r="M336" i="2" s="1"/>
  <c r="J328" i="2"/>
  <c r="M328" i="2" s="1"/>
  <c r="J320" i="2"/>
  <c r="M320" i="2" s="1"/>
  <c r="J312" i="2"/>
  <c r="M312" i="2" s="1"/>
  <c r="J304" i="2"/>
  <c r="M304" i="2" s="1"/>
  <c r="J296" i="2"/>
  <c r="M296" i="2" s="1"/>
  <c r="J288" i="2"/>
  <c r="M288" i="2" s="1"/>
  <c r="J280" i="2"/>
  <c r="M280" i="2" s="1"/>
  <c r="J272" i="2"/>
  <c r="M272" i="2" s="1"/>
  <c r="J264" i="2"/>
  <c r="M264" i="2" s="1"/>
  <c r="J256" i="2"/>
  <c r="M256" i="2" s="1"/>
  <c r="J248" i="2"/>
  <c r="M248" i="2" s="1"/>
  <c r="J240" i="2"/>
  <c r="M240" i="2" s="1"/>
  <c r="J232" i="2"/>
  <c r="M232" i="2" s="1"/>
  <c r="J224" i="2"/>
  <c r="M224" i="2" s="1"/>
  <c r="J216" i="2"/>
  <c r="M216" i="2" s="1"/>
  <c r="J208" i="2"/>
  <c r="M208" i="2" s="1"/>
  <c r="J200" i="2"/>
  <c r="M200" i="2" s="1"/>
  <c r="J192" i="2"/>
  <c r="M192" i="2" s="1"/>
  <c r="J184" i="2"/>
  <c r="M184" i="2" s="1"/>
  <c r="J176" i="2"/>
  <c r="M176" i="2" s="1"/>
  <c r="J168" i="2"/>
  <c r="M168" i="2" s="1"/>
  <c r="J160" i="2"/>
  <c r="M160" i="2" s="1"/>
  <c r="J152" i="2"/>
  <c r="M152" i="2" s="1"/>
  <c r="J144" i="2"/>
  <c r="M144" i="2" s="1"/>
  <c r="J136" i="2"/>
  <c r="M136" i="2" s="1"/>
  <c r="J128" i="2"/>
  <c r="M128" i="2" s="1"/>
  <c r="J120" i="2"/>
  <c r="M120" i="2" s="1"/>
  <c r="J112" i="2"/>
  <c r="M112" i="2" s="1"/>
  <c r="J104" i="2"/>
  <c r="M104" i="2" s="1"/>
  <c r="J96" i="2"/>
  <c r="M96" i="2" s="1"/>
  <c r="J88" i="2"/>
  <c r="M88" i="2" s="1"/>
  <c r="J80" i="2"/>
  <c r="M80" i="2" s="1"/>
  <c r="J72" i="2"/>
  <c r="M72" i="2" s="1"/>
  <c r="J64" i="2"/>
  <c r="M64" i="2" s="1"/>
  <c r="J56" i="2"/>
  <c r="M56" i="2" s="1"/>
  <c r="J48" i="2"/>
  <c r="M48" i="2" s="1"/>
  <c r="J40" i="2"/>
  <c r="M40" i="2" s="1"/>
  <c r="J32" i="2"/>
  <c r="M32" i="2" s="1"/>
  <c r="J24" i="2"/>
  <c r="M24" i="2" s="1"/>
  <c r="J16" i="2"/>
  <c r="M16" i="2" s="1"/>
  <c r="J8" i="2"/>
  <c r="M8" i="2" s="1"/>
  <c r="J3" i="2"/>
  <c r="J495" i="2"/>
  <c r="J487" i="2"/>
  <c r="M487" i="2" s="1"/>
  <c r="J479" i="2"/>
  <c r="M479" i="2" s="1"/>
  <c r="J471" i="2"/>
  <c r="M471" i="2" s="1"/>
  <c r="J463" i="2"/>
  <c r="M463" i="2" s="1"/>
  <c r="J455" i="2"/>
  <c r="M455" i="2" s="1"/>
  <c r="J447" i="2"/>
  <c r="M447" i="2" s="1"/>
  <c r="J439" i="2"/>
  <c r="M439" i="2" s="1"/>
  <c r="J431" i="2"/>
  <c r="M431" i="2" s="1"/>
  <c r="J423" i="2"/>
  <c r="M423" i="2" s="1"/>
  <c r="J415" i="2"/>
  <c r="M415" i="2" s="1"/>
  <c r="J407" i="2"/>
  <c r="M407" i="2" s="1"/>
  <c r="J399" i="2"/>
  <c r="M399" i="2" s="1"/>
  <c r="J391" i="2"/>
  <c r="M391" i="2" s="1"/>
  <c r="J383" i="2"/>
  <c r="M383" i="2" s="1"/>
  <c r="J375" i="2"/>
  <c r="M375" i="2" s="1"/>
  <c r="J367" i="2"/>
  <c r="M367" i="2" s="1"/>
  <c r="J359" i="2"/>
  <c r="M359" i="2" s="1"/>
  <c r="J351" i="2"/>
  <c r="M351" i="2" s="1"/>
  <c r="J343" i="2"/>
  <c r="M343" i="2" s="1"/>
  <c r="J335" i="2"/>
  <c r="M335" i="2" s="1"/>
  <c r="J327" i="2"/>
  <c r="M327" i="2" s="1"/>
  <c r="J319" i="2"/>
  <c r="M319" i="2" s="1"/>
  <c r="J311" i="2"/>
  <c r="M311" i="2" s="1"/>
  <c r="J303" i="2"/>
  <c r="M303" i="2" s="1"/>
  <c r="J295" i="2"/>
  <c r="M295" i="2" s="1"/>
  <c r="J287" i="2"/>
  <c r="M287" i="2" s="1"/>
  <c r="J279" i="2"/>
  <c r="M279" i="2" s="1"/>
  <c r="J271" i="2"/>
  <c r="M271" i="2" s="1"/>
  <c r="J263" i="2"/>
  <c r="M263" i="2" s="1"/>
  <c r="J255" i="2"/>
  <c r="M255" i="2" s="1"/>
  <c r="J247" i="2"/>
  <c r="M247" i="2" s="1"/>
  <c r="J239" i="2"/>
  <c r="M239" i="2" s="1"/>
  <c r="J231" i="2"/>
  <c r="M231" i="2" s="1"/>
  <c r="J223" i="2"/>
  <c r="M223" i="2" s="1"/>
  <c r="J215" i="2"/>
  <c r="M215" i="2" s="1"/>
  <c r="J207" i="2"/>
  <c r="M207" i="2" s="1"/>
  <c r="J199" i="2"/>
  <c r="M199" i="2" s="1"/>
  <c r="J191" i="2"/>
  <c r="M191" i="2" s="1"/>
  <c r="J183" i="2"/>
  <c r="M183" i="2" s="1"/>
  <c r="J175" i="2"/>
  <c r="M175" i="2" s="1"/>
  <c r="J167" i="2"/>
  <c r="M167" i="2" s="1"/>
  <c r="J159" i="2"/>
  <c r="M159" i="2" s="1"/>
  <c r="J151" i="2"/>
  <c r="M151" i="2" s="1"/>
  <c r="J143" i="2"/>
  <c r="M143" i="2" s="1"/>
  <c r="J135" i="2"/>
  <c r="M135" i="2" s="1"/>
  <c r="J127" i="2"/>
  <c r="M127" i="2" s="1"/>
  <c r="J119" i="2"/>
  <c r="M119" i="2" s="1"/>
  <c r="J111" i="2"/>
  <c r="M111" i="2" s="1"/>
  <c r="J103" i="2"/>
  <c r="M103" i="2" s="1"/>
  <c r="J95" i="2"/>
  <c r="M95" i="2" s="1"/>
  <c r="J87" i="2"/>
  <c r="M87" i="2" s="1"/>
  <c r="J79" i="2"/>
  <c r="M79" i="2" s="1"/>
  <c r="J71" i="2"/>
  <c r="M71" i="2" s="1"/>
  <c r="J63" i="2"/>
  <c r="M63" i="2" s="1"/>
  <c r="J55" i="2"/>
  <c r="M55" i="2" s="1"/>
  <c r="J47" i="2"/>
  <c r="M47" i="2" s="1"/>
  <c r="J39" i="2"/>
  <c r="M39" i="2" s="1"/>
  <c r="J31" i="2"/>
  <c r="J23" i="2"/>
  <c r="M23" i="2" s="1"/>
  <c r="J15" i="2"/>
  <c r="M15" i="2" s="1"/>
  <c r="J7" i="2"/>
  <c r="M7" i="2" s="1"/>
  <c r="M99" i="2"/>
  <c r="M91" i="2"/>
  <c r="M83" i="2"/>
  <c r="M75" i="2"/>
  <c r="M67" i="2"/>
  <c r="M59" i="2"/>
  <c r="M51" i="2"/>
  <c r="M43" i="2"/>
  <c r="M35" i="2"/>
  <c r="M27" i="2"/>
  <c r="M19" i="2"/>
  <c r="M11" i="2"/>
  <c r="J502" i="2"/>
  <c r="M502" i="2" s="1"/>
  <c r="J494" i="2"/>
  <c r="M494" i="2" s="1"/>
  <c r="J486" i="2"/>
  <c r="M486" i="2" s="1"/>
  <c r="J478" i="2"/>
  <c r="M478" i="2" s="1"/>
  <c r="J470" i="2"/>
  <c r="M470" i="2" s="1"/>
  <c r="J462" i="2"/>
  <c r="M462" i="2" s="1"/>
  <c r="J454" i="2"/>
  <c r="M454" i="2" s="1"/>
  <c r="J446" i="2"/>
  <c r="M446" i="2" s="1"/>
  <c r="J438" i="2"/>
  <c r="M438" i="2" s="1"/>
  <c r="J430" i="2"/>
  <c r="M430" i="2" s="1"/>
  <c r="J422" i="2"/>
  <c r="M422" i="2" s="1"/>
  <c r="J414" i="2"/>
  <c r="M414" i="2" s="1"/>
  <c r="J406" i="2"/>
  <c r="M406" i="2" s="1"/>
  <c r="J398" i="2"/>
  <c r="M398" i="2" s="1"/>
  <c r="J390" i="2"/>
  <c r="M390" i="2" s="1"/>
  <c r="J382" i="2"/>
  <c r="M382" i="2" s="1"/>
  <c r="J374" i="2"/>
  <c r="M374" i="2" s="1"/>
  <c r="J366" i="2"/>
  <c r="M366" i="2" s="1"/>
  <c r="J358" i="2"/>
  <c r="M358" i="2" s="1"/>
  <c r="J350" i="2"/>
  <c r="M350" i="2" s="1"/>
  <c r="J342" i="2"/>
  <c r="M342" i="2" s="1"/>
  <c r="J334" i="2"/>
  <c r="M334" i="2" s="1"/>
  <c r="J326" i="2"/>
  <c r="J318" i="2"/>
  <c r="M318" i="2" s="1"/>
  <c r="J310" i="2"/>
  <c r="M310" i="2" s="1"/>
  <c r="J302" i="2"/>
  <c r="M302" i="2" s="1"/>
  <c r="J294" i="2"/>
  <c r="M294" i="2" s="1"/>
  <c r="J286" i="2"/>
  <c r="M286" i="2" s="1"/>
  <c r="J278" i="2"/>
  <c r="M278" i="2" s="1"/>
  <c r="J270" i="2"/>
  <c r="M270" i="2" s="1"/>
  <c r="J262" i="2"/>
  <c r="M262" i="2" s="1"/>
  <c r="J254" i="2"/>
  <c r="M254" i="2" s="1"/>
  <c r="J246" i="2"/>
  <c r="M246" i="2" s="1"/>
  <c r="J238" i="2"/>
  <c r="M238" i="2" s="1"/>
  <c r="J230" i="2"/>
  <c r="M230" i="2" s="1"/>
  <c r="J222" i="2"/>
  <c r="M222" i="2" s="1"/>
  <c r="J214" i="2"/>
  <c r="M214" i="2" s="1"/>
  <c r="J206" i="2"/>
  <c r="M206" i="2" s="1"/>
  <c r="J198" i="2"/>
  <c r="M198" i="2" s="1"/>
  <c r="J190" i="2"/>
  <c r="M190" i="2" s="1"/>
  <c r="J182" i="2"/>
  <c r="M182" i="2" s="1"/>
  <c r="J174" i="2"/>
  <c r="M174" i="2" s="1"/>
  <c r="J166" i="2"/>
  <c r="M166" i="2" s="1"/>
  <c r="J158" i="2"/>
  <c r="M158" i="2" s="1"/>
  <c r="J150" i="2"/>
  <c r="M150" i="2" s="1"/>
  <c r="J142" i="2"/>
  <c r="M142" i="2" s="1"/>
  <c r="J134" i="2"/>
  <c r="M134" i="2" s="1"/>
  <c r="J126" i="2"/>
  <c r="M126" i="2" s="1"/>
  <c r="J118" i="2"/>
  <c r="M118" i="2" s="1"/>
  <c r="J110" i="2"/>
  <c r="M110" i="2" s="1"/>
  <c r="J102" i="2"/>
  <c r="M102" i="2" s="1"/>
  <c r="J94" i="2"/>
  <c r="M94" i="2" s="1"/>
  <c r="J86" i="2"/>
  <c r="M86" i="2" s="1"/>
  <c r="J78" i="2"/>
  <c r="M78" i="2" s="1"/>
  <c r="J70" i="2"/>
  <c r="J62" i="2"/>
  <c r="M62" i="2" s="1"/>
  <c r="J54" i="2"/>
  <c r="M54" i="2" s="1"/>
  <c r="J46" i="2"/>
  <c r="M46" i="2" s="1"/>
  <c r="J38" i="2"/>
  <c r="M38" i="2" s="1"/>
  <c r="J30" i="2"/>
  <c r="M30" i="2" s="1"/>
  <c r="J22" i="2"/>
  <c r="M22" i="2" s="1"/>
  <c r="J14" i="2"/>
  <c r="M14" i="2" s="1"/>
  <c r="J6" i="2"/>
  <c r="J501" i="2"/>
  <c r="M501" i="2" s="1"/>
  <c r="J493" i="2"/>
  <c r="M493" i="2" s="1"/>
  <c r="J485" i="2"/>
  <c r="J477" i="2"/>
  <c r="M477" i="2" s="1"/>
  <c r="J469" i="2"/>
  <c r="M469" i="2" s="1"/>
  <c r="J461" i="2"/>
  <c r="M461" i="2" s="1"/>
  <c r="J453" i="2"/>
  <c r="M453" i="2" s="1"/>
  <c r="J445" i="2"/>
  <c r="M445" i="2" s="1"/>
  <c r="J437" i="2"/>
  <c r="M437" i="2" s="1"/>
  <c r="J429" i="2"/>
  <c r="M429" i="2" s="1"/>
  <c r="J421" i="2"/>
  <c r="M421" i="2" s="1"/>
  <c r="J413" i="2"/>
  <c r="M413" i="2" s="1"/>
  <c r="J405" i="2"/>
  <c r="M405" i="2" s="1"/>
  <c r="J397" i="2"/>
  <c r="M397" i="2" s="1"/>
  <c r="J389" i="2"/>
  <c r="M389" i="2" s="1"/>
  <c r="J381" i="2"/>
  <c r="M381" i="2" s="1"/>
  <c r="J373" i="2"/>
  <c r="M373" i="2" s="1"/>
  <c r="J365" i="2"/>
  <c r="M365" i="2" s="1"/>
  <c r="J357" i="2"/>
  <c r="M357" i="2" s="1"/>
  <c r="J349" i="2"/>
  <c r="M349" i="2" s="1"/>
  <c r="J341" i="2"/>
  <c r="M341" i="2" s="1"/>
  <c r="J333" i="2"/>
  <c r="M333" i="2" s="1"/>
  <c r="J325" i="2"/>
  <c r="M325" i="2" s="1"/>
  <c r="J317" i="2"/>
  <c r="M317" i="2" s="1"/>
  <c r="J309" i="2"/>
  <c r="M309" i="2" s="1"/>
  <c r="J301" i="2"/>
  <c r="M301" i="2" s="1"/>
  <c r="J293" i="2"/>
  <c r="M293" i="2" s="1"/>
  <c r="J285" i="2"/>
  <c r="M285" i="2" s="1"/>
  <c r="J277" i="2"/>
  <c r="M277" i="2" s="1"/>
  <c r="J269" i="2"/>
  <c r="M269" i="2" s="1"/>
  <c r="J261" i="2"/>
  <c r="M261" i="2" s="1"/>
  <c r="J253" i="2"/>
  <c r="M253" i="2" s="1"/>
  <c r="J245" i="2"/>
  <c r="M245" i="2" s="1"/>
  <c r="J237" i="2"/>
  <c r="M237" i="2" s="1"/>
  <c r="J229" i="2"/>
  <c r="M229" i="2" s="1"/>
  <c r="J221" i="2"/>
  <c r="M221" i="2" s="1"/>
  <c r="J213" i="2"/>
  <c r="M213" i="2" s="1"/>
  <c r="J205" i="2"/>
  <c r="M205" i="2" s="1"/>
  <c r="J197" i="2"/>
  <c r="M197" i="2" s="1"/>
  <c r="J189" i="2"/>
  <c r="M189" i="2" s="1"/>
  <c r="J181" i="2"/>
  <c r="M181" i="2" s="1"/>
  <c r="J173" i="2"/>
  <c r="M173" i="2" s="1"/>
  <c r="J165" i="2"/>
  <c r="M165" i="2" s="1"/>
  <c r="J157" i="2"/>
  <c r="M157" i="2" s="1"/>
  <c r="J149" i="2"/>
  <c r="M149" i="2" s="1"/>
  <c r="J141" i="2"/>
  <c r="M141" i="2" s="1"/>
  <c r="J133" i="2"/>
  <c r="M133" i="2" s="1"/>
  <c r="J125" i="2"/>
  <c r="M125" i="2" s="1"/>
  <c r="J117" i="2"/>
  <c r="M117" i="2" s="1"/>
  <c r="J109" i="2"/>
  <c r="M109" i="2" s="1"/>
  <c r="J101" i="2"/>
  <c r="M101" i="2" s="1"/>
  <c r="J93" i="2"/>
  <c r="M93" i="2" s="1"/>
  <c r="J85" i="2"/>
  <c r="M85" i="2" s="1"/>
  <c r="J77" i="2"/>
  <c r="M77" i="2" s="1"/>
  <c r="J69" i="2"/>
  <c r="M69" i="2" s="1"/>
  <c r="J61" i="2"/>
  <c r="M61" i="2" s="1"/>
  <c r="J53" i="2"/>
  <c r="M53" i="2" s="1"/>
  <c r="J45" i="2"/>
  <c r="M45" i="2" s="1"/>
  <c r="J37" i="2"/>
  <c r="M37" i="2" s="1"/>
  <c r="J29" i="2"/>
  <c r="M29" i="2" s="1"/>
  <c r="J21" i="2"/>
  <c r="M21" i="2" s="1"/>
  <c r="J13" i="2"/>
  <c r="M13" i="2" s="1"/>
  <c r="J5" i="2"/>
  <c r="M5" i="2" s="1"/>
  <c r="J500" i="2"/>
  <c r="M500" i="2" s="1"/>
  <c r="J492" i="2"/>
  <c r="M492" i="2" s="1"/>
  <c r="J484" i="2"/>
  <c r="M484" i="2" s="1"/>
  <c r="J476" i="2"/>
  <c r="M476" i="2" s="1"/>
  <c r="J468" i="2"/>
  <c r="M468" i="2" s="1"/>
  <c r="J460" i="2"/>
  <c r="M460" i="2" s="1"/>
  <c r="J452" i="2"/>
  <c r="M452" i="2" s="1"/>
  <c r="J444" i="2"/>
  <c r="M444" i="2" s="1"/>
  <c r="J436" i="2"/>
  <c r="M436" i="2" s="1"/>
  <c r="J428" i="2"/>
  <c r="M428" i="2" s="1"/>
  <c r="J420" i="2"/>
  <c r="M420" i="2" s="1"/>
  <c r="J412" i="2"/>
  <c r="M412" i="2" s="1"/>
  <c r="J404" i="2"/>
  <c r="M404" i="2" s="1"/>
  <c r="J396" i="2"/>
  <c r="M396" i="2" s="1"/>
  <c r="J388" i="2"/>
  <c r="M388" i="2" s="1"/>
  <c r="J380" i="2"/>
  <c r="M380" i="2" s="1"/>
  <c r="J372" i="2"/>
  <c r="J364" i="2"/>
  <c r="M364" i="2" s="1"/>
  <c r="J356" i="2"/>
  <c r="M356" i="2" s="1"/>
  <c r="J348" i="2"/>
  <c r="M348" i="2" s="1"/>
  <c r="J340" i="2"/>
  <c r="M340" i="2" s="1"/>
  <c r="J332" i="2"/>
  <c r="M332" i="2" s="1"/>
  <c r="J324" i="2"/>
  <c r="M324" i="2" s="1"/>
  <c r="J316" i="2"/>
  <c r="M316" i="2" s="1"/>
  <c r="J308" i="2"/>
  <c r="M308" i="2" s="1"/>
  <c r="J300" i="2"/>
  <c r="M300" i="2" s="1"/>
  <c r="J292" i="2"/>
  <c r="M292" i="2" s="1"/>
  <c r="J284" i="2"/>
  <c r="M284" i="2" s="1"/>
  <c r="J276" i="2"/>
  <c r="M276" i="2" s="1"/>
  <c r="J268" i="2"/>
  <c r="M268" i="2" s="1"/>
  <c r="J260" i="2"/>
  <c r="M260" i="2" s="1"/>
  <c r="J252" i="2"/>
  <c r="M252" i="2" s="1"/>
  <c r="J244" i="2"/>
  <c r="M244" i="2" s="1"/>
  <c r="J236" i="2"/>
  <c r="M236" i="2" s="1"/>
  <c r="J228" i="2"/>
  <c r="M228" i="2" s="1"/>
  <c r="J220" i="2"/>
  <c r="M220" i="2" s="1"/>
  <c r="J212" i="2"/>
  <c r="M212" i="2" s="1"/>
  <c r="J204" i="2"/>
  <c r="M204" i="2" s="1"/>
  <c r="J196" i="2"/>
  <c r="M196" i="2" s="1"/>
  <c r="J188" i="2"/>
  <c r="M188" i="2" s="1"/>
  <c r="J180" i="2"/>
  <c r="J172" i="2"/>
  <c r="M172" i="2" s="1"/>
  <c r="J164" i="2"/>
  <c r="M164" i="2" s="1"/>
  <c r="J156" i="2"/>
  <c r="M156" i="2" s="1"/>
  <c r="J148" i="2"/>
  <c r="M148" i="2" s="1"/>
  <c r="J140" i="2"/>
  <c r="M140" i="2" s="1"/>
  <c r="J132" i="2"/>
  <c r="M132" i="2" s="1"/>
  <c r="J124" i="2"/>
  <c r="M124" i="2" s="1"/>
  <c r="J116" i="2"/>
  <c r="M116" i="2" s="1"/>
  <c r="J108" i="2"/>
  <c r="M108" i="2" s="1"/>
  <c r="J100" i="2"/>
  <c r="M100" i="2" s="1"/>
  <c r="J92" i="2"/>
  <c r="M92" i="2" s="1"/>
  <c r="J84" i="2"/>
  <c r="M84" i="2" s="1"/>
  <c r="J76" i="2"/>
  <c r="M76" i="2" s="1"/>
  <c r="J68" i="2"/>
  <c r="M68" i="2" s="1"/>
  <c r="J60" i="2"/>
  <c r="M60" i="2" s="1"/>
  <c r="J52" i="2"/>
  <c r="M52" i="2" s="1"/>
  <c r="J44" i="2"/>
  <c r="M44" i="2" s="1"/>
  <c r="J36" i="2"/>
  <c r="M36" i="2" s="1"/>
  <c r="J28" i="2"/>
  <c r="M28" i="2" s="1"/>
  <c r="J20" i="2"/>
  <c r="M20" i="2" s="1"/>
  <c r="J12" i="2"/>
  <c r="M12" i="2" s="1"/>
  <c r="M475" i="2"/>
  <c r="M474" i="2"/>
  <c r="M499" i="2"/>
  <c r="M491" i="2"/>
  <c r="M483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498" i="2"/>
  <c r="M490" i="2"/>
  <c r="M482" i="2"/>
  <c r="M466" i="2"/>
  <c r="M458" i="2"/>
  <c r="M450" i="2"/>
  <c r="M442" i="2"/>
  <c r="M426" i="2"/>
  <c r="M418" i="2"/>
  <c r="M410" i="2"/>
  <c r="M402" i="2"/>
  <c r="M394" i="2"/>
  <c r="M386" i="2"/>
  <c r="M378" i="2"/>
  <c r="M362" i="2"/>
  <c r="M354" i="2"/>
  <c r="M346" i="2"/>
  <c r="M338" i="2"/>
  <c r="M330" i="2"/>
  <c r="M322" i="2"/>
  <c r="M314" i="2"/>
  <c r="M298" i="2"/>
  <c r="M290" i="2"/>
  <c r="M282" i="2"/>
  <c r="M274" i="2"/>
  <c r="M266" i="2"/>
  <c r="M258" i="2"/>
  <c r="M250" i="2"/>
  <c r="M234" i="2"/>
  <c r="M226" i="2"/>
  <c r="M218" i="2"/>
  <c r="M210" i="2"/>
  <c r="M202" i="2"/>
  <c r="M194" i="2"/>
  <c r="M186" i="2"/>
  <c r="M170" i="2"/>
  <c r="M162" i="2"/>
  <c r="M154" i="2"/>
  <c r="M146" i="2"/>
  <c r="M138" i="2"/>
  <c r="M130" i="2"/>
  <c r="M122" i="2"/>
  <c r="M106" i="2"/>
  <c r="M98" i="2"/>
  <c r="M90" i="2"/>
  <c r="M82" i="2"/>
  <c r="M74" i="2"/>
  <c r="M66" i="2"/>
  <c r="M58" i="2"/>
  <c r="M489" i="2"/>
  <c r="M329" i="2"/>
  <c r="M321" i="2"/>
  <c r="M201" i="2"/>
  <c r="M137" i="2"/>
  <c r="M376" i="2"/>
  <c r="M495" i="2"/>
  <c r="M31" i="2"/>
  <c r="M326" i="2"/>
  <c r="M70" i="2"/>
  <c r="M6" i="2"/>
  <c r="M485" i="2"/>
  <c r="M372" i="2"/>
  <c r="M180" i="2"/>
  <c r="M4" i="2"/>
  <c r="K122" i="2"/>
  <c r="K114" i="2"/>
  <c r="K106" i="2"/>
  <c r="K98" i="2"/>
  <c r="K90" i="2"/>
  <c r="K82" i="2"/>
  <c r="K74" i="2"/>
  <c r="K66" i="2"/>
  <c r="K58" i="2"/>
  <c r="K50" i="2"/>
  <c r="K42" i="2"/>
  <c r="K34" i="2"/>
  <c r="K26" i="2"/>
  <c r="K18" i="2"/>
  <c r="K10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498" i="2"/>
  <c r="L490" i="2"/>
  <c r="L482" i="2"/>
  <c r="L474" i="2"/>
  <c r="L466" i="2"/>
  <c r="L458" i="2"/>
  <c r="L450" i="2"/>
  <c r="L442" i="2"/>
  <c r="L434" i="2"/>
  <c r="L426" i="2"/>
  <c r="L418" i="2"/>
  <c r="L410" i="2"/>
  <c r="L402" i="2"/>
  <c r="L394" i="2"/>
  <c r="L386" i="2"/>
  <c r="L378" i="2"/>
  <c r="L370" i="2"/>
  <c r="L362" i="2"/>
  <c r="L354" i="2"/>
  <c r="L346" i="2"/>
  <c r="L338" i="2"/>
  <c r="L330" i="2"/>
  <c r="L322" i="2"/>
  <c r="L314" i="2"/>
  <c r="L306" i="2"/>
  <c r="L298" i="2"/>
  <c r="L290" i="2"/>
  <c r="L282" i="2"/>
  <c r="L274" i="2"/>
  <c r="L266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502" i="2"/>
  <c r="L494" i="2"/>
  <c r="L486" i="2"/>
  <c r="L478" i="2"/>
  <c r="L470" i="2"/>
  <c r="L462" i="2"/>
  <c r="L454" i="2"/>
  <c r="L446" i="2"/>
  <c r="L438" i="2"/>
  <c r="L430" i="2"/>
  <c r="L422" i="2"/>
  <c r="L414" i="2"/>
  <c r="L406" i="2"/>
  <c r="L398" i="2"/>
  <c r="L390" i="2"/>
  <c r="L382" i="2"/>
  <c r="L374" i="2"/>
  <c r="L366" i="2"/>
  <c r="L358" i="2"/>
  <c r="L350" i="2"/>
  <c r="L342" i="2"/>
  <c r="L334" i="2"/>
  <c r="L326" i="2"/>
  <c r="L318" i="2"/>
  <c r="L310" i="2"/>
  <c r="L302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500" i="2"/>
  <c r="L492" i="2"/>
  <c r="L484" i="2"/>
  <c r="L476" i="2"/>
  <c r="L468" i="2"/>
  <c r="L460" i="2"/>
  <c r="L452" i="2"/>
  <c r="L444" i="2"/>
  <c r="L436" i="2"/>
  <c r="L428" i="2"/>
  <c r="L420" i="2"/>
  <c r="L412" i="2"/>
  <c r="L404" i="2"/>
  <c r="L396" i="2"/>
  <c r="L388" i="2"/>
  <c r="L380" i="2"/>
  <c r="L372" i="2"/>
  <c r="L364" i="2"/>
  <c r="L356" i="2"/>
  <c r="L348" i="2"/>
  <c r="L340" i="2"/>
  <c r="L332" i="2"/>
  <c r="L324" i="2"/>
  <c r="L316" i="2"/>
  <c r="L308" i="2"/>
  <c r="L300" i="2"/>
  <c r="L292" i="2"/>
  <c r="L284" i="2"/>
  <c r="L276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K499" i="2"/>
  <c r="K491" i="2"/>
  <c r="K483" i="2"/>
  <c r="K475" i="2"/>
  <c r="K467" i="2"/>
  <c r="K459" i="2"/>
  <c r="K451" i="2"/>
  <c r="K443" i="2"/>
  <c r="K435" i="2"/>
  <c r="K427" i="2"/>
  <c r="K419" i="2"/>
  <c r="K411" i="2"/>
  <c r="K403" i="2"/>
  <c r="K395" i="2"/>
  <c r="K387" i="2"/>
  <c r="K379" i="2"/>
  <c r="K371" i="2"/>
  <c r="K363" i="2"/>
  <c r="K355" i="2"/>
  <c r="K347" i="2"/>
  <c r="K339" i="2"/>
  <c r="K331" i="2"/>
  <c r="K323" i="2"/>
  <c r="K315" i="2"/>
  <c r="K307" i="2"/>
  <c r="K299" i="2"/>
  <c r="K291" i="2"/>
  <c r="K283" i="2"/>
  <c r="K275" i="2"/>
  <c r="K267" i="2"/>
  <c r="K259" i="2"/>
  <c r="K251" i="2"/>
  <c r="K243" i="2"/>
  <c r="K235" i="2"/>
  <c r="K227" i="2"/>
  <c r="K219" i="2"/>
  <c r="K211" i="2"/>
  <c r="K203" i="2"/>
  <c r="K195" i="2"/>
  <c r="K187" i="2"/>
  <c r="K179" i="2"/>
  <c r="K171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498" i="2"/>
  <c r="K490" i="2"/>
  <c r="K482" i="2"/>
  <c r="K474" i="2"/>
  <c r="K466" i="2"/>
  <c r="K458" i="2"/>
  <c r="K450" i="2"/>
  <c r="K442" i="2"/>
  <c r="K434" i="2"/>
  <c r="K426" i="2"/>
  <c r="K418" i="2"/>
  <c r="K410" i="2"/>
  <c r="K402" i="2"/>
  <c r="K394" i="2"/>
  <c r="K386" i="2"/>
  <c r="K378" i="2"/>
  <c r="K370" i="2"/>
  <c r="K362" i="2"/>
  <c r="K354" i="2"/>
  <c r="K346" i="2"/>
  <c r="K338" i="2"/>
  <c r="K330" i="2"/>
  <c r="K322" i="2"/>
  <c r="K314" i="2"/>
  <c r="K306" i="2"/>
  <c r="K298" i="2"/>
  <c r="K290" i="2"/>
  <c r="K282" i="2"/>
  <c r="K274" i="2"/>
  <c r="K266" i="2"/>
  <c r="K258" i="2"/>
  <c r="K250" i="2"/>
  <c r="K242" i="2"/>
  <c r="K234" i="2"/>
  <c r="K226" i="2"/>
  <c r="K218" i="2"/>
  <c r="K210" i="2"/>
  <c r="K202" i="2"/>
  <c r="K194" i="2"/>
  <c r="K186" i="2"/>
  <c r="K178" i="2"/>
  <c r="K170" i="2"/>
  <c r="K162" i="2"/>
  <c r="K154" i="2"/>
  <c r="K146" i="2"/>
  <c r="K138" i="2"/>
  <c r="K130" i="2"/>
  <c r="K497" i="2"/>
  <c r="K489" i="2"/>
  <c r="K481" i="2"/>
  <c r="K473" i="2"/>
  <c r="K465" i="2"/>
  <c r="K457" i="2"/>
  <c r="K449" i="2"/>
  <c r="K441" i="2"/>
  <c r="K433" i="2"/>
  <c r="K425" i="2"/>
  <c r="K417" i="2"/>
  <c r="K409" i="2"/>
  <c r="K401" i="2"/>
  <c r="K393" i="2"/>
  <c r="K385" i="2"/>
  <c r="K377" i="2"/>
  <c r="K369" i="2"/>
  <c r="K361" i="2"/>
  <c r="K353" i="2"/>
  <c r="K345" i="2"/>
  <c r="K337" i="2"/>
  <c r="K329" i="2"/>
  <c r="K321" i="2"/>
  <c r="K313" i="2"/>
  <c r="K305" i="2"/>
  <c r="K297" i="2"/>
  <c r="K289" i="2"/>
  <c r="K281" i="2"/>
  <c r="K273" i="2"/>
  <c r="K265" i="2"/>
  <c r="K257" i="2"/>
  <c r="K249" i="2"/>
  <c r="K241" i="2"/>
  <c r="K233" i="2"/>
  <c r="K225" i="2"/>
  <c r="K217" i="2"/>
  <c r="K209" i="2"/>
  <c r="K201" i="2"/>
  <c r="K193" i="2"/>
  <c r="K185" i="2"/>
  <c r="K177" i="2"/>
  <c r="K169" i="2"/>
  <c r="K161" i="2"/>
  <c r="K153" i="2"/>
  <c r="K145" i="2"/>
  <c r="K137" i="2"/>
  <c r="K129" i="2"/>
  <c r="K121" i="2"/>
  <c r="K113" i="2"/>
  <c r="K105" i="2"/>
  <c r="K97" i="2"/>
  <c r="K89" i="2"/>
  <c r="K81" i="2"/>
  <c r="K73" i="2"/>
  <c r="K65" i="2"/>
  <c r="K57" i="2"/>
  <c r="K49" i="2"/>
  <c r="K41" i="2"/>
  <c r="K33" i="2"/>
  <c r="K25" i="2"/>
  <c r="K17" i="2"/>
  <c r="K9" i="2"/>
  <c r="K496" i="2"/>
  <c r="K488" i="2"/>
  <c r="K480" i="2"/>
  <c r="K472" i="2"/>
  <c r="K464" i="2"/>
  <c r="K456" i="2"/>
  <c r="K448" i="2"/>
  <c r="K440" i="2"/>
  <c r="K432" i="2"/>
  <c r="K424" i="2"/>
  <c r="K416" i="2"/>
  <c r="K408" i="2"/>
  <c r="K400" i="2"/>
  <c r="K392" i="2"/>
  <c r="K384" i="2"/>
  <c r="K376" i="2"/>
  <c r="K368" i="2"/>
  <c r="K360" i="2"/>
  <c r="K352" i="2"/>
  <c r="K344" i="2"/>
  <c r="K336" i="2"/>
  <c r="K328" i="2"/>
  <c r="K320" i="2"/>
  <c r="K312" i="2"/>
  <c r="K304" i="2"/>
  <c r="K296" i="2"/>
  <c r="K288" i="2"/>
  <c r="K280" i="2"/>
  <c r="K272" i="2"/>
  <c r="K264" i="2"/>
  <c r="K256" i="2"/>
  <c r="K248" i="2"/>
  <c r="K240" i="2"/>
  <c r="K232" i="2"/>
  <c r="K224" i="2"/>
  <c r="K216" i="2"/>
  <c r="K208" i="2"/>
  <c r="K200" i="2"/>
  <c r="K192" i="2"/>
  <c r="K184" i="2"/>
  <c r="K176" i="2"/>
  <c r="K168" i="2"/>
  <c r="K160" i="2"/>
  <c r="K152" i="2"/>
  <c r="K144" i="2"/>
  <c r="K136" i="2"/>
  <c r="K128" i="2"/>
  <c r="K120" i="2"/>
  <c r="K112" i="2"/>
  <c r="K104" i="2"/>
  <c r="K96" i="2"/>
  <c r="K88" i="2"/>
  <c r="K80" i="2"/>
  <c r="K72" i="2"/>
  <c r="K64" i="2"/>
  <c r="K56" i="2"/>
  <c r="K48" i="2"/>
  <c r="K40" i="2"/>
  <c r="K32" i="2"/>
  <c r="K24" i="2"/>
  <c r="K16" i="2"/>
  <c r="K8" i="2"/>
  <c r="K3" i="2"/>
  <c r="K495" i="2"/>
  <c r="K487" i="2"/>
  <c r="K479" i="2"/>
  <c r="K471" i="2"/>
  <c r="K463" i="2"/>
  <c r="K455" i="2"/>
  <c r="K447" i="2"/>
  <c r="K439" i="2"/>
  <c r="K431" i="2"/>
  <c r="K423" i="2"/>
  <c r="K415" i="2"/>
  <c r="K407" i="2"/>
  <c r="K399" i="2"/>
  <c r="K391" i="2"/>
  <c r="K383" i="2"/>
  <c r="K375" i="2"/>
  <c r="K367" i="2"/>
  <c r="K359" i="2"/>
  <c r="K351" i="2"/>
  <c r="K343" i="2"/>
  <c r="K335" i="2"/>
  <c r="K327" i="2"/>
  <c r="K319" i="2"/>
  <c r="K311" i="2"/>
  <c r="K303" i="2"/>
  <c r="K295" i="2"/>
  <c r="K287" i="2"/>
  <c r="K279" i="2"/>
  <c r="K271" i="2"/>
  <c r="K263" i="2"/>
  <c r="K255" i="2"/>
  <c r="K247" i="2"/>
  <c r="K239" i="2"/>
  <c r="K231" i="2"/>
  <c r="K223" i="2"/>
  <c r="K215" i="2"/>
  <c r="K207" i="2"/>
  <c r="K199" i="2"/>
  <c r="K191" i="2"/>
  <c r="K183" i="2"/>
  <c r="K175" i="2"/>
  <c r="K167" i="2"/>
  <c r="K159" i="2"/>
  <c r="K151" i="2"/>
  <c r="K143" i="2"/>
  <c r="K135" i="2"/>
  <c r="K127" i="2"/>
  <c r="K119" i="2"/>
  <c r="K111" i="2"/>
  <c r="K103" i="2"/>
  <c r="K95" i="2"/>
  <c r="K87" i="2"/>
  <c r="K79" i="2"/>
  <c r="K71" i="2"/>
  <c r="K63" i="2"/>
  <c r="K55" i="2"/>
  <c r="K47" i="2"/>
  <c r="K39" i="2"/>
  <c r="K31" i="2"/>
  <c r="K23" i="2"/>
  <c r="K15" i="2"/>
  <c r="K7" i="2"/>
  <c r="K502" i="2"/>
  <c r="K494" i="2"/>
  <c r="K486" i="2"/>
  <c r="K478" i="2"/>
  <c r="K470" i="2"/>
  <c r="K462" i="2"/>
  <c r="K454" i="2"/>
  <c r="K446" i="2"/>
  <c r="K438" i="2"/>
  <c r="K430" i="2"/>
  <c r="K422" i="2"/>
  <c r="K414" i="2"/>
  <c r="K406" i="2"/>
  <c r="K398" i="2"/>
  <c r="K390" i="2"/>
  <c r="K382" i="2"/>
  <c r="K374" i="2"/>
  <c r="K366" i="2"/>
  <c r="K358" i="2"/>
  <c r="K350" i="2"/>
  <c r="K342" i="2"/>
  <c r="K334" i="2"/>
  <c r="K326" i="2"/>
  <c r="K318" i="2"/>
  <c r="K310" i="2"/>
  <c r="K302" i="2"/>
  <c r="K294" i="2"/>
  <c r="K286" i="2"/>
  <c r="K278" i="2"/>
  <c r="K270" i="2"/>
  <c r="K262" i="2"/>
  <c r="K254" i="2"/>
  <c r="K246" i="2"/>
  <c r="K238" i="2"/>
  <c r="K230" i="2"/>
  <c r="K222" i="2"/>
  <c r="K214" i="2"/>
  <c r="K206" i="2"/>
  <c r="K198" i="2"/>
  <c r="K190" i="2"/>
  <c r="K182" i="2"/>
  <c r="K174" i="2"/>
  <c r="K166" i="2"/>
  <c r="K158" i="2"/>
  <c r="K150" i="2"/>
  <c r="K142" i="2"/>
  <c r="K134" i="2"/>
  <c r="K126" i="2"/>
  <c r="K118" i="2"/>
  <c r="K110" i="2"/>
  <c r="K102" i="2"/>
  <c r="K94" i="2"/>
  <c r="K86" i="2"/>
  <c r="K78" i="2"/>
  <c r="K70" i="2"/>
  <c r="K62" i="2"/>
  <c r="K54" i="2"/>
  <c r="K46" i="2"/>
  <c r="K38" i="2"/>
  <c r="K30" i="2"/>
  <c r="K22" i="2"/>
  <c r="K14" i="2"/>
  <c r="K6" i="2"/>
  <c r="K501" i="2"/>
  <c r="K493" i="2"/>
  <c r="K485" i="2"/>
  <c r="K477" i="2"/>
  <c r="K469" i="2"/>
  <c r="K461" i="2"/>
  <c r="K453" i="2"/>
  <c r="K445" i="2"/>
  <c r="K437" i="2"/>
  <c r="K429" i="2"/>
  <c r="K421" i="2"/>
  <c r="K413" i="2"/>
  <c r="K405" i="2"/>
  <c r="K397" i="2"/>
  <c r="K389" i="2"/>
  <c r="K381" i="2"/>
  <c r="K373" i="2"/>
  <c r="K365" i="2"/>
  <c r="K357" i="2"/>
  <c r="K349" i="2"/>
  <c r="K341" i="2"/>
  <c r="K333" i="2"/>
  <c r="K325" i="2"/>
  <c r="K317" i="2"/>
  <c r="K309" i="2"/>
  <c r="K301" i="2"/>
  <c r="K293" i="2"/>
  <c r="K285" i="2"/>
  <c r="K277" i="2"/>
  <c r="K269" i="2"/>
  <c r="K261" i="2"/>
  <c r="K253" i="2"/>
  <c r="K245" i="2"/>
  <c r="K237" i="2"/>
  <c r="K229" i="2"/>
  <c r="K221" i="2"/>
  <c r="K213" i="2"/>
  <c r="K205" i="2"/>
  <c r="K197" i="2"/>
  <c r="K189" i="2"/>
  <c r="K181" i="2"/>
  <c r="K173" i="2"/>
  <c r="K165" i="2"/>
  <c r="K157" i="2"/>
  <c r="K149" i="2"/>
  <c r="K141" i="2"/>
  <c r="K133" i="2"/>
  <c r="K125" i="2"/>
  <c r="K117" i="2"/>
  <c r="K109" i="2"/>
  <c r="K101" i="2"/>
  <c r="K93" i="2"/>
  <c r="K85" i="2"/>
  <c r="K77" i="2"/>
  <c r="K69" i="2"/>
  <c r="K61" i="2"/>
  <c r="K53" i="2"/>
  <c r="K45" i="2"/>
  <c r="K37" i="2"/>
  <c r="K29" i="2"/>
  <c r="K21" i="2"/>
  <c r="K13" i="2"/>
  <c r="K5" i="2"/>
  <c r="K500" i="2"/>
  <c r="K492" i="2"/>
  <c r="K484" i="2"/>
  <c r="K476" i="2"/>
  <c r="K468" i="2"/>
  <c r="K460" i="2"/>
  <c r="K452" i="2"/>
  <c r="K444" i="2"/>
  <c r="K436" i="2"/>
  <c r="K428" i="2"/>
  <c r="K420" i="2"/>
  <c r="K412" i="2"/>
  <c r="K404" i="2"/>
  <c r="K396" i="2"/>
  <c r="K388" i="2"/>
  <c r="K380" i="2"/>
  <c r="K372" i="2"/>
  <c r="K364" i="2"/>
  <c r="K356" i="2"/>
  <c r="K348" i="2"/>
  <c r="K340" i="2"/>
  <c r="K332" i="2"/>
  <c r="K324" i="2"/>
  <c r="K316" i="2"/>
  <c r="K308" i="2"/>
  <c r="K300" i="2"/>
  <c r="K292" i="2"/>
  <c r="K284" i="2"/>
  <c r="K276" i="2"/>
  <c r="K268" i="2"/>
  <c r="K260" i="2"/>
  <c r="K252" i="2"/>
  <c r="K244" i="2"/>
  <c r="K236" i="2"/>
  <c r="K228" i="2"/>
  <c r="K220" i="2"/>
  <c r="K212" i="2"/>
  <c r="K204" i="2"/>
  <c r="K196" i="2"/>
  <c r="K188" i="2"/>
  <c r="K180" i="2"/>
  <c r="K172" i="2"/>
  <c r="K164" i="2"/>
  <c r="K156" i="2"/>
  <c r="K148" i="2"/>
  <c r="K140" i="2"/>
  <c r="K132" i="2"/>
  <c r="K124" i="2"/>
  <c r="K116" i="2"/>
  <c r="K108" i="2"/>
  <c r="K100" i="2"/>
  <c r="K92" i="2"/>
  <c r="K84" i="2"/>
  <c r="K76" i="2"/>
  <c r="K68" i="2"/>
  <c r="K60" i="2"/>
  <c r="K52" i="2"/>
  <c r="K44" i="2"/>
  <c r="K36" i="2"/>
  <c r="K28" i="2"/>
  <c r="K20" i="2"/>
  <c r="K12" i="2"/>
  <c r="K4" i="2"/>
  <c r="C5" i="4"/>
  <c r="C6" i="4"/>
  <c r="C4" i="4"/>
  <c r="D197" i="2"/>
  <c r="D409" i="2"/>
  <c r="D10" i="2"/>
  <c r="D40" i="2"/>
  <c r="D317" i="2"/>
  <c r="D97" i="2"/>
  <c r="D15" i="2"/>
  <c r="D418" i="2"/>
  <c r="D100" i="2"/>
  <c r="D273" i="2"/>
  <c r="D296" i="2"/>
  <c r="D119" i="2"/>
  <c r="D89" i="2"/>
  <c r="D35" i="2"/>
  <c r="D492" i="2"/>
  <c r="D386" i="2"/>
  <c r="D321" i="2"/>
  <c r="D33" i="2"/>
  <c r="D326" i="2"/>
  <c r="D245" i="2"/>
  <c r="D45" i="2"/>
  <c r="D397" i="2"/>
  <c r="D34" i="2"/>
  <c r="D117" i="2"/>
  <c r="D171" i="2"/>
  <c r="D18" i="2"/>
  <c r="D21" i="2"/>
  <c r="D393" i="2"/>
  <c r="D143" i="2"/>
  <c r="D488" i="2"/>
  <c r="D125" i="2"/>
  <c r="D357" i="2"/>
  <c r="D174" i="2"/>
  <c r="D86" i="2"/>
  <c r="D60" i="2"/>
  <c r="D230" i="2"/>
  <c r="D399" i="2"/>
  <c r="D135" i="2"/>
  <c r="D250" i="2"/>
  <c r="D439" i="2"/>
  <c r="D80" i="2"/>
  <c r="D369" i="2"/>
  <c r="D308" i="2"/>
  <c r="D276" i="2"/>
  <c r="D94" i="2"/>
  <c r="D350" i="2"/>
  <c r="D184" i="2"/>
  <c r="D126" i="2"/>
  <c r="D75" i="2"/>
  <c r="D32" i="2"/>
  <c r="D112" i="2"/>
  <c r="D198" i="2"/>
  <c r="D13" i="2"/>
  <c r="D236" i="2"/>
  <c r="D133" i="2"/>
  <c r="D497" i="2"/>
  <c r="D195" i="2"/>
  <c r="D214" i="2"/>
  <c r="D209" i="2"/>
  <c r="D470" i="2"/>
  <c r="D300" i="2"/>
  <c r="D63" i="2"/>
  <c r="D266" i="2"/>
  <c r="D465" i="2"/>
  <c r="D429" i="2"/>
  <c r="D235" i="2"/>
  <c r="D313" i="2"/>
  <c r="D128" i="2"/>
  <c r="D233" i="2"/>
  <c r="D226" i="2"/>
  <c r="D285" i="2"/>
  <c r="D25" i="2"/>
  <c r="D8" i="2"/>
  <c r="D170" i="2"/>
  <c r="D78" i="2"/>
  <c r="D378" i="2"/>
  <c r="D156" i="2"/>
  <c r="D474" i="2"/>
  <c r="D158" i="2"/>
  <c r="D48" i="2"/>
  <c r="D372" i="2"/>
  <c r="D108" i="2"/>
  <c r="D366" i="2"/>
  <c r="D83" i="2"/>
  <c r="D42" i="2"/>
  <c r="D46" i="2"/>
  <c r="D433" i="2"/>
  <c r="D282" i="2"/>
  <c r="D482" i="2"/>
  <c r="D166" i="2"/>
  <c r="D392" i="2"/>
  <c r="D148" i="2"/>
  <c r="D491" i="2"/>
  <c r="D57" i="2"/>
  <c r="D471" i="2"/>
  <c r="D24" i="2"/>
  <c r="D410" i="2"/>
  <c r="D457" i="2"/>
  <c r="D147" i="2"/>
  <c r="D55" i="2"/>
  <c r="D348" i="2"/>
  <c r="D368" i="2"/>
  <c r="D287" i="2"/>
  <c r="D415" i="2"/>
  <c r="D88" i="2"/>
  <c r="D164" i="2"/>
  <c r="D261" i="2"/>
  <c r="D114" i="2"/>
  <c r="D312" i="2"/>
  <c r="D192" i="2"/>
  <c r="D449" i="2"/>
  <c r="D172" i="2"/>
  <c r="D332" i="2"/>
  <c r="D428" i="2"/>
  <c r="D240" i="2"/>
  <c r="D274" i="2"/>
  <c r="D68" i="2"/>
  <c r="D17" i="2"/>
  <c r="D20" i="2"/>
  <c r="D291" i="2"/>
  <c r="D211" i="2"/>
  <c r="D37" i="2"/>
  <c r="D4" i="2"/>
  <c r="D111" i="2"/>
  <c r="D186" i="2"/>
  <c r="D380" i="2"/>
  <c r="D383" i="2"/>
  <c r="D221" i="2"/>
  <c r="D448" i="2"/>
  <c r="D162" i="2"/>
  <c r="D146" i="2"/>
  <c r="D92" i="2"/>
  <c r="D28" i="2"/>
  <c r="D77" i="2"/>
  <c r="D336" i="2"/>
  <c r="D484" i="2"/>
  <c r="D434" i="2"/>
  <c r="D272" i="2"/>
  <c r="D120" i="2"/>
  <c r="D340" i="2"/>
  <c r="D113" i="2"/>
  <c r="D466" i="2"/>
  <c r="D327" i="2"/>
  <c r="D446" i="2"/>
  <c r="D203" i="2"/>
  <c r="D87" i="2"/>
  <c r="D299" i="2"/>
  <c r="D256" i="2"/>
  <c r="D390" i="2"/>
  <c r="D335" i="2"/>
  <c r="D36" i="2"/>
  <c r="D167" i="2"/>
  <c r="D379" i="2"/>
  <c r="D442" i="2"/>
  <c r="D331" i="2"/>
  <c r="D200" i="2"/>
  <c r="D232" i="2"/>
  <c r="D436" i="2"/>
  <c r="D247" i="2"/>
  <c r="D5" i="2"/>
  <c r="D360" i="2"/>
  <c r="D502" i="2"/>
  <c r="D490" i="2"/>
  <c r="D62" i="2"/>
  <c r="D358" i="2"/>
  <c r="D376" i="2"/>
  <c r="D132" i="2"/>
  <c r="D7" i="2"/>
  <c r="D483" i="2"/>
  <c r="D220" i="2"/>
  <c r="D311" i="2"/>
  <c r="D267" i="2"/>
  <c r="D400" i="2"/>
  <c r="D420" i="2"/>
  <c r="D385" i="2"/>
  <c r="D163" i="2"/>
  <c r="D176" i="2"/>
  <c r="D253" i="2"/>
  <c r="D53" i="2"/>
  <c r="D411" i="2"/>
  <c r="D201" i="2"/>
  <c r="D67" i="2"/>
  <c r="D431" i="2"/>
  <c r="D238" i="2"/>
  <c r="D19" i="2"/>
  <c r="D455" i="2"/>
  <c r="D278" i="2"/>
  <c r="D23" i="2"/>
  <c r="D61" i="2"/>
  <c r="D41" i="2"/>
  <c r="D375" i="2"/>
  <c r="D169" i="2"/>
  <c r="D401" i="2"/>
  <c r="D269" i="2"/>
  <c r="D44" i="2"/>
  <c r="D445" i="2"/>
  <c r="D463" i="2"/>
  <c r="D281" i="2"/>
  <c r="D352" i="2"/>
  <c r="D263" i="2"/>
  <c r="D283" i="2"/>
  <c r="D237" i="2"/>
  <c r="D165" i="2"/>
  <c r="D150" i="2"/>
  <c r="D432" i="2"/>
  <c r="D69" i="2"/>
  <c r="D137" i="2"/>
  <c r="D405" i="2"/>
  <c r="D417" i="2"/>
  <c r="D298" i="2"/>
  <c r="D22" i="2"/>
  <c r="D66" i="2"/>
  <c r="D38" i="2"/>
  <c r="D99" i="2"/>
  <c r="D190" i="2"/>
  <c r="D501" i="2"/>
  <c r="D346" i="2"/>
  <c r="D43" i="2"/>
  <c r="D306" i="2"/>
  <c r="D104" i="2"/>
  <c r="D144" i="2"/>
  <c r="D315" i="2"/>
  <c r="D309" i="2"/>
  <c r="D219" i="2"/>
  <c r="D116" i="2"/>
  <c r="D121" i="2"/>
  <c r="D122" i="2"/>
  <c r="D440" i="2"/>
  <c r="D404" i="2"/>
  <c r="D217" i="2"/>
  <c r="D365" i="2"/>
  <c r="D72" i="2"/>
  <c r="D384" i="2"/>
  <c r="D430" i="2"/>
  <c r="D216" i="2"/>
  <c r="D199" i="2"/>
  <c r="D351" i="2"/>
  <c r="D499" i="2"/>
  <c r="D414" i="2"/>
  <c r="D12" i="2"/>
  <c r="D305" i="2"/>
  <c r="D180" i="2"/>
  <c r="D84" i="2"/>
  <c r="D477" i="2"/>
  <c r="D255" i="2"/>
  <c r="D479" i="2"/>
  <c r="D395" i="2"/>
  <c r="D289" i="2"/>
  <c r="D412" i="2"/>
  <c r="D495" i="2"/>
  <c r="D487" i="2"/>
  <c r="D377" i="2"/>
  <c r="D260" i="2"/>
  <c r="D500" i="2"/>
  <c r="D242" i="2"/>
  <c r="D213" i="2"/>
  <c r="D30" i="2"/>
  <c r="D265" i="2"/>
  <c r="D50" i="2"/>
  <c r="D246" i="2"/>
  <c r="D252" i="2"/>
  <c r="D225" i="2"/>
  <c r="D475" i="2"/>
  <c r="D355" i="2"/>
  <c r="D362" i="2"/>
  <c r="D472" i="2"/>
  <c r="D456" i="2"/>
  <c r="D59" i="2"/>
  <c r="D82" i="2"/>
  <c r="D234" i="2"/>
  <c r="D3" i="2"/>
  <c r="E3" i="2" s="1"/>
  <c r="D9" i="2"/>
  <c r="D403" i="2"/>
  <c r="D458" i="2"/>
  <c r="D303" i="2"/>
  <c r="D51" i="2"/>
  <c r="D149" i="2"/>
  <c r="D118" i="2"/>
  <c r="D218" i="2"/>
  <c r="D359" i="2"/>
  <c r="D387" i="2"/>
  <c r="D194" i="2"/>
  <c r="D244" i="2"/>
  <c r="D70" i="2"/>
  <c r="D91" i="2"/>
  <c r="D73" i="2"/>
  <c r="D139" i="2"/>
  <c r="D341" i="2"/>
  <c r="D102" i="2"/>
  <c r="D450" i="2"/>
  <c r="D196" i="2"/>
  <c r="D154" i="2"/>
  <c r="D334" i="2"/>
  <c r="D435" i="2"/>
  <c r="D328" i="2"/>
  <c r="D356" i="2"/>
  <c r="D145" i="2"/>
  <c r="D493" i="2"/>
  <c r="D444" i="2"/>
  <c r="D173" i="2"/>
  <c r="D275" i="2"/>
  <c r="D129" i="2"/>
  <c r="D239" i="2"/>
  <c r="D224" i="2"/>
  <c r="D215" i="2"/>
  <c r="D478" i="2"/>
  <c r="D258" i="2"/>
  <c r="D361" i="2"/>
  <c r="D461" i="2"/>
  <c r="D168" i="2"/>
  <c r="D280" i="2"/>
  <c r="D345" i="2"/>
  <c r="D39" i="2"/>
  <c r="D212" i="2"/>
  <c r="D459" i="2"/>
  <c r="D138" i="2"/>
  <c r="D231" i="2"/>
  <c r="D56" i="2"/>
  <c r="D251" i="2"/>
  <c r="D304" i="2"/>
  <c r="D480" i="2"/>
  <c r="D277" i="2"/>
  <c r="D496" i="2"/>
  <c r="D416" i="2"/>
  <c r="D81" i="2"/>
  <c r="D494" i="2"/>
  <c r="D469" i="2"/>
  <c r="D210" i="2"/>
  <c r="D58" i="2"/>
  <c r="D11" i="2"/>
  <c r="D354" i="2"/>
  <c r="D443" i="2"/>
  <c r="D337" i="2"/>
  <c r="D85" i="2"/>
  <c r="D353" i="2"/>
  <c r="D131" i="2"/>
  <c r="D229" i="2"/>
  <c r="D101" i="2"/>
  <c r="D468" i="2"/>
  <c r="D462" i="2"/>
  <c r="D452" i="2"/>
  <c r="D257" i="2"/>
  <c r="D489" i="2"/>
  <c r="D342" i="2"/>
  <c r="D454" i="2"/>
  <c r="D441" i="2"/>
  <c r="D290" i="2"/>
  <c r="D307" i="2"/>
  <c r="D367" i="2"/>
  <c r="D248" i="2"/>
  <c r="D191" i="2"/>
  <c r="D182" i="2"/>
  <c r="D363" i="2"/>
  <c r="D398" i="2"/>
  <c r="D241" i="2"/>
  <c r="D402" i="2"/>
  <c r="D159" i="2"/>
  <c r="D388" i="2"/>
  <c r="D427" i="2"/>
  <c r="D228" i="2"/>
  <c r="D222" i="2"/>
  <c r="D364" i="2"/>
  <c r="D422" i="2"/>
  <c r="D254" i="2"/>
  <c r="D339" i="2"/>
  <c r="D424" i="2"/>
  <c r="D373" i="2"/>
  <c r="D297" i="2"/>
  <c r="D187" i="2"/>
  <c r="D451" i="2"/>
  <c r="D47" i="2"/>
  <c r="D136" i="2"/>
  <c r="D374" i="2"/>
  <c r="D295" i="2"/>
  <c r="D109" i="2"/>
  <c r="D421" i="2"/>
  <c r="D426" i="2"/>
  <c r="D208" i="2"/>
  <c r="D124" i="2"/>
  <c r="D473" i="2"/>
  <c r="D316" i="2"/>
  <c r="D389" i="2"/>
  <c r="D270" i="2"/>
  <c r="D292" i="2"/>
  <c r="D130" i="2"/>
  <c r="D26" i="2"/>
  <c r="D27" i="2"/>
  <c r="D193" i="2"/>
  <c r="D179" i="2"/>
  <c r="D318" i="2"/>
  <c r="D204" i="2"/>
  <c r="D151" i="2"/>
  <c r="D262" i="2"/>
  <c r="D419" i="2"/>
  <c r="D301" i="2"/>
  <c r="D268" i="2"/>
  <c r="D294" i="2"/>
  <c r="D54" i="2"/>
  <c r="D333" i="2"/>
  <c r="D160" i="2"/>
  <c r="D115" i="2"/>
  <c r="D107" i="2"/>
  <c r="D140" i="2"/>
  <c r="D302" i="2"/>
  <c r="D338" i="2"/>
  <c r="D329" i="2"/>
  <c r="D106" i="2"/>
  <c r="D95" i="2"/>
  <c r="D76" i="2"/>
  <c r="D52" i="2"/>
  <c r="D127" i="2"/>
  <c r="D96" i="2"/>
  <c r="D394" i="2"/>
  <c r="D413" i="2"/>
  <c r="D423" i="2"/>
  <c r="D322" i="2"/>
  <c r="D425" i="2"/>
  <c r="D349" i="2"/>
  <c r="D498" i="2"/>
  <c r="D264" i="2"/>
  <c r="D347" i="2"/>
  <c r="D371" i="2"/>
  <c r="D16" i="2"/>
  <c r="D284" i="2"/>
  <c r="D14" i="2"/>
  <c r="D447" i="2"/>
  <c r="D324" i="2"/>
  <c r="D408" i="2"/>
  <c r="D323" i="2"/>
  <c r="D161" i="2"/>
  <c r="D205" i="2"/>
  <c r="D93" i="2"/>
  <c r="D382" i="2"/>
  <c r="D271" i="2"/>
  <c r="D206" i="2"/>
  <c r="D381" i="2"/>
  <c r="D310" i="2"/>
  <c r="D486" i="2"/>
  <c r="D74" i="2"/>
  <c r="D31" i="2"/>
  <c r="D123" i="2"/>
  <c r="D467" i="2"/>
  <c r="D481" i="2"/>
  <c r="D223" i="2"/>
  <c r="D464" i="2"/>
  <c r="D175" i="2"/>
  <c r="D460" i="2"/>
  <c r="D142" i="2"/>
  <c r="D185" i="2"/>
  <c r="D134" i="2"/>
  <c r="D407" i="2"/>
  <c r="D243" i="2"/>
  <c r="D183" i="2"/>
  <c r="D90" i="2"/>
  <c r="D202" i="2"/>
  <c r="D79" i="2"/>
  <c r="D370" i="2"/>
  <c r="D259" i="2"/>
  <c r="D330" i="2"/>
  <c r="D157" i="2"/>
  <c r="D103" i="2"/>
  <c r="D325" i="2"/>
  <c r="D49" i="2"/>
  <c r="D438" i="2"/>
  <c r="D343" i="2"/>
  <c r="D6" i="2"/>
  <c r="D105" i="2"/>
  <c r="D189" i="2"/>
  <c r="D153" i="2"/>
  <c r="D320" i="2"/>
  <c r="D476" i="2"/>
  <c r="D286" i="2"/>
  <c r="D29" i="2"/>
  <c r="D98" i="2"/>
  <c r="D155" i="2"/>
  <c r="D178" i="2"/>
  <c r="D314" i="2"/>
  <c r="D152" i="2"/>
  <c r="D396" i="2"/>
  <c r="D227" i="2"/>
  <c r="D177" i="2"/>
  <c r="D279" i="2"/>
  <c r="D437" i="2"/>
  <c r="D249" i="2"/>
  <c r="D344" i="2"/>
  <c r="D207" i="2"/>
  <c r="D65" i="2"/>
  <c r="D406" i="2"/>
  <c r="D64" i="2"/>
  <c r="D485" i="2"/>
  <c r="D181" i="2"/>
  <c r="D141" i="2"/>
  <c r="D293" i="2"/>
  <c r="D319" i="2"/>
  <c r="D391" i="2"/>
  <c r="D453" i="2"/>
  <c r="D110" i="2"/>
  <c r="D71" i="2"/>
  <c r="D288" i="2"/>
  <c r="E5" i="1"/>
  <c r="M3" i="2" l="1"/>
  <c r="E4" i="4"/>
  <c r="M392" i="2"/>
  <c r="E6" i="4"/>
  <c r="M281" i="2"/>
  <c r="E5" i="4"/>
  <c r="E4" i="2"/>
  <c r="O10" i="5"/>
  <c r="O5" i="5"/>
  <c r="E5" i="2" l="1"/>
  <c r="E6" i="2" l="1"/>
  <c r="E7" i="2" l="1"/>
  <c r="E8" i="2" l="1"/>
  <c r="E9" i="2" l="1"/>
  <c r="E10" i="2" l="1"/>
  <c r="E11" i="2" l="1"/>
  <c r="E12" i="2" l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7" i="2" l="1"/>
  <c r="E28" i="2" l="1"/>
  <c r="E29" i="2" l="1"/>
  <c r="E3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  <c r="E47" i="2" l="1"/>
  <c r="E48" i="2" l="1"/>
  <c r="E49" i="2" l="1"/>
  <c r="E50" i="2" l="1"/>
  <c r="E51" i="2" l="1"/>
  <c r="E52" i="2" l="1"/>
  <c r="E53" i="2" l="1"/>
  <c r="E54" i="2" l="1"/>
  <c r="E55" i="2" l="1"/>
  <c r="E56" i="2" l="1"/>
  <c r="E57" i="2" l="1"/>
  <c r="E58" i="2" l="1"/>
  <c r="E59" i="2" l="1"/>
  <c r="E60" i="2" l="1"/>
  <c r="E61" i="2" l="1"/>
  <c r="E62" i="2" l="1"/>
  <c r="E63" i="2" l="1"/>
  <c r="E64" i="2" l="1"/>
  <c r="E65" i="2" l="1"/>
  <c r="E66" i="2" l="1"/>
  <c r="E67" i="2" l="1"/>
  <c r="E68" i="2" l="1"/>
  <c r="E69" i="2" l="1"/>
  <c r="E70" i="2" l="1"/>
  <c r="E71" i="2" l="1"/>
  <c r="E72" i="2" l="1"/>
  <c r="E73" i="2" l="1"/>
  <c r="E74" i="2" l="1"/>
  <c r="E75" i="2" l="1"/>
  <c r="E76" i="2" l="1"/>
  <c r="E77" i="2" l="1"/>
  <c r="E78" i="2" l="1"/>
  <c r="E79" i="2" l="1"/>
  <c r="E80" i="2" l="1"/>
  <c r="E81" i="2" l="1"/>
  <c r="E82" i="2" l="1"/>
  <c r="E83" i="2" l="1"/>
  <c r="E84" i="2" l="1"/>
  <c r="E85" i="2" l="1"/>
  <c r="E86" i="2" l="1"/>
  <c r="E87" i="2" l="1"/>
  <c r="E88" i="2" l="1"/>
  <c r="E89" i="2" l="1"/>
  <c r="E90" i="2" l="1"/>
  <c r="E91" i="2" l="1"/>
  <c r="E92" i="2" l="1"/>
  <c r="E93" i="2" l="1"/>
  <c r="E94" i="2" l="1"/>
  <c r="E95" i="2" l="1"/>
  <c r="E96" i="2" l="1"/>
  <c r="E97" i="2" l="1"/>
  <c r="E98" i="2" l="1"/>
  <c r="E99" i="2" l="1"/>
  <c r="E100" i="2" l="1"/>
  <c r="E101" i="2" l="1"/>
  <c r="E102" i="2" l="1"/>
  <c r="E103" i="2" l="1"/>
  <c r="E104" i="2" l="1"/>
  <c r="E105" i="2" l="1"/>
  <c r="E106" i="2" l="1"/>
  <c r="E107" i="2" l="1"/>
  <c r="E108" i="2" l="1"/>
  <c r="E109" i="2" l="1"/>
  <c r="E110" i="2" l="1"/>
  <c r="E111" i="2" l="1"/>
  <c r="E112" i="2" l="1"/>
  <c r="E113" i="2" l="1"/>
  <c r="E114" i="2" l="1"/>
  <c r="E115" i="2" l="1"/>
  <c r="E116" i="2" l="1"/>
  <c r="E117" i="2" l="1"/>
  <c r="E118" i="2" l="1"/>
  <c r="E119" i="2" l="1"/>
  <c r="E120" i="2" l="1"/>
  <c r="E121" i="2" l="1"/>
  <c r="E122" i="2" l="1"/>
  <c r="E123" i="2" l="1"/>
  <c r="E124" i="2" l="1"/>
  <c r="E125" i="2" l="1"/>
  <c r="E126" i="2" l="1"/>
  <c r="E127" i="2" l="1"/>
  <c r="E128" i="2" l="1"/>
  <c r="E129" i="2" l="1"/>
  <c r="E130" i="2" l="1"/>
  <c r="E131" i="2" l="1"/>
  <c r="E132" i="2" l="1"/>
  <c r="E133" i="2" l="1"/>
  <c r="E134" i="2" l="1"/>
  <c r="E135" i="2" l="1"/>
  <c r="E136" i="2" l="1"/>
  <c r="E137" i="2" l="1"/>
  <c r="E138" i="2" l="1"/>
  <c r="E139" i="2" l="1"/>
  <c r="E140" i="2" l="1"/>
  <c r="E141" i="2" l="1"/>
  <c r="E142" i="2" l="1"/>
  <c r="E143" i="2" l="1"/>
  <c r="E144" i="2" l="1"/>
  <c r="E145" i="2" l="1"/>
  <c r="E146" i="2" l="1"/>
  <c r="E147" i="2" l="1"/>
  <c r="E148" i="2" l="1"/>
  <c r="E149" i="2" l="1"/>
  <c r="E150" i="2" l="1"/>
  <c r="E151" i="2" l="1"/>
  <c r="E152" i="2" l="1"/>
  <c r="E153" i="2" l="1"/>
  <c r="E154" i="2" l="1"/>
  <c r="E155" i="2" l="1"/>
  <c r="E156" i="2" l="1"/>
  <c r="E157" i="2" l="1"/>
  <c r="E158" i="2" l="1"/>
  <c r="E159" i="2" l="1"/>
  <c r="E160" i="2" l="1"/>
  <c r="E161" i="2" l="1"/>
  <c r="E162" i="2" l="1"/>
  <c r="E163" i="2" l="1"/>
  <c r="E164" i="2" l="1"/>
  <c r="E165" i="2" l="1"/>
  <c r="E166" i="2" l="1"/>
  <c r="E167" i="2" l="1"/>
  <c r="E168" i="2" l="1"/>
  <c r="E169" i="2" l="1"/>
  <c r="E170" i="2" l="1"/>
  <c r="E171" i="2" l="1"/>
  <c r="E172" i="2" l="1"/>
  <c r="E173" i="2" l="1"/>
  <c r="E174" i="2" l="1"/>
  <c r="E175" i="2" l="1"/>
  <c r="E176" i="2" l="1"/>
  <c r="E177" i="2" l="1"/>
  <c r="E178" i="2" l="1"/>
  <c r="E179" i="2" l="1"/>
  <c r="E180" i="2" l="1"/>
  <c r="E181" i="2" l="1"/>
  <c r="E182" i="2" l="1"/>
  <c r="E183" i="2" l="1"/>
  <c r="E184" i="2" l="1"/>
  <c r="E185" i="2" l="1"/>
  <c r="E186" i="2" l="1"/>
  <c r="E187" i="2" l="1"/>
  <c r="E188" i="2" l="1"/>
  <c r="E189" i="2" l="1"/>
  <c r="E190" i="2" l="1"/>
  <c r="E191" i="2" l="1"/>
  <c r="E192" i="2" l="1"/>
  <c r="E193" i="2" l="1"/>
  <c r="E194" i="2" l="1"/>
  <c r="E195" i="2" l="1"/>
  <c r="E196" i="2" l="1"/>
  <c r="E197" i="2" l="1"/>
  <c r="E198" i="2" l="1"/>
  <c r="E199" i="2" l="1"/>
  <c r="E200" i="2" l="1"/>
  <c r="E201" i="2" l="1"/>
  <c r="E202" i="2" l="1"/>
  <c r="E203" i="2" l="1"/>
  <c r="E204" i="2" l="1"/>
  <c r="E205" i="2" l="1"/>
  <c r="E206" i="2" l="1"/>
  <c r="E207" i="2" l="1"/>
  <c r="E208" i="2" l="1"/>
  <c r="E209" i="2" l="1"/>
  <c r="E210" i="2" l="1"/>
  <c r="E211" i="2" l="1"/>
  <c r="E212" i="2" l="1"/>
  <c r="E213" i="2" l="1"/>
  <c r="E214" i="2" l="1"/>
  <c r="E215" i="2" l="1"/>
  <c r="E216" i="2" l="1"/>
  <c r="E217" i="2" l="1"/>
  <c r="E218" i="2" l="1"/>
  <c r="E219" i="2" l="1"/>
  <c r="E220" i="2" l="1"/>
  <c r="E221" i="2" l="1"/>
  <c r="E222" i="2" l="1"/>
  <c r="E223" i="2" l="1"/>
  <c r="E224" i="2" l="1"/>
  <c r="E225" i="2" l="1"/>
  <c r="E226" i="2" l="1"/>
  <c r="E227" i="2" l="1"/>
  <c r="E228" i="2" l="1"/>
  <c r="E229" i="2" l="1"/>
  <c r="E230" i="2" l="1"/>
  <c r="E231" i="2" l="1"/>
  <c r="E232" i="2" l="1"/>
  <c r="E233" i="2" l="1"/>
  <c r="E234" i="2" l="1"/>
  <c r="E235" i="2" l="1"/>
  <c r="E236" i="2" l="1"/>
  <c r="E237" i="2" l="1"/>
  <c r="E238" i="2" l="1"/>
  <c r="E239" i="2" l="1"/>
  <c r="E240" i="2" l="1"/>
  <c r="E241" i="2" l="1"/>
  <c r="E242" i="2" l="1"/>
  <c r="E243" i="2" l="1"/>
  <c r="E244" i="2" l="1"/>
  <c r="E245" i="2" l="1"/>
  <c r="E246" i="2" l="1"/>
  <c r="E247" i="2" l="1"/>
  <c r="E248" i="2" l="1"/>
  <c r="E249" i="2" l="1"/>
  <c r="E250" i="2" l="1"/>
  <c r="E251" i="2" l="1"/>
  <c r="E252" i="2" l="1"/>
  <c r="E253" i="2" l="1"/>
  <c r="E254" i="2" l="1"/>
  <c r="E255" i="2" l="1"/>
  <c r="E256" i="2" l="1"/>
  <c r="E257" i="2" l="1"/>
  <c r="E258" i="2" l="1"/>
  <c r="E259" i="2" l="1"/>
  <c r="E260" i="2" l="1"/>
  <c r="E261" i="2" l="1"/>
  <c r="E262" i="2" l="1"/>
  <c r="E263" i="2" l="1"/>
  <c r="E264" i="2" l="1"/>
  <c r="E265" i="2" l="1"/>
  <c r="E266" i="2" l="1"/>
  <c r="E267" i="2" l="1"/>
  <c r="E268" i="2" l="1"/>
  <c r="E269" i="2" l="1"/>
  <c r="E270" i="2" l="1"/>
  <c r="E271" i="2" l="1"/>
  <c r="E272" i="2" l="1"/>
  <c r="E273" i="2" l="1"/>
  <c r="E274" i="2" l="1"/>
  <c r="E275" i="2" l="1"/>
  <c r="E276" i="2" l="1"/>
  <c r="E277" i="2" l="1"/>
  <c r="E278" i="2" l="1"/>
  <c r="E279" i="2" l="1"/>
  <c r="E280" i="2" l="1"/>
  <c r="E281" i="2" l="1"/>
  <c r="E282" i="2" l="1"/>
  <c r="E283" i="2" l="1"/>
  <c r="E284" i="2" l="1"/>
  <c r="E285" i="2" l="1"/>
  <c r="E286" i="2" l="1"/>
  <c r="E287" i="2" l="1"/>
  <c r="E288" i="2" l="1"/>
  <c r="E289" i="2" l="1"/>
  <c r="E290" i="2" l="1"/>
  <c r="E291" i="2" l="1"/>
  <c r="E292" i="2" l="1"/>
  <c r="E293" i="2" l="1"/>
  <c r="E294" i="2" l="1"/>
  <c r="E295" i="2" l="1"/>
  <c r="E296" i="2" l="1"/>
  <c r="E297" i="2" l="1"/>
  <c r="E298" i="2" l="1"/>
  <c r="E299" i="2" l="1"/>
  <c r="E300" i="2" l="1"/>
  <c r="E301" i="2" l="1"/>
  <c r="E302" i="2" l="1"/>
  <c r="E303" i="2" l="1"/>
  <c r="E304" i="2" l="1"/>
  <c r="E305" i="2" l="1"/>
  <c r="E306" i="2" l="1"/>
  <c r="E307" i="2" l="1"/>
  <c r="E308" i="2" l="1"/>
  <c r="E309" i="2" l="1"/>
  <c r="E310" i="2" l="1"/>
  <c r="E311" i="2" l="1"/>
  <c r="E312" i="2" l="1"/>
  <c r="E313" i="2" l="1"/>
  <c r="E314" i="2" l="1"/>
  <c r="E315" i="2" l="1"/>
  <c r="E316" i="2" l="1"/>
  <c r="E317" i="2" l="1"/>
  <c r="E318" i="2" l="1"/>
  <c r="E319" i="2" l="1"/>
  <c r="E320" i="2" l="1"/>
  <c r="E321" i="2" l="1"/>
  <c r="E322" i="2" l="1"/>
  <c r="E323" i="2" l="1"/>
  <c r="E324" i="2" l="1"/>
  <c r="E325" i="2" l="1"/>
  <c r="E326" i="2" l="1"/>
  <c r="E327" i="2" l="1"/>
  <c r="E328" i="2" l="1"/>
  <c r="E329" i="2" l="1"/>
  <c r="E330" i="2" l="1"/>
  <c r="E331" i="2" l="1"/>
  <c r="E332" i="2" l="1"/>
  <c r="E333" i="2" l="1"/>
  <c r="E334" i="2" l="1"/>
  <c r="E335" i="2" l="1"/>
  <c r="E336" i="2" l="1"/>
  <c r="E337" i="2" l="1"/>
  <c r="E338" i="2" l="1"/>
  <c r="E339" i="2" l="1"/>
  <c r="E340" i="2" l="1"/>
  <c r="E341" i="2" l="1"/>
  <c r="E342" i="2" l="1"/>
  <c r="E343" i="2" l="1"/>
  <c r="E344" i="2" l="1"/>
  <c r="E345" i="2" l="1"/>
  <c r="E346" i="2" l="1"/>
  <c r="E347" i="2" l="1"/>
  <c r="E348" i="2" l="1"/>
  <c r="E349" i="2" l="1"/>
  <c r="E350" i="2" l="1"/>
  <c r="E351" i="2" l="1"/>
  <c r="E352" i="2" l="1"/>
  <c r="E353" i="2" l="1"/>
  <c r="E354" i="2" l="1"/>
  <c r="E355" i="2" l="1"/>
  <c r="E356" i="2" l="1"/>
  <c r="E357" i="2" l="1"/>
  <c r="E358" i="2" l="1"/>
  <c r="E359" i="2" l="1"/>
  <c r="E360" i="2" l="1"/>
  <c r="E361" i="2" l="1"/>
  <c r="E362" i="2" l="1"/>
  <c r="E363" i="2" l="1"/>
  <c r="E364" i="2" l="1"/>
  <c r="E365" i="2" l="1"/>
  <c r="E366" i="2" l="1"/>
  <c r="E367" i="2" l="1"/>
  <c r="E368" i="2" l="1"/>
  <c r="E369" i="2" l="1"/>
  <c r="E370" i="2" l="1"/>
  <c r="E371" i="2" l="1"/>
  <c r="E372" i="2" l="1"/>
  <c r="E373" i="2" l="1"/>
  <c r="E374" i="2" l="1"/>
  <c r="E375" i="2" l="1"/>
  <c r="E376" i="2" l="1"/>
  <c r="E377" i="2" l="1"/>
  <c r="E378" i="2" l="1"/>
  <c r="E379" i="2" l="1"/>
  <c r="E380" i="2" l="1"/>
  <c r="E381" i="2" l="1"/>
  <c r="E382" i="2" l="1"/>
  <c r="E383" i="2" l="1"/>
  <c r="E384" i="2" l="1"/>
  <c r="E385" i="2" l="1"/>
  <c r="E386" i="2" l="1"/>
  <c r="E387" i="2" l="1"/>
  <c r="E388" i="2" l="1"/>
  <c r="E389" i="2" l="1"/>
  <c r="E390" i="2" l="1"/>
  <c r="E391" i="2" l="1"/>
  <c r="E392" i="2" l="1"/>
  <c r="E393" i="2" l="1"/>
  <c r="E394" i="2" l="1"/>
  <c r="E395" i="2" l="1"/>
  <c r="E396" i="2" l="1"/>
  <c r="E397" i="2" l="1"/>
  <c r="E398" i="2" l="1"/>
  <c r="E399" i="2" l="1"/>
  <c r="E400" i="2" l="1"/>
  <c r="E401" i="2" l="1"/>
  <c r="E402" i="2" l="1"/>
  <c r="E403" i="2" l="1"/>
  <c r="E404" i="2" l="1"/>
  <c r="E405" i="2" l="1"/>
  <c r="E406" i="2" l="1"/>
  <c r="E407" i="2" l="1"/>
  <c r="E408" i="2" l="1"/>
  <c r="E409" i="2" l="1"/>
  <c r="E410" i="2" l="1"/>
  <c r="E411" i="2" l="1"/>
  <c r="E412" i="2" l="1"/>
  <c r="E413" i="2" l="1"/>
  <c r="E414" i="2" l="1"/>
  <c r="E415" i="2" l="1"/>
  <c r="E416" i="2" l="1"/>
  <c r="E417" i="2" l="1"/>
  <c r="E418" i="2" l="1"/>
  <c r="E419" i="2" l="1"/>
  <c r="E420" i="2" l="1"/>
  <c r="E421" i="2" l="1"/>
  <c r="E422" i="2" l="1"/>
  <c r="E423" i="2" l="1"/>
  <c r="E424" i="2" l="1"/>
  <c r="E425" i="2" l="1"/>
  <c r="E426" i="2" l="1"/>
  <c r="E427" i="2" l="1"/>
  <c r="E428" i="2" l="1"/>
  <c r="E429" i="2" l="1"/>
  <c r="E430" i="2" l="1"/>
  <c r="E431" i="2" l="1"/>
  <c r="E432" i="2" l="1"/>
  <c r="E433" i="2" l="1"/>
  <c r="E434" i="2" l="1"/>
  <c r="E435" i="2" l="1"/>
  <c r="E436" i="2" l="1"/>
  <c r="E437" i="2" l="1"/>
  <c r="E438" i="2" l="1"/>
  <c r="E439" i="2" l="1"/>
  <c r="E440" i="2" l="1"/>
  <c r="E441" i="2" l="1"/>
  <c r="E442" i="2" l="1"/>
  <c r="E443" i="2" l="1"/>
  <c r="E444" i="2" l="1"/>
  <c r="E445" i="2" l="1"/>
  <c r="E446" i="2" l="1"/>
  <c r="E447" i="2" l="1"/>
  <c r="E448" i="2" l="1"/>
  <c r="E449" i="2" l="1"/>
  <c r="E450" i="2" l="1"/>
  <c r="E451" i="2" l="1"/>
  <c r="E452" i="2" l="1"/>
  <c r="E453" i="2" l="1"/>
  <c r="E454" i="2" l="1"/>
  <c r="E455" i="2" l="1"/>
  <c r="E456" i="2" l="1"/>
  <c r="E457" i="2" l="1"/>
  <c r="E458" i="2" l="1"/>
  <c r="E459" i="2" l="1"/>
  <c r="E460" i="2" l="1"/>
  <c r="E461" i="2" l="1"/>
  <c r="E462" i="2" l="1"/>
  <c r="E463" i="2" l="1"/>
  <c r="E464" i="2" l="1"/>
  <c r="E465" i="2" l="1"/>
  <c r="E466" i="2" l="1"/>
  <c r="E467" i="2" l="1"/>
  <c r="E468" i="2" l="1"/>
  <c r="E469" i="2" l="1"/>
  <c r="E470" i="2" l="1"/>
  <c r="E471" i="2" l="1"/>
  <c r="E472" i="2" l="1"/>
  <c r="E473" i="2" l="1"/>
  <c r="E474" i="2" l="1"/>
  <c r="E475" i="2" l="1"/>
  <c r="E476" i="2" l="1"/>
  <c r="E477" i="2" l="1"/>
  <c r="E478" i="2" l="1"/>
  <c r="E479" i="2" l="1"/>
  <c r="E480" i="2" l="1"/>
  <c r="E481" i="2" l="1"/>
  <c r="E482" i="2" l="1"/>
  <c r="E483" i="2" l="1"/>
  <c r="E484" i="2" l="1"/>
  <c r="E485" i="2" l="1"/>
  <c r="E486" i="2" l="1"/>
  <c r="E487" i="2" l="1"/>
  <c r="E488" i="2" l="1"/>
  <c r="E489" i="2" l="1"/>
  <c r="E490" i="2" l="1"/>
  <c r="E491" i="2" l="1"/>
  <c r="E492" i="2" l="1"/>
  <c r="E493" i="2" l="1"/>
  <c r="E494" i="2" l="1"/>
  <c r="E495" i="2" l="1"/>
  <c r="E496" i="2" l="1"/>
  <c r="E497" i="2" l="1"/>
  <c r="E498" i="2" l="1"/>
  <c r="E499" i="2" l="1"/>
  <c r="E500" i="2" l="1"/>
  <c r="E501" i="2" l="1"/>
  <c r="E50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5E427F-5970-47FD-B509-C79780F4CD6C}" keepAlive="1" name="Запрос — Город1" description="Соединение с запросом &quot;Город1&quot; в книге." type="5" refreshedVersion="0" background="1">
    <dbPr connection="Provider=Microsoft.Mashup.OleDb.1;Data Source=$Workbook$;Location=Город1;Extended Properties=&quot;&quot;" command="SELECT * FROM [Город1]"/>
  </connection>
  <connection id="2" xr16:uid="{AA3F4D1C-7093-45B5-9DA7-B9D21F6DF996}" keepAlive="1" name="Запрос — Город2" description="Соединение с запросом &quot;Город2&quot; в книге." type="5" refreshedVersion="0" background="1">
    <dbPr connection="Provider=Microsoft.Mashup.OleDb.1;Data Source=$Workbook$;Location=Город2;Extended Properties=&quot;&quot;" command="SELECT * FROM [Город2]"/>
  </connection>
  <connection id="3" xr16:uid="{66CC28D1-D4F1-46CC-AFA8-83C44A198424}" keepAlive="1" name="Запрос — Слияние1" description="Соединение с запросом &quot;Слияние1&quot; в книге." type="5" refreshedVersion="6" background="1">
    <dbPr connection="Provider=Microsoft.Mashup.OleDb.1;Data Source=$Workbook$;Location=Слияние1;Extended Properties=&quot;&quot;" command="SELECT * FROM [Слияние1]"/>
  </connection>
</connections>
</file>

<file path=xl/sharedStrings.xml><?xml version="1.0" encoding="utf-8"?>
<sst xmlns="http://schemas.openxmlformats.org/spreadsheetml/2006/main" count="2826" uniqueCount="1274">
  <si>
    <t>Тюбинг 90 см "Вихрь", цвета микс</t>
  </si>
  <si>
    <t>Тюбинг 100 см "Вихрь", цвета микс</t>
  </si>
  <si>
    <t xml:space="preserve">Тюбинг - ватрушка диаметр 90 см цвета микс   </t>
  </si>
  <si>
    <t xml:space="preserve">Тюбинг БЕСКАМЕРНЫЙ надувной H2OGO! Snow, 99 см  </t>
  </si>
  <si>
    <t xml:space="preserve">Тюбинг 105 см, Эконом (15-107 Э), цвета микс </t>
  </si>
  <si>
    <t xml:space="preserve">Тюбинг 70 см "Вихрь Эконом" , цвета микс   </t>
  </si>
  <si>
    <t>Комплект лыжный БРЕНД ЦСТ (Step, 170/130 (+/-5 см), крепление: 0075мм) цвета микс</t>
  </si>
  <si>
    <t xml:space="preserve">Снегокат "Тимка Спорт 4-1"  Робот   арт.ТС4-1/Р2 </t>
  </si>
  <si>
    <t xml:space="preserve">Снегокат "Тимка спорт"белый арт. ТСЛ/Б2 </t>
  </si>
  <si>
    <t>Тюбинг 150х75 см,  Овал 2-х камерный  (16-114), цвета микс</t>
  </si>
  <si>
    <t xml:space="preserve">Снегокат "Тимка спорт 1"  Робот  (высота 540мм)  арт.ТС1/P2   </t>
  </si>
  <si>
    <t xml:space="preserve">Тюбинг 110см "Стандарт" , цвета микс </t>
  </si>
  <si>
    <t xml:space="preserve">Тюбинг 100см "Стандарт", цвета микс </t>
  </si>
  <si>
    <t>Тюбинг 80 см Эконом  (15-106Э), цвета микс</t>
  </si>
  <si>
    <t xml:space="preserve">Тюбинг БЕСКАМЕРНЫЙ  надувной H2OGO! Snow 84 х 46 см, со спинкой </t>
  </si>
  <si>
    <t xml:space="preserve">Коньки хоккейные 225L, размер 40    </t>
  </si>
  <si>
    <t xml:space="preserve">Коньки фигурные ONLITOP с мехом р.37 </t>
  </si>
  <si>
    <t>Тюбинг 100х70 см,  Овал  (15-110ТП), цвета микс</t>
  </si>
  <si>
    <t xml:space="preserve">Снегокат "Тимка спорт 1"  Sportbike  (высота 540мм)  арт.ТС1/SB2 </t>
  </si>
  <si>
    <t>Тюбинг  125х95 см, Овал  (15-112ТП),  цвета микс</t>
  </si>
  <si>
    <t>Тюбинг 80 см  (15-106Р),  цвета микс</t>
  </si>
  <si>
    <t>Тюбинг 60 см "Ватрушка" Эконом  (15-113Э),  цвета микс</t>
  </si>
  <si>
    <t xml:space="preserve">Коньки фигурные ONLITOP с мехом р.38 </t>
  </si>
  <si>
    <t>Тюбинг 60 см (15-113), цвета микс</t>
  </si>
  <si>
    <t xml:space="preserve">Коньки ледовые раздвижные "Единорожка", детские 223R, размер 34-37   </t>
  </si>
  <si>
    <t>Тюбинг 105 см (15-107Р),  цвета микс</t>
  </si>
  <si>
    <t xml:space="preserve">Коньки фигурные ONLITOP  с мехом р.36 </t>
  </si>
  <si>
    <t xml:space="preserve">Тюбинг 75см "Стандарт", цвета микс </t>
  </si>
  <si>
    <t xml:space="preserve">Клюшка хоккейная Бренды ЦСТ, юниорская, правый хват </t>
  </si>
  <si>
    <t>Тюбинг 80 см "Вихрь", цвета микс</t>
  </si>
  <si>
    <t>Тюбинг 60 см (15-113Р),  цвета микс</t>
  </si>
  <si>
    <t xml:space="preserve">Клюшка хоккейная Бренды ЦСТ, юниорская, левый хват </t>
  </si>
  <si>
    <t xml:space="preserve">Снегокат "Ника-Snowpatrol"  Гонки черный  арт.СНД2/Г2 </t>
  </si>
  <si>
    <t xml:space="preserve">Коньки фигурные ONLITOP с мехом р.39 </t>
  </si>
  <si>
    <t xml:space="preserve">Снегокат "Тимка Спорт 4-1"  Бабочки  арт.ТС4-1/Б2  </t>
  </si>
  <si>
    <t xml:space="preserve">Коньки хоккейные 225L, размер 42   </t>
  </si>
  <si>
    <t>Тюбинг 120 см "Вихрь", цвета микс</t>
  </si>
  <si>
    <t xml:space="preserve">Коньки хоккейные 225L, размер 37    </t>
  </si>
  <si>
    <t xml:space="preserve">Лыжи подростковые Ski Race "Градиент" с палками (130/100) </t>
  </si>
  <si>
    <t xml:space="preserve">Коньки хоккейные 225L, размер 39    </t>
  </si>
  <si>
    <t xml:space="preserve">Клюшка хоккейная Бренд ЦСТ Renger, взрослая, левый хват, цвета микс </t>
  </si>
  <si>
    <t xml:space="preserve">Коньки хоккейные 225L, размер 41    </t>
  </si>
  <si>
    <t xml:space="preserve">Снегокат "Ника-Snowpatrol"  Робот бордовый  арт.СНД2/Р2   </t>
  </si>
  <si>
    <t xml:space="preserve">Снегокат "Ника-Snowpatrol" чёрный, арт.  SND4/1 </t>
  </si>
  <si>
    <t xml:space="preserve">Шайба хоккейная взрослая </t>
  </si>
  <si>
    <t xml:space="preserve">Коньки хоккейные 225L, размер 43   </t>
  </si>
  <si>
    <t xml:space="preserve">Тюбинг-ватрушка  110 см </t>
  </si>
  <si>
    <t xml:space="preserve">Коньки фигурные ONLITOP с мехом р.41 </t>
  </si>
  <si>
    <t xml:space="preserve">Коньки хоккейные 225L, размер 38   </t>
  </si>
  <si>
    <t xml:space="preserve">Снегокат "Тимка спорт 6" ,  "winter sport" арт.ТС6/WS    </t>
  </si>
  <si>
    <t xml:space="preserve">Самокат-снегокат зимний 2 в 1 "Тигр"   </t>
  </si>
  <si>
    <t xml:space="preserve">Тюбинг -ватрушка 120 см  "TEAM" </t>
  </si>
  <si>
    <t xml:space="preserve">Санки-ватрушки 110 см "Триколор" </t>
  </si>
  <si>
    <t xml:space="preserve">Снегокат "Тимка спорт 2"   Гонки  арт.ТС2   </t>
  </si>
  <si>
    <t xml:space="preserve">Лыжи подростковые Ski Race "Градиент" с палками (140/105) </t>
  </si>
  <si>
    <t xml:space="preserve">Тюбинг-ватрушка 93 см, </t>
  </si>
  <si>
    <t xml:space="preserve">Ледянка эконом (толщина 1см)  33 см, цвета микс </t>
  </si>
  <si>
    <t xml:space="preserve">Снегокат "Тимка спорт 1" "DISNEY Холодное сердце 2" арт. CF1/1   </t>
  </si>
  <si>
    <t>Санки-ледянки круглые ф 40см, 14-116   цвета микс</t>
  </si>
  <si>
    <t xml:space="preserve">Снегокат "Ника-Snowdrive"   Робот красный  арт.СНД3/Р2   </t>
  </si>
  <si>
    <t xml:space="preserve">Лыжи детские Пыжики "Зимние забавы" с палками (75/75 см) </t>
  </si>
  <si>
    <t xml:space="preserve">Коньки ледовые раздвижные 225М, размер 34-37   </t>
  </si>
  <si>
    <t xml:space="preserve">Снегокат TWINY 2 с осьминогом арт. TW2/O2    </t>
  </si>
  <si>
    <t xml:space="preserve">Снегокат "Тимка спорт 2" ( с единорогом) арт. ТС2-М/ЕР </t>
  </si>
  <si>
    <t xml:space="preserve">Тюбинг-ватрушка 93 см, Wild and Free </t>
  </si>
  <si>
    <t xml:space="preserve">Клюшка хоккейная Бренд ЦСТ(взрослая, правый хват) </t>
  </si>
  <si>
    <t xml:space="preserve">Снегокат "Twiny2+" с единорогом арт. TW2-M/EP </t>
  </si>
  <si>
    <t xml:space="preserve">Тюбинг-ватрушка 110 см Стикер  </t>
  </si>
  <si>
    <t xml:space="preserve">Тюбинг-ватрушка 73 см, </t>
  </si>
  <si>
    <t xml:space="preserve">Лыжи подростковые Ski Race "Градиент" с палками (120/95) </t>
  </si>
  <si>
    <t xml:space="preserve">Коньки хоккейные 225L, размер 44   </t>
  </si>
  <si>
    <t xml:space="preserve">Снегокат "Тимка спорт 2"   Робот   арт.ТС2/Р2   </t>
  </si>
  <si>
    <t xml:space="preserve">Коньки фигурные ONLITOP с мехом р.40 </t>
  </si>
  <si>
    <t xml:space="preserve">Снегокат "Тимка спорт 5" граффити красный арт.ТС5/ГК2 </t>
  </si>
  <si>
    <t xml:space="preserve">Коньки фигурные ONLITOP с мехом р.34 </t>
  </si>
  <si>
    <t xml:space="preserve">Снегокат "Тимка спорт 2" "Три кота"  арт .  ТС2/ТК   </t>
  </si>
  <si>
    <t xml:space="preserve">Тюбинг-ватрушка Карбон 120 см </t>
  </si>
  <si>
    <t xml:space="preserve">Тюбинг БЕСКАМЕРНЫЙ  надувной H2OGO! Snow, 99 см </t>
  </si>
  <si>
    <t xml:space="preserve">Коньки ледовые раздвижные "Космос", детские 223E, размер 34-37   </t>
  </si>
  <si>
    <t>Комплект лыжный БРЕНД ЦСТ (160/120 (+/-5 см), крепление: 0075мм) цвета микс</t>
  </si>
  <si>
    <t xml:space="preserve">Снегокат "Ника-джамп", "Зимний спорт", арт. СНД 1 </t>
  </si>
  <si>
    <t xml:space="preserve">Комплект лыжный БРЕНД ЦСТ (Step, 180/140 (+/-5 см), крепление: 0075мм) цвета микс </t>
  </si>
  <si>
    <t xml:space="preserve">Снегокат "Тимка спорт" красный, арт. ТСЛ/К2  </t>
  </si>
  <si>
    <t xml:space="preserve">Снегокат "Тимка спорт 2"  "Ми-ми-мишки" на голубом арт. ТС2/ММ1   </t>
  </si>
  <si>
    <t xml:space="preserve">Тюбинг 85 см (ТF2-80/1 "DISNEY Холодное сердце 2") </t>
  </si>
  <si>
    <t xml:space="preserve">Лыжа боковая к снегокату ЛБ1, цвет чёрный  </t>
  </si>
  <si>
    <t xml:space="preserve">Тюбинг-ватрушка 83 см, </t>
  </si>
  <si>
    <t xml:space="preserve">Снегокат "Ника-джамп"  Робот   арт.СНД1 </t>
  </si>
  <si>
    <t>Тюбинг - ватрушка "Комфорт" диаметр 120 см,  цвета микс</t>
  </si>
  <si>
    <t xml:space="preserve">Коньки ледовые раздвижные "Единорожка", детские 223R, размер 26-29   </t>
  </si>
  <si>
    <t xml:space="preserve">Самокат-снегокат зимний 2 в 1 "Star"   </t>
  </si>
  <si>
    <t xml:space="preserve">Тюбинг 85 см (15-106ТП) </t>
  </si>
  <si>
    <t xml:space="preserve">Коньки ледовые раздвижные "Единорожка", детские 223R, размер 30-33   </t>
  </si>
  <si>
    <t xml:space="preserve">Тюбинг 105 см СВО (ТБ1КР-95/ЕР с единорогом)  </t>
  </si>
  <si>
    <t xml:space="preserve">Тюбинг-ватрушка 107 см, </t>
  </si>
  <si>
    <t xml:space="preserve">Тюбинг-ватрушка 90 см, Акула </t>
  </si>
  <si>
    <t xml:space="preserve">Коньки ледовые раздвижные "Монстрики", детские 223Q, размер 34-37   </t>
  </si>
  <si>
    <t xml:space="preserve">Комплект лыжный БРЕНД ЦСТ (200/160 (+/-5 см), крепление: NNN) цвета микс </t>
  </si>
  <si>
    <t>Комплект лыжный БРЕНД ЦСТ (200/160 (+/-5 см), крепление: SNS), цвета микс</t>
  </si>
  <si>
    <t xml:space="preserve">Снегокат "Тимка спорт" черный арт. ТСЛ/Ч2  </t>
  </si>
  <si>
    <t xml:space="preserve">Тюбинг БЕСКАМЕРНЫЙ  надувной H2OGO! Snow, 120 х 121 см </t>
  </si>
  <si>
    <t xml:space="preserve">Коньки фигурные ONLITOP с мехом р.35 </t>
  </si>
  <si>
    <t xml:space="preserve">Тюбинг-ватрушка 110 см, Комикс  </t>
  </si>
  <si>
    <t xml:space="preserve">Самокат-снегокат зимний 2 в 1 "Динозаврики"   </t>
  </si>
  <si>
    <t xml:space="preserve">Тюбинг  95 см  (ТБ1-90/ТК "Три кота") </t>
  </si>
  <si>
    <t xml:space="preserve">Коньки ледовые раздвижные "Космос", детские 223E, размер 30-33   </t>
  </si>
  <si>
    <t xml:space="preserve">Лыжи подростковые "Ski Race" палки стеклопластик (140/105) </t>
  </si>
  <si>
    <t>Тюбинг - ватрушка Ф 1,05 м  15-107, цвета микс</t>
  </si>
  <si>
    <t xml:space="preserve">Самокат-снегокат трюковой, зимний  2 в 1   </t>
  </si>
  <si>
    <t xml:space="preserve">Санки-ватрушки 90 см, Меховое сиденье, цвета микс </t>
  </si>
  <si>
    <t xml:space="preserve">Тюбинг 85 х103 см (ТБМ2/32 зеленый)  </t>
  </si>
  <si>
    <t xml:space="preserve">Тюбинг-ватрушка 73 см, Fanny Holidays </t>
  </si>
  <si>
    <t xml:space="preserve">Комплект лыжный БРЕНД ЦСТ (195/155 (+/-5 см), крепление: NNN), цвета микс </t>
  </si>
  <si>
    <t xml:space="preserve">Снегокат "Тимка спорт 1"  Пришельцы лимонный (высота 540мм)   арт.ТС1/П2 </t>
  </si>
  <si>
    <t xml:space="preserve">Лыжи детские Пыжики "Дракоша" с палками (75/75 см) </t>
  </si>
  <si>
    <t xml:space="preserve">Набор коньки ледовые раздвижные 223Y с роликовой платформой+Защита, PVC колеса, размер 30-33 </t>
  </si>
  <si>
    <t>Комплект лыжный БРЕНД ЦСТ (Step, 160/120 (+/-5 см), крепление: 0075мм) цвета микс</t>
  </si>
  <si>
    <t xml:space="preserve">Санки-ледянки круглые ф33см 14-300  цвета микс </t>
  </si>
  <si>
    <t xml:space="preserve">Снегокат "Ника-Snowdrive"  СНД3/SD12  </t>
  </si>
  <si>
    <t xml:space="preserve">Санки-ледянки круглые ф60см 14-116/6 микс </t>
  </si>
  <si>
    <t xml:space="preserve">Лыжи детские Вираж-спорт "Космос" с палками (100/100 см) </t>
  </si>
  <si>
    <t xml:space="preserve">Снегокат "Тимка спорт 4-1" "с граффити на красном"арт ТС4-1/GR </t>
  </si>
  <si>
    <t xml:space="preserve">Набор коньки ледовые раздвижные 223Y с роликовой платформой+Защита, PVC колеса, размер 34-37 </t>
  </si>
  <si>
    <t xml:space="preserve">Комплект лыжный БРЕНД ЦСТ (180/140 (+/-5 см), крепление: SNS) цвета микс  </t>
  </si>
  <si>
    <t xml:space="preserve">Лыжи подростковые Ski Race "Градиент" с палками (150/110) </t>
  </si>
  <si>
    <t xml:space="preserve">Коньки фигурные ONLITOP с мехом р.31 </t>
  </si>
  <si>
    <t xml:space="preserve">Коньки ледовые раздвижные "Космос", детские 223E, размер 26-29   </t>
  </si>
  <si>
    <t xml:space="preserve">Снегокат "Тимка спорт 2"  "Ми-ми-мишки" на зеленом арт .ТС2/ММ2   </t>
  </si>
  <si>
    <t xml:space="preserve">Тюбинг 90 см "Комфорт", цвета микс </t>
  </si>
  <si>
    <t xml:space="preserve">Коньки фигурные Winter Star с мехом р.38 </t>
  </si>
  <si>
    <t xml:space="preserve">Снегокат "Тимка спорт 1+  с динозавром арт. ТС1+/Д </t>
  </si>
  <si>
    <t xml:space="preserve">Комплект лыжный БРЕНД ЦСТ (160/120 (+/-5 см), крепление: NNN) цвета микс </t>
  </si>
  <si>
    <t xml:space="preserve">Снегокат "Ника-Snowdrive"  СНД3/SD3 </t>
  </si>
  <si>
    <t xml:space="preserve">Снегокат "Тимка спорт 2" F1   арт.ТС2/F12   </t>
  </si>
  <si>
    <t xml:space="preserve">Комплект лыжный БРЕНД ЦСТ (170/130 (+/-5 см), крепление: 0075мм)  </t>
  </si>
  <si>
    <t>Комплект лыжный БРЕНД ЦСТ (180/140 (+/-5 см), крепление: NNN) цвета микс</t>
  </si>
  <si>
    <t xml:space="preserve">Снегокат СНК 06 Раптор белый </t>
  </si>
  <si>
    <t xml:space="preserve">Снегокат "Тимка спорт 1" с единорогом арт. ТС1-М/ЕР   </t>
  </si>
  <si>
    <t xml:space="preserve">Коньки фигурные ONLITOP с мехом р.32 </t>
  </si>
  <si>
    <t xml:space="preserve">Коньки ледовые раздвижные "Дракоша", детские 223S, размер 34-37   </t>
  </si>
  <si>
    <t xml:space="preserve">Снегокат "Тимка спорт 1"  Sport (высота 540мм)  арт.ТС1/S </t>
  </si>
  <si>
    <t xml:space="preserve">Тюбинг 90 см "Божья коровка", цвета микс  </t>
  </si>
  <si>
    <t xml:space="preserve">Лыжи подростковые "Ski Race" палки стеклопластик (150/110)   </t>
  </si>
  <si>
    <t xml:space="preserve">Комплект лыжный БРЕНД ЦСТ (180/140 (+/-5 см), крепление: 0075мм) цвета микс  </t>
  </si>
  <si>
    <t xml:space="preserve">Снегокат "Тимка спорт 4-1" "DISNEY Холодное сердце 2" арт. CF2/1  </t>
  </si>
  <si>
    <t xml:space="preserve">Комплект лыжный БРЕНД ЦСТ (150/110 (+/-5 см), крепление: NNN), цвета микс </t>
  </si>
  <si>
    <t xml:space="preserve">Тюбинг 90 см (15-104П машинка ), цвета микс </t>
  </si>
  <si>
    <t xml:space="preserve">Снегокат "Тимка спорт 1+"граффити красный (высота 540мм) ТС1+/GR </t>
  </si>
  <si>
    <t xml:space="preserve">Сноуборд детский с облегченными креплениями </t>
  </si>
  <si>
    <t xml:space="preserve">Тюбинг 118*82 см Машинка, цвета микс </t>
  </si>
  <si>
    <t xml:space="preserve">Тюбинг-ватрушка 90 см, Рекс  </t>
  </si>
  <si>
    <t xml:space="preserve">Комплект лыжный БРЕНД ЦСТ (185/145 (+/-5 см), крепление: NNN), цвета микс </t>
  </si>
  <si>
    <t xml:space="preserve">Коньки ледовые раздвижные "Монстрики", детские 223Q, размер 30-33   </t>
  </si>
  <si>
    <t xml:space="preserve">Коньки фигурные Winter Star с мехом р.39 </t>
  </si>
  <si>
    <t xml:space="preserve">Тюбинг 93 см "Хохлома" </t>
  </si>
  <si>
    <t xml:space="preserve">Коньки фигурные ONLITOP с мехом р.33 </t>
  </si>
  <si>
    <t xml:space="preserve">Снегокат "Тимка спорт 1"  Гонки (высота 540мм)  арт.ТС1/Г2 </t>
  </si>
  <si>
    <t xml:space="preserve">Лыжи детские "Вираж-спорт" палки стеклопластик  (100/100) </t>
  </si>
  <si>
    <t>Сноуборд пластиковый с креплениями</t>
  </si>
  <si>
    <t>Комплект лыжный БРЕНД ЦСТ (190/150 (+/-5 см), крепление: NNN), цвета микс</t>
  </si>
  <si>
    <t xml:space="preserve">Сноуборд с облегченными креплениями "Face" </t>
  </si>
  <si>
    <t xml:space="preserve">Коньки ледовые раздвижные "Комиксы ", детские 223F, размер 34-37      </t>
  </si>
  <si>
    <t xml:space="preserve">Снегокат "Тимка Спорт 1+ Болонка  арт.ТС1+/БЛ </t>
  </si>
  <si>
    <t>Тюбинг 70 см "Вихрь", цвета микс</t>
  </si>
  <si>
    <t xml:space="preserve">Тюбинг-ватрушка 80 см   </t>
  </si>
  <si>
    <t xml:space="preserve">Коньки ледовые раздвижные "Take it Easy", детские 223W, размер 34-37   </t>
  </si>
  <si>
    <t xml:space="preserve">Санки-ватрушки 90 см "Триколор"  </t>
  </si>
  <si>
    <t>Лыжи пластиковые БРЕНД ЦСТ (Step, 180см) цвета микс</t>
  </si>
  <si>
    <t xml:space="preserve">Снегокат "Тимка Спорт 4-1"  Пинк   арт.ТС4-1/ПН2 </t>
  </si>
  <si>
    <t xml:space="preserve">Самокат-снегокат зимний 2 в 1 "Take it Easy"    </t>
  </si>
  <si>
    <t xml:space="preserve">Лыжи детские "Олимпик-спорт" ( снегири)  с палками (65/75 см)   </t>
  </si>
  <si>
    <t xml:space="preserve">Тюбинг 85 см (ТБ1-80/ТК Три кота) </t>
  </si>
  <si>
    <t xml:space="preserve">Снегокат растущий СНК.10-02 "Kiddy  LUX" "Лось"   </t>
  </si>
  <si>
    <t xml:space="preserve">Снегокат "TWINY1" пушистые звери, арт. TW1+/ПЗ  </t>
  </si>
  <si>
    <t xml:space="preserve">Тюбинг-ватрушка 83 см, Monc </t>
  </si>
  <si>
    <t xml:space="preserve">Комплект лыжный БРЕНД ЦСТ (190/150 (+/-5 см), крепление: 0075мм)  </t>
  </si>
  <si>
    <t xml:space="preserve">Снегокат "Ника-Snowpatrol" Пинк СНД2/ПН2 </t>
  </si>
  <si>
    <t xml:space="preserve">Снегокат "Тимка Спорт 4-1" Пришельцы (лимонный каркас) ТС4-1/П2   </t>
  </si>
  <si>
    <t xml:space="preserve">Снегокат "Тимка спорт ТС4-1" Фиксики, арт. ТС4-1/Ф22 лимонный   </t>
  </si>
  <si>
    <t xml:space="preserve">Самокат-снегокат трюковой, зимний    </t>
  </si>
  <si>
    <t xml:space="preserve">Коньки фигурные Winter Star с мехом р.37 </t>
  </si>
  <si>
    <t xml:space="preserve">Тюбинг-ватрушка  120 см </t>
  </si>
  <si>
    <t xml:space="preserve">Тюбинг 85 х103 см (ТБМ2/Ж2 желтый)  </t>
  </si>
  <si>
    <t xml:space="preserve">Сумка для коньков и роликовых коньков,  принт девочки, 31х28 см,  цвета микс </t>
  </si>
  <si>
    <t xml:space="preserve">Лыжи детские "Лыжики пыжики" ( ручки)  с палками (75/75 см)   </t>
  </si>
  <si>
    <t xml:space="preserve">Тюбинг 85 х103 см (ТБМ1/Г2 c граффити)    </t>
  </si>
  <si>
    <t xml:space="preserve">Снегокат "Тимка Спорт 4-1"  Зимний спорт  арт.ТС4-1/С </t>
  </si>
  <si>
    <t xml:space="preserve">Самокат-снегокат зимний 2 в 1 "Лисы" </t>
  </si>
  <si>
    <t xml:space="preserve">Снегокат "Тимка спорт 1"  Sportcarr (высота540мм)  арт.TC1/SC2 </t>
  </si>
  <si>
    <t>Лыжи пластиковые БРЕНД ЦСТ (Step, 150см) цвета микс</t>
  </si>
  <si>
    <t xml:space="preserve">Снегокат "Тимка Спорт 4-1"  Единорог  арт.ТС4-1М/ЕР  </t>
  </si>
  <si>
    <t xml:space="preserve">Коньки фигурные ONLITOP с мехом р.30 </t>
  </si>
  <si>
    <t xml:space="preserve">Тюбинг 95 см (ТБ2-90/ТК Три кота) </t>
  </si>
  <si>
    <t xml:space="preserve">Тюбинг   85 х103 см (ТБМ1/Э2 "Nika kids extreme")  </t>
  </si>
  <si>
    <t>Лыжи пластиковые БРЕНД ЦСТ (Step, 190см) цвета микс</t>
  </si>
  <si>
    <t xml:space="preserve">Тюбинг 85 см (ТБ1-80/ММ с ми-ми-мишками) </t>
  </si>
  <si>
    <t xml:space="preserve">Сумка для коньков и роликовых коньков,  38х40 см, цвета микс </t>
  </si>
  <si>
    <t xml:space="preserve">Снегокат "Ника-Snowpatrol" белый, арт. SND5L/2 </t>
  </si>
  <si>
    <t xml:space="preserve">Снегокат "Тимка Спорт 4-1"  F1   арт.ТС4-1   </t>
  </si>
  <si>
    <t xml:space="preserve">Тюбинг-ватрушка 80 см,  Девочка  </t>
  </si>
  <si>
    <t xml:space="preserve">Лыжи детские Пыжики "Волшебные коты" с палками (75/75 см) </t>
  </si>
  <si>
    <t xml:space="preserve">Тюбинг 75 см  (ТБ2-70/ММ Ми-ми-мишки) </t>
  </si>
  <si>
    <t xml:space="preserve">Снегокат TWINY 1 белый, Щенячий патруль арт. СРР/Б  </t>
  </si>
  <si>
    <t xml:space="preserve">Снегокат  Ника-Snowdrive Зимний спорт  арт.СНД3   </t>
  </si>
  <si>
    <t xml:space="preserve">Тюбинг-ватрушка  90 см </t>
  </si>
  <si>
    <t xml:space="preserve">Коньки ледовые раздвижные "Дракоша", детские 223S, размер 30-33   </t>
  </si>
  <si>
    <t xml:space="preserve">Коньки ледовые раздвижные 225М, размер 30-33   </t>
  </si>
  <si>
    <t xml:space="preserve">Снегокат "Тимка Спорт 4-1"  Динозавр  арт.ТС4-1/Д </t>
  </si>
  <si>
    <t xml:space="preserve">Самокат-снегокат зимний 2 в 1 "Wild Speed"   </t>
  </si>
  <si>
    <t xml:space="preserve">Комплект лыжный БРЕНД ЦСТ (170/130 (+/-5 см), крепление: NNN) цвета микс </t>
  </si>
  <si>
    <t xml:space="preserve">Санки-ватрушки 110 см, Меховое сиденье,  цвета микс </t>
  </si>
  <si>
    <t xml:space="preserve">Тюбинг-ватрушка 120 см, Приехал  </t>
  </si>
  <si>
    <t xml:space="preserve">Лыжи детские Олимпик "Монстрики"с палками (66/75 см) </t>
  </si>
  <si>
    <t xml:space="preserve">Снегокат растущий  СНК.10-02 "Панда"   </t>
  </si>
  <si>
    <t xml:space="preserve">Коньки ледовые раздвижные "Дракоша", детские 223S, размер 26-29   </t>
  </si>
  <si>
    <t xml:space="preserve">Снегокат TWINY 1  с красками арт. TW1/K2   </t>
  </si>
  <si>
    <t xml:space="preserve">Снегокат TWINY 1  голубой, Щенячий патруль арт. СРР/Г   </t>
  </si>
  <si>
    <t xml:space="preserve">Коньки хоккейные 225L, размер 40   </t>
  </si>
  <si>
    <t xml:space="preserve">Снегокат "Тимка Спорт 2 +  Болонка  арт.ТС2+/БЛ </t>
  </si>
  <si>
    <t xml:space="preserve">Коньки фигурные Winter Star с мехом р.40 </t>
  </si>
  <si>
    <t xml:space="preserve">Тюбинг-ватрушка  80 см </t>
  </si>
  <si>
    <t>Лыжи пластиковые БРЕНД ЦСТ (Step, 185см), цвета микс</t>
  </si>
  <si>
    <t xml:space="preserve">Снегокат СНК 11 Граффити </t>
  </si>
  <si>
    <t xml:space="preserve">Снегокат "Тимка спорт 2"   Зимний спорт арт.ТС2/C2   </t>
  </si>
  <si>
    <t xml:space="preserve">Тюбинг 75 см  (ТБ1-70/ММ с ми-ми-мишками) </t>
  </si>
  <si>
    <t xml:space="preserve">Лыжи детские Вираж-спорт "Единорожка" с палками (100/100 см) </t>
  </si>
  <si>
    <t xml:space="preserve">Сумка для коньков и роликовых коньков, принт мальчик, 38х40 см,  цвета микс </t>
  </si>
  <si>
    <t xml:space="preserve">Снегокат "Ника-кросс"  Бабочки   арт.СНК </t>
  </si>
  <si>
    <t xml:space="preserve">Тюбинг-ватрушка 65 см, Оленёнок </t>
  </si>
  <si>
    <t xml:space="preserve">Тюбинг -ватрушка 110 см  "Орнамент" </t>
  </si>
  <si>
    <t xml:space="preserve">Коньки ледовые раздвижные "Монстрики", детские 223Q, размер 26-29   </t>
  </si>
  <si>
    <t xml:space="preserve">Коньки хоккейные 225L, размер 39   </t>
  </si>
  <si>
    <t xml:space="preserve">Сумка для коньков и роликовых коньков,  40х32 см, цвета микс </t>
  </si>
  <si>
    <t xml:space="preserve">Тюбинг-ватрушка 120 см, Принт  </t>
  </si>
  <si>
    <t xml:space="preserve">Комплект лыжный БРЕНД ЦСТ (205/165 (+/-5 см), крепление: 0075мм) цвета микс  </t>
  </si>
  <si>
    <t xml:space="preserve">Сноуборд пластиковый с креплениями "Орнамент" </t>
  </si>
  <si>
    <t xml:space="preserve">Коньки ледовые раздвижные "Комиксы ", детские 223F, размер 30-33     </t>
  </si>
  <si>
    <t xml:space="preserve">Тюбинг  93 см (камера 15) </t>
  </si>
  <si>
    <t xml:space="preserve">Комплект лыжный БРЕНД ЦСТ (Step, 185/145 (+/-5 см), крепление: NNN), цвета микс  </t>
  </si>
  <si>
    <t xml:space="preserve">Санки-ледянки Машинка №9 размер 67х35   </t>
  </si>
  <si>
    <t xml:space="preserve">Коньки фигурные Winter Star с мехом р.36 </t>
  </si>
  <si>
    <t xml:space="preserve">Снегокат "Тимка спорт 2"  "My little pony" арт. ТС2/LP   </t>
  </si>
  <si>
    <t xml:space="preserve">Снегокат "Тимка спорт 2+" с динозавром, арт. ТС2+/Д  </t>
  </si>
  <si>
    <t xml:space="preserve">Лыжа передняя к снегокату ЛП1 (черный) </t>
  </si>
  <si>
    <t>Шайба подростковая</t>
  </si>
  <si>
    <t>Комплект лыжный БРЕНД ЦСТ (Step, 180/140 (+/-5 см), крепление: SNS), цвета микс</t>
  </si>
  <si>
    <t xml:space="preserve">Тюбинг  85 х103 см  (ТБМ1/NS2 "Nika sport") зеленый  </t>
  </si>
  <si>
    <t xml:space="preserve">Лыжи детские "Олимпик-спорт" ( мишки) с палками (65/75 см)   </t>
  </si>
  <si>
    <t xml:space="preserve">Самокат-снегокат зимний 2 в 1 "Красотка"   </t>
  </si>
  <si>
    <t xml:space="preserve">Ледянка малая и средняя прямоугольная, материал ПВХ  30х45см цвета микс  </t>
  </si>
  <si>
    <t xml:space="preserve">Снегокат "Тимка спорт 6" с динозавромТС6/Д  </t>
  </si>
  <si>
    <t xml:space="preserve">Тюбинг-ватрушка 83 см, Цветы </t>
  </si>
  <si>
    <t xml:space="preserve">Снегокат "Тимка спорт 6" Три кота арт. ТС6/ТК  </t>
  </si>
  <si>
    <t xml:space="preserve">Тюбинг-ватрушка 80 см, Дракон  </t>
  </si>
  <si>
    <t xml:space="preserve">Клюшка хоккейная мини, детская, универсальный хват  </t>
  </si>
  <si>
    <t xml:space="preserve">Санки-ватрушки  100 см, Меховое сиденье, цвета микс </t>
  </si>
  <si>
    <t xml:space="preserve">Снегокат "Ника-Snowdrive"  СНД3/SD22 </t>
  </si>
  <si>
    <t>Комплект лыжный БРЕНД ЦСТ (Step, 185/145 (+/-5 см), крепление: SNS) цвета микс</t>
  </si>
  <si>
    <t xml:space="preserve">Тюбинг 85 см (ТБ1-80/Ф с фиксиками)  </t>
  </si>
  <si>
    <t xml:space="preserve">Снегокат "Ника-кросс"  Гонки   арт.СНК </t>
  </si>
  <si>
    <t xml:space="preserve">Тюбинг 75 см  (ТБ1-70/ТК "Три кота")   </t>
  </si>
  <si>
    <t xml:space="preserve">Шайба детская "Хоккей", цвета микс </t>
  </si>
  <si>
    <t xml:space="preserve">Снегокат "Тимка спорт 6"ми-ми-мишки на бирюзовом, арт.ТС6/ММ1 </t>
  </si>
  <si>
    <t xml:space="preserve">Снегокат "Ника-джамп"  Пришельцы   арт.СНД1/П2 </t>
  </si>
  <si>
    <t xml:space="preserve">Лыжи деревянные охотничьи 185 см   </t>
  </si>
  <si>
    <t xml:space="preserve">Тюбинг "Астрал" 107 см (камера 16)  </t>
  </si>
  <si>
    <t xml:space="preserve">Снегокат "Тимка спорт 4-1" Фиксики,оранжевый, арт. ТС4-1/Ф12   </t>
  </si>
  <si>
    <t>Лыжи пластиковые БРЕНД ЦСТ (195см) цвета микс</t>
  </si>
  <si>
    <t xml:space="preserve">Самокат-снегокат зимний 2 в 1 "Super Rider"   </t>
  </si>
  <si>
    <t>Тюбинг 80 см "Комфорт", цвета микс</t>
  </si>
  <si>
    <t xml:space="preserve">Снегокат СНК 05-03 Дольче Вита </t>
  </si>
  <si>
    <t xml:space="preserve">Ледянка 90х40  толщина 2 см </t>
  </si>
  <si>
    <t xml:space="preserve">Тюбинг 93 см "Хохлома", комфорт  </t>
  </si>
  <si>
    <t>Комплект лыжный БРЕНД ЦСТ (Step, 190/150 (+/-5 см), крепление: SNS) цвета микс</t>
  </si>
  <si>
    <t xml:space="preserve">Коньки фигурные Winter Star с мехом р.35 </t>
  </si>
  <si>
    <t xml:space="preserve">Санки-ледянки №75 "Чудик на ватрушке" D-40см   </t>
  </si>
  <si>
    <t xml:space="preserve">Снегокат "Тимка Спорт 4-1"  Болонка  арт.ТС4-1/БЛ </t>
  </si>
  <si>
    <t xml:space="preserve">Сумка для коньков и роликовых коньков, принт мальчик, 31х28 см, цвета микс </t>
  </si>
  <si>
    <t xml:space="preserve">Комплект лыжный БРЕНД ЦСТ (185/145 (+/-5 см), крепление: 0075мм) </t>
  </si>
  <si>
    <t xml:space="preserve">Тюбинг-ватрушка 90см, Пони  </t>
  </si>
  <si>
    <t xml:space="preserve">Тюбинг-ватрушка 80 см, Лес  </t>
  </si>
  <si>
    <t xml:space="preserve">Снегокат растущий  СНК.10-02  "Единорог" </t>
  </si>
  <si>
    <t xml:space="preserve">Комплект лыжный БРЕНД ЦСТ (150/110 (+/-5 см), крепление: SNS), цвета микс  </t>
  </si>
  <si>
    <t xml:space="preserve">Санки-ледянки Машинка №1 размер 77х38 см, цвета микс </t>
  </si>
  <si>
    <t xml:space="preserve">Ледянка 35х35  толщина 2 см </t>
  </si>
  <si>
    <t xml:space="preserve">Самокат-снегокат зимний 2 в 1 "Xtreme"   </t>
  </si>
  <si>
    <t>Лыжи пластиковые БРЕНД ЦСТ (Step, 170см) цвета микс</t>
  </si>
  <si>
    <t xml:space="preserve">Комплект лыжный БРЕНД ЦСТ (190/150 (+/-5 см), крепление: SNS), цвета микс </t>
  </si>
  <si>
    <t xml:space="preserve">Самокат-снегокат зимний 2 в 1 "Монстрики"   </t>
  </si>
  <si>
    <t xml:space="preserve">Шайба взрослая "Россия" </t>
  </si>
  <si>
    <t xml:space="preserve">Снегокат растущий СНК.10-02 "Kiddy  LUX" "Ирбис" </t>
  </si>
  <si>
    <t xml:space="preserve">Комплект лыжный БРЕНД ЦСТ (Step, 195/155 (+/-5 см), крепление: NNN), цвета микс </t>
  </si>
  <si>
    <t xml:space="preserve">Комплект лыжный БРЕНД ЦСТ (170/130 (+/-5 см), крепление: SNS) </t>
  </si>
  <si>
    <t xml:space="preserve">Санки-ватрушки 120 см "Триколор"  </t>
  </si>
  <si>
    <t xml:space="preserve">Самокат-снегокат зимний 2 в 1 "Дракоша"   </t>
  </si>
  <si>
    <t>Комплект лыжный БРЕНД ЦСТ (Step, 170/130 (+/-5 см), крепление: SNS) цвета микс</t>
  </si>
  <si>
    <t xml:space="preserve">Тюбинг - ватрушка  диаметр 90 см, ткань с рисунком, цвета микс </t>
  </si>
  <si>
    <t xml:space="preserve">Коньки хоккейные прокатные Odwin р.43 </t>
  </si>
  <si>
    <t xml:space="preserve">Тюбинг-ватрушка 80 см, Машина  </t>
  </si>
  <si>
    <t xml:space="preserve">Тюбинг "Dragon" 107 см (камера 16) </t>
  </si>
  <si>
    <t xml:space="preserve">Комплект лыжный БРЕНД ЦСТ (Step, 205/165 (+/-5 см), крепление: 0075мм), цвета микс  </t>
  </si>
  <si>
    <t xml:space="preserve">Комплект лыжный БРЕНД ЦСТ (160/120 (+/-5 см), крепление: SNS) </t>
  </si>
  <si>
    <t xml:space="preserve">Санки-ледянки №76 "Дракон на санках" D-45см   </t>
  </si>
  <si>
    <t xml:space="preserve">Снегокат "Тимка спорт 1" "Nika kids winter" арт. ТС1/W </t>
  </si>
  <si>
    <t xml:space="preserve">Санки-ледянки №80 "Футбольный фанат" D-45см   </t>
  </si>
  <si>
    <t>Лыжи пластиковые БРЕНД ЦСТ (Step, 160см), цвета микс</t>
  </si>
  <si>
    <t xml:space="preserve">Тюбинг 75 см  (ТБ2-70/ТК Три кота) </t>
  </si>
  <si>
    <t xml:space="preserve">Лыжи пластиковые БРЕНД ЦСТ (Step, 200см ) цвета микс </t>
  </si>
  <si>
    <t xml:space="preserve">Коньки ледовые раздвижные "Комиксы ", детские 223F, размер 26-29     </t>
  </si>
  <si>
    <t xml:space="preserve">Тюбинг-ватрушка 65 см, </t>
  </si>
  <si>
    <t xml:space="preserve">Коньки ледовые раздвижные "Дракон", детские 223L, размер 26-29   </t>
  </si>
  <si>
    <t xml:space="preserve">Шорты-ледянки, размер S, цвета микс </t>
  </si>
  <si>
    <t xml:space="preserve">Набор коньки ледовые раздвижные 223Y с роликовой платформой+Защита, PVC колеса, раз. 30-33   </t>
  </si>
  <si>
    <t>Тюбинг - ватрушка "Комфорт" диаметр 100 см,  цвета микс</t>
  </si>
  <si>
    <t xml:space="preserve">Коньки фигурные Winter Star прокат р.38 </t>
  </si>
  <si>
    <t xml:space="preserve">Коньки фигурные Winter Star прокат р.40 </t>
  </si>
  <si>
    <t>Лыжи пластиковые БРЕНД ЦСТ (190см) цвета микс</t>
  </si>
  <si>
    <t xml:space="preserve">Самокат-снегокат 2 в 1 GRAFFITI "Вперед"   </t>
  </si>
  <si>
    <t xml:space="preserve">Сумка для коньков и роликовых коньков 31х28 см, цвета микс </t>
  </si>
  <si>
    <t xml:space="preserve">Набор коньки ледовые раздвижные 223Y с роликовой платформой+Защита, PVC колеса, размер 26-29 </t>
  </si>
  <si>
    <t xml:space="preserve">Ледянка Пузырчики_45х45  толщина 2 см </t>
  </si>
  <si>
    <t xml:space="preserve">Тюбинг - ватрушка эконом  Ф 0,65 м 15-113 СЭ,  цвета микс </t>
  </si>
  <si>
    <t xml:space="preserve">Самокат-снегокат зимний 2 в 1 "Машина"      </t>
  </si>
  <si>
    <t xml:space="preserve">Шорты-ледянки, размер М, цвета микс </t>
  </si>
  <si>
    <t>Комплект лыжный БРЕНД ЦСТ (Step, 195/155 (+/-5 см), крепление: SNS) цвета микс</t>
  </si>
  <si>
    <t>Лыжи пластиковые БРЕНД ЦСТ (200см) цвета микс</t>
  </si>
  <si>
    <t xml:space="preserve">Лыжи детские Олимпик "Зверята"с палками (66/75 см) </t>
  </si>
  <si>
    <t xml:space="preserve">Комплект лыжный БРЕНД ЦСТ (175/135 (+/-5 см), крепление: 0075мм) цвета микс   </t>
  </si>
  <si>
    <t xml:space="preserve">Снегокат растущий СНК.10-02 "Kiddy  LUX" "Лиса" </t>
  </si>
  <si>
    <t xml:space="preserve">Снегокат "Тимка спорт 1"  Зимний спорт (высота 540мм)  арт.ТС1/С2   </t>
  </si>
  <si>
    <t>Комплект лыжный БРЕНД ЦСТ (195/155 (+/-5 см), крепление: 0075мм) цвета микс</t>
  </si>
  <si>
    <t xml:space="preserve">Снегокат "Тимка спорт 1"  Бабочки (высота540мм)  арт.ТС1/Б2 </t>
  </si>
  <si>
    <t xml:space="preserve">Самокат-снегокат зимний 2 в 1 "Пони"   </t>
  </si>
  <si>
    <t xml:space="preserve">Тюбинг 105 см  (ТF2-100/1 "DISNEY Холодное сердце 2") </t>
  </si>
  <si>
    <t xml:space="preserve">Снегокат "Тимка спорт 2" Фиксики,  лимонный арт. ТС2/Ф22 </t>
  </si>
  <si>
    <t xml:space="preserve">Коньки ледовые детские раздвижные 225М, размер 34-37      </t>
  </si>
  <si>
    <t xml:space="preserve">Комплект лыжный БРЕНД ЦСТ (150/110 (+/-5 см), крепление: 0075мм) цвета микс </t>
  </si>
  <si>
    <t xml:space="preserve">Ледянка  90х40  толщина 2 см </t>
  </si>
  <si>
    <t xml:space="preserve">Тюбинг ватрушка 107 см, Венок </t>
  </si>
  <si>
    <t xml:space="preserve">Снегокат </t>
  </si>
  <si>
    <t xml:space="preserve">Комплект лыжный БРЕНД ЦСТ (195/155 (+/-5 см), крепление: SNS), цвета микс </t>
  </si>
  <si>
    <t xml:space="preserve">Снегокат "Ника-кросс"  Хоккей   арт.СНК/Х2 </t>
  </si>
  <si>
    <t xml:space="preserve">Снегокат "Ника-джамп"  Пинк   арт.СНД1/ПН2 </t>
  </si>
  <si>
    <t xml:space="preserve">Снегокат растущий СНК.10-02 "Kiddy  LUX" "Хаски" </t>
  </si>
  <si>
    <t xml:space="preserve">Лыжи пластиковые БРЕНД ЦСТ (Step, 205см) </t>
  </si>
  <si>
    <t xml:space="preserve">Коньки хоккейные прокатные Odwin р.42 </t>
  </si>
  <si>
    <t xml:space="preserve">Снегокат "Тимка спорт 4-1"  ми-ми-мишки на голубом, арт. ТС4-1/ММ1  </t>
  </si>
  <si>
    <t xml:space="preserve">Коньки хоккейные 225L, размер 37   </t>
  </si>
  <si>
    <t xml:space="preserve">Горнолыжная маска всепогодная 928, цвет оправы черный </t>
  </si>
  <si>
    <t xml:space="preserve">Коньки фигурные Winter Star прокат р.39 </t>
  </si>
  <si>
    <t xml:space="preserve">Снегокат СНК 11 Динозавр </t>
  </si>
  <si>
    <t xml:space="preserve">Комплект лыжный БРЕНД ЦСТ (Step, 150/110 (+/-5 см), крепление: SNS) цвета микс  </t>
  </si>
  <si>
    <t xml:space="preserve">Комплект лыжный БРЕНД ЦСТ (Step, 160/120 (+/-5 см), крепление: SNS), цвета микс </t>
  </si>
  <si>
    <t xml:space="preserve">Коньки ледовые раздвижные "Take it Easy", детские 223W, размер 26-29   </t>
  </si>
  <si>
    <t xml:space="preserve">Снегокат "Тимка спорт 1"  граффити красный  (высота 540мм)  арт.ТС1/ГК2 </t>
  </si>
  <si>
    <t>Крепления для лыж</t>
  </si>
  <si>
    <t xml:space="preserve">Коньки фигурные Winter Star комфорт р.38 </t>
  </si>
  <si>
    <t>Комплект лыжный БРЕНД ЦСТ (Step, 185/145 (+/-5 см), крепление: 0075мм), цвета микс</t>
  </si>
  <si>
    <t xml:space="preserve">Снегокат "Тимка спорт 6" ,  hockey  арт.ТС6  </t>
  </si>
  <si>
    <t xml:space="preserve">Лыжи пластиковые БРЕНД ЦСТ (170см) </t>
  </si>
  <si>
    <t xml:space="preserve">Коньки ледовые детские раздвижные 225М, размер 30-33   </t>
  </si>
  <si>
    <t xml:space="preserve">Снегокат "Тимка спорт 2"  Фиксики арт. ТС2/Ф12 </t>
  </si>
  <si>
    <t xml:space="preserve">Комплект лыжный БРЕНД ЦСТ (Step, 170/130 (+/-5 см), крепление: NNN), цвета микс </t>
  </si>
  <si>
    <t xml:space="preserve">Тюбинг 85 х103 см (ТБМ2/К2 красный)  </t>
  </si>
  <si>
    <t xml:space="preserve">Тюбинг-ватрушка 110 см, Фэйк  </t>
  </si>
  <si>
    <t xml:space="preserve">Санки-ледянки  Машинка №7 размер 66х41 см, цвет голубой   </t>
  </si>
  <si>
    <t xml:space="preserve">Комплект лыжный БРЕНД ЦСТ (Step, 190/150 (+/-5 см), крепление: NNN), цвета микс </t>
  </si>
  <si>
    <t xml:space="preserve">Коньки фигурные Winter Star с мехом р.41 </t>
  </si>
  <si>
    <t xml:space="preserve">Санки - ледянки мягкие Music Band   </t>
  </si>
  <si>
    <t xml:space="preserve">Санки -ледянки ф0,6 тент 14-116/6Т микс </t>
  </si>
  <si>
    <t xml:space="preserve">Шорты-ледянки, размер L, цвета микс </t>
  </si>
  <si>
    <t xml:space="preserve">Лыжи пластиковые БРЕНД ЦСТ (185см), цвета микс </t>
  </si>
  <si>
    <t xml:space="preserve">Лыжный комплект 100 см, крепление, палки 80 см, цвета микс </t>
  </si>
  <si>
    <t xml:space="preserve">Снегокат СНК.05-02 "Друзья" </t>
  </si>
  <si>
    <t xml:space="preserve">Коньки фигурные Winter Star  прокат р.36 </t>
  </si>
  <si>
    <t xml:space="preserve">Коньки фигурные Winter Star прокат р.33 </t>
  </si>
  <si>
    <t xml:space="preserve">Коньки фигурные Winter Star прокат р.37 </t>
  </si>
  <si>
    <t xml:space="preserve">Снегокат "Тимка спорт 1+" с бабочками (белый каркас) арт. ТС1+/Б </t>
  </si>
  <si>
    <t xml:space="preserve">Коньки фигурные Winter Star с мехом р.33 </t>
  </si>
  <si>
    <t xml:space="preserve">Тюбинг  65 см (камера 12) </t>
  </si>
  <si>
    <t xml:space="preserve">Тюбинг 95 см (ТБ1-90/ММ с ми-ми-мишками) </t>
  </si>
  <si>
    <t xml:space="preserve">Снегокат "Тимка спорт 4-1"  космический арт. ТС4-1М/К </t>
  </si>
  <si>
    <t xml:space="preserve">Ледянка Комикс_45х45  толщина 2 см </t>
  </si>
  <si>
    <t xml:space="preserve">Крепление для лыж NNN Тrек Active (автомат) серый </t>
  </si>
  <si>
    <t xml:space="preserve">Тюбинг  115 х 90 см (15-105П) </t>
  </si>
  <si>
    <t xml:space="preserve">Ботинки лыжные TREK Sportiks SNS ИК (черный, лого синий р. 36 </t>
  </si>
  <si>
    <t xml:space="preserve">Лыжный комплект 130см  c  креплением с резиновой пяткой палками 100 см, цвета микс </t>
  </si>
  <si>
    <t xml:space="preserve">Снегокат "TWINY1""Бабочки", белый каркас арт. TW1+/Б </t>
  </si>
  <si>
    <t xml:space="preserve">Горнолыжная маска всепогодная 881, цвет оправы черный </t>
  </si>
  <si>
    <t xml:space="preserve">Санки-ледянки "Зубастик" D-45см </t>
  </si>
  <si>
    <t xml:space="preserve">Тюбинг принтованный (ТБ2-90/Ф с фиксиками) 95 см </t>
  </si>
  <si>
    <t xml:space="preserve">Лыжи детские Вираж-спорт "Тигруля" с палками (100/100 см) </t>
  </si>
  <si>
    <t xml:space="preserve">Ботинки лыжные Winter Star classic  черный (лого серый) 75 р.38 </t>
  </si>
  <si>
    <t xml:space="preserve">Санки - ледянки мягкие Pirat   </t>
  </si>
  <si>
    <t xml:space="preserve">Коньки фигурные Winter Star комфорт р.37 </t>
  </si>
  <si>
    <t xml:space="preserve">Тюбинг принтованный (ТБ2-80/Ф с фиксиками) 85 см </t>
  </si>
  <si>
    <t xml:space="preserve">Комплект лыжный БРЕНД ЦСТ (200/160 (+/-5 см), крепление: 0075мм) цвета микс </t>
  </si>
  <si>
    <t xml:space="preserve">Самокат-снегокат зимний 2 в 1 "Space is waiting"   </t>
  </si>
  <si>
    <t xml:space="preserve">Ботинки лыжные детские Winter Star comfort Kids белый (лого синий) N р.33 </t>
  </si>
  <si>
    <t xml:space="preserve">Ледянка Стикеры_90х40  толщина 2 см </t>
  </si>
  <si>
    <t xml:space="preserve">Самокат-снегокат зимний 2 в 1 "Котики"    </t>
  </si>
  <si>
    <t xml:space="preserve">Коньки фигурные Winter Star комфорт р.39 </t>
  </si>
  <si>
    <t xml:space="preserve">Лыжи пластиковые БРЕНД ЦСТ (step 140 см)    </t>
  </si>
  <si>
    <t xml:space="preserve">Коньки фигурные Winter Star прокат р.41 </t>
  </si>
  <si>
    <t xml:space="preserve">Коньки ледовые раздвижные "Take it Easy", детские 223W, размер 30-33   </t>
  </si>
  <si>
    <t xml:space="preserve">Санки - ледянки мягкие Rabbit   </t>
  </si>
  <si>
    <t xml:space="preserve">Снегокат "Тимка спорт 2+" граффити красный ТС2+/GR </t>
  </si>
  <si>
    <t xml:space="preserve">Ботинки SPINE Cross кожа 35 (крепление NN75) р-р 35   </t>
  </si>
  <si>
    <t xml:space="preserve">Тюбинг 85 см (ТSМ-80/1 "Человек-паук") </t>
  </si>
  <si>
    <t xml:space="preserve">Ботинки Loss (крепление SNS), р-р 35 </t>
  </si>
  <si>
    <t xml:space="preserve">Ботинки лыжные TREK Sportiks NNN ИК (черный, лого синий) (р. 39)  </t>
  </si>
  <si>
    <t xml:space="preserve">Крепления для лыж SNS механика "Эльва-Спорт", цвета микс </t>
  </si>
  <si>
    <t xml:space="preserve">Крепления лыжные автоматические NNN "SHAMOV 05"   </t>
  </si>
  <si>
    <t xml:space="preserve">Снегокат "Тимка спорт 5"  Kitty   арт.ТС5/КТ2 </t>
  </si>
  <si>
    <t xml:space="preserve">Снегокат "Cat_pattern" </t>
  </si>
  <si>
    <t xml:space="preserve">Снегокат "Ника-кросс"  Пришельцы  арт.СНК/П2   </t>
  </si>
  <si>
    <t xml:space="preserve">Чехлы для лезвий коньков ICEBERGER  </t>
  </si>
  <si>
    <t xml:space="preserve">Лыжи деревянные охотничьи 175 см, цвета микс   </t>
  </si>
  <si>
    <t>Чехлы для коньков универсальные Winter Star, цвета микс</t>
  </si>
  <si>
    <t xml:space="preserve">Ледянка  Стикеры_45х45  толщина 2 см </t>
  </si>
  <si>
    <t xml:space="preserve">Коньки фигурные Winter Star с мехом р.32 </t>
  </si>
  <si>
    <t xml:space="preserve">Ледянка Корги_45х45  толщина 2 см </t>
  </si>
  <si>
    <t xml:space="preserve">Снегокат  </t>
  </si>
  <si>
    <t xml:space="preserve">Снегокат "Тимка спорт 4-1"  Три кота арт. ТС4-1/ТК  </t>
  </si>
  <si>
    <t xml:space="preserve">Коньки   BlackAqua AS-408 (р.27-30, темно-синий-зеленый) </t>
  </si>
  <si>
    <t xml:space="preserve">Санки-ледянки Машинка №5 размер 71х31 см    </t>
  </si>
  <si>
    <t xml:space="preserve">Лыжный комплект 120 см, креплени, палки 90 см, цвета микс </t>
  </si>
  <si>
    <t xml:space="preserve">Рулетка-трос к снегокату (с автоматической намоткой) </t>
  </si>
  <si>
    <t xml:space="preserve">Коньки фигурные Winter Star прокат  р.35 </t>
  </si>
  <si>
    <t xml:space="preserve">Коньки фигурные Winter Star прокат р.30 </t>
  </si>
  <si>
    <t xml:space="preserve">Коньки фигурные Winter Star прокат р.31 </t>
  </si>
  <si>
    <t xml:space="preserve">Коньки фигурные Winter Star прокат р.32 </t>
  </si>
  <si>
    <t xml:space="preserve">Самокат-снегокат зимний 2 в 1 "Комиксы"      </t>
  </si>
  <si>
    <t xml:space="preserve">Снегокат "Тимка спорт 4-1" арт ТС4-1/БГ </t>
  </si>
  <si>
    <t xml:space="preserve">Крепления для лыж NNN автомат «Эльва-Спорт» </t>
  </si>
  <si>
    <t xml:space="preserve">Ледянка  45х45  толщина 2 см </t>
  </si>
  <si>
    <t xml:space="preserve">Ботинки лыжные TREK Blazzer Comfort NNN ИК (черный, лого серый) (р.39) </t>
  </si>
  <si>
    <t xml:space="preserve">Лыжи пластиковые БРЕНД ЦСТ (step 120 см), цвета микс </t>
  </si>
  <si>
    <t xml:space="preserve">Тюбинг  85 см (ТБ2-80/ММ "Ми-ми-мишки")   </t>
  </si>
  <si>
    <t xml:space="preserve">Ботинки лыжные TREK Sportiks SNS ИК (черный, лого синий р. 38 </t>
  </si>
  <si>
    <t xml:space="preserve">Палки лыжные стеклопластиковые г.Бийск (150 см) </t>
  </si>
  <si>
    <t xml:space="preserve">Снегокат "Hockey" </t>
  </si>
  <si>
    <t xml:space="preserve">Лыжи пластиковые БРЕНД ЦСТ (step 110 см) цвета микс  </t>
  </si>
  <si>
    <t xml:space="preserve">Самокат-снегокат зимний 2 в 1 "Монстрик"    </t>
  </si>
  <si>
    <t xml:space="preserve">Санки-ледянки №79 "Звезда волейбола" D-45см   </t>
  </si>
  <si>
    <t xml:space="preserve">Снегокат "Cars" </t>
  </si>
  <si>
    <t xml:space="preserve">Снегокат "Тимка спорт 6" ,  "Бабочки" арт.ТС6   </t>
  </si>
  <si>
    <t xml:space="preserve">Ботинки лыжные ТРЕК Soul ИК NN75 (черный, лого красный) р.38;  </t>
  </si>
  <si>
    <t xml:space="preserve">Коньки хоккейные прокатные Odwin р.40 </t>
  </si>
  <si>
    <t xml:space="preserve">Коньки хоккейные прокатные Odwin р.41 </t>
  </si>
  <si>
    <t xml:space="preserve">Снегокат "Mur" </t>
  </si>
  <si>
    <t xml:space="preserve">Санки-ледянки №64 "Авторобот №2" D-45см   </t>
  </si>
  <si>
    <t xml:space="preserve">Коньки фигурные Winter Star  комфорт р.36 </t>
  </si>
  <si>
    <t xml:space="preserve">Санки-ледянки мягкие, 0,6х0,4х 0,04 м, 14-120 ТП,  цвета микс </t>
  </si>
  <si>
    <t xml:space="preserve">Снегокат TWINY 2 с пушистыми зверями  арт. TW2/ПЗ2   </t>
  </si>
  <si>
    <t>Лыжи пластиковые БРЕНД ЦСТ (180см) цвета микс</t>
  </si>
  <si>
    <t xml:space="preserve">Тюбинг-ватрушка 107 см, Happy </t>
  </si>
  <si>
    <t xml:space="preserve">Санки - ледянки мягкие Music  </t>
  </si>
  <si>
    <t xml:space="preserve">Санки - ледянки мягкие Robot </t>
  </si>
  <si>
    <t xml:space="preserve">Ботинки SPINE Cross кожа 35 (крепление NN75) р-р 38   </t>
  </si>
  <si>
    <t xml:space="preserve">Снегокат "Тимка спорт 6" арт ТС6/МН </t>
  </si>
  <si>
    <t>Ботинки лыжные TREK Sportiks NNN ИК (черный, лого синий) (р. 37)</t>
  </si>
  <si>
    <t xml:space="preserve">Лыжный комплект  130 см, крепление, палки 100 см  </t>
  </si>
  <si>
    <t xml:space="preserve">Ледянка Зверятки_35х35  толщина 2 см </t>
  </si>
  <si>
    <t xml:space="preserve">Лыжа боковая к снегокату СНК ЛБ2 (черный) </t>
  </si>
  <si>
    <t xml:space="preserve">Самокат-снегокат зимний 2 в 1 "Fresh"   </t>
  </si>
  <si>
    <t xml:space="preserve">Крепления для лыж NNN механика "Эльва-Спорт",  цвета микс </t>
  </si>
  <si>
    <t xml:space="preserve">Мяч для хоккея на льду I.V.P, ярко-малиновый  </t>
  </si>
  <si>
    <t xml:space="preserve">Баул хоккейный на колесах  EFSI №4, черный </t>
  </si>
  <si>
    <t xml:space="preserve">Набор коньки ледовые раздвижные 223G с роликовой платформой+Защита, PVC колеса, размер 30-33 </t>
  </si>
  <si>
    <t>Комплект лыжный БРЕНД ЦСТ (Step, 150/110 (+/-5 см), крепление: NNN) цвета микс</t>
  </si>
  <si>
    <t xml:space="preserve">Ледянка 35х35  толщина 2 см, рисунок микс </t>
  </si>
  <si>
    <t xml:space="preserve">Ботинки лыжные TREK Level 3 NNN ИК (черный, лого синий) (р.39)   </t>
  </si>
  <si>
    <t xml:space="preserve">Санки-ватрушки 120 см, Меховое сиденье, цвета микс </t>
  </si>
  <si>
    <t xml:space="preserve">Санки-ледянки №65 "Авторобот №1" D-40см   </t>
  </si>
  <si>
    <t xml:space="preserve">Коньки   BlackAqua AS-408 (р.27-30, мятный-оранжевый) </t>
  </si>
  <si>
    <t xml:space="preserve">Комплект лыжный БРЕНД ЦСТ (Step, 150/110 (+/-5 см), крепление: 0075мм), цвета микс </t>
  </si>
  <si>
    <t xml:space="preserve">Санки-ледянки "Весёлый пингвинчик" D-35см цвета микс </t>
  </si>
  <si>
    <t xml:space="preserve">Тюбинг  73 см (камера 13) </t>
  </si>
  <si>
    <t xml:space="preserve">Руль к снегокату РУ1 (черный) </t>
  </si>
  <si>
    <t xml:space="preserve">Ботинки лыжные Winter Star comfort черный (лого лайм неон) S р.43 </t>
  </si>
  <si>
    <t xml:space="preserve">Ледянка Рекс_90х40  толщина 2 см </t>
  </si>
  <si>
    <t xml:space="preserve">Тюбинг - ватрушка ТБ2-90/ММ "Ми-ми-мишки" 95 см   </t>
  </si>
  <si>
    <t>Комплект лыжный БРЕНД ЦСТ (Step, 190/150 (+/-5 см), крепление: 0075мм) цвета микс</t>
  </si>
  <si>
    <t xml:space="preserve">Ледянка Акула_35х35  толщина 2 см </t>
  </si>
  <si>
    <t xml:space="preserve">Самокат-снегокат зимний 2 в 1 "Космический мир"   </t>
  </si>
  <si>
    <t>Ботинки лыжные TREK Sportiks NNN ИК (черный, лого синий) (р. 41)</t>
  </si>
  <si>
    <t xml:space="preserve">Ботинки лыжные TREK Snowrock 3 NNN ИК  (красный, лого серебро) (р.34) </t>
  </si>
  <si>
    <t xml:space="preserve">Ботинки лыжные ТРЕК Skiing ИК NN75 (черный, лого серый) (р.39)   </t>
  </si>
  <si>
    <t xml:space="preserve">Ботинки лыжные TREK Skiing1 N75 ИК (черный, лого серый) (р.41) </t>
  </si>
  <si>
    <t xml:space="preserve">Крепление для лыж 3-штыревое сталь </t>
  </si>
  <si>
    <t xml:space="preserve">Шайба взрослая "Шлем"   </t>
  </si>
  <si>
    <t xml:space="preserve">Снегокат "Ника-джамп"  Лисенок Nika-kids   арт.СНД1/Л2  </t>
  </si>
  <si>
    <t xml:space="preserve">Коньки хоккейные BlackAqua HS-207 (р. 37) </t>
  </si>
  <si>
    <t xml:space="preserve">Коньки хоккейные BlackAqua HS-207 (р. 38) </t>
  </si>
  <si>
    <t xml:space="preserve">Коньки хоккейные BlackAqua HS-207 (р. 39) </t>
  </si>
  <si>
    <t xml:space="preserve">Коньки хоккейные BlackAqua HS-207 (р. 40) </t>
  </si>
  <si>
    <t xml:space="preserve">Санки-ледянки  Машинка №7 размер 66х41 см, цвет зеленый   </t>
  </si>
  <si>
    <t xml:space="preserve">Тюбинг - ватрушка  диаметр 110 см, цвета микс   </t>
  </si>
  <si>
    <t xml:space="preserve">Тюбинг - ватрушка ф 1х0,7м  принт "Авокадо" 15-110ПА </t>
  </si>
  <si>
    <t xml:space="preserve">Ботинки лыжные TREK Sportiks SNS ИК (черный, лого синий р. 39 </t>
  </si>
  <si>
    <t xml:space="preserve">Коньки ледовые раздвижные "Дракон", детские 223L, размер 30-33   </t>
  </si>
  <si>
    <t xml:space="preserve">Снегокат СНК 11  Белый Мишка </t>
  </si>
  <si>
    <t xml:space="preserve">Коньки фигурные Winter Star прокат р.34 </t>
  </si>
  <si>
    <t xml:space="preserve">Снегокат "Тимка Спорт 4-1"  Гонки   арт.ТС4-1 </t>
  </si>
  <si>
    <t xml:space="preserve">Ботинки лыжные ТРЕК Skiing ИК NN75 (черный, лого серый) (р.35) </t>
  </si>
  <si>
    <t xml:space="preserve">Снегокат "T-rex" </t>
  </si>
  <si>
    <t xml:space="preserve">Ботинки SPINE Cross кожа (крепление NN75) р-р 39   </t>
  </si>
  <si>
    <t xml:space="preserve">Ботинки лыжные Winter Star comfort черный (лого лайм неон) N р.43 </t>
  </si>
  <si>
    <t xml:space="preserve">Самокат-снегокат зимний 2 в 1 "Заяц"    </t>
  </si>
  <si>
    <t xml:space="preserve">Палки лыжные алюминиевые Snowline, 110 см  </t>
  </si>
  <si>
    <t xml:space="preserve">Лыжи деревянные "Лесные" 165 см </t>
  </si>
  <si>
    <t xml:space="preserve">Ботинки лыжные TREK Level 3 NNN ИК (черный, лого синий) (р.36) </t>
  </si>
  <si>
    <t xml:space="preserve">Снегокат "Тимка спорт 5"  Робот   арт.ТС5/P2 </t>
  </si>
  <si>
    <t xml:space="preserve">Ботинки лыжные TREK Snowrock SNS ИК (белый, лого синий) (р.37) </t>
  </si>
  <si>
    <t xml:space="preserve">Ледянка Милое Животное_90х40  толщина 2 см </t>
  </si>
  <si>
    <t xml:space="preserve">Ботинки лыжные Winter Star classic  черный (лого серый) 75 р.36 </t>
  </si>
  <si>
    <t xml:space="preserve">Ботинки лыжные Winter Star comfort черный (лого лайм неон) S р.46 </t>
  </si>
  <si>
    <t xml:space="preserve">Ботинки лыжныеWinter Star classic черный (лого красный) N р.38 </t>
  </si>
  <si>
    <t xml:space="preserve">Снегокат "Acid" </t>
  </si>
  <si>
    <t xml:space="preserve">Лыжный комплект " Малыш " 70 см с креплением "Baby"палками 70 см, цвета микс </t>
  </si>
  <si>
    <t xml:space="preserve">Ботинки Loss (крепление SNS), р-р 37 </t>
  </si>
  <si>
    <t xml:space="preserve">Ботинки лыжные ТРЕК Skiing НК NN75 (черный, лого серый) (р.37)   </t>
  </si>
  <si>
    <t xml:space="preserve">Ботинки лыжные TREK Level 4 SNS ИК (черный, лого серый) (р.37) </t>
  </si>
  <si>
    <t xml:space="preserve">Ботинки лыжные ТРЕК Skiing НК NN75 (черный, лого серый) (р.38)   </t>
  </si>
  <si>
    <t xml:space="preserve">Ботинки лыжные ТРЕК Soul ИК NN75 (черный, лого красный) р.39   </t>
  </si>
  <si>
    <t xml:space="preserve">Самокат-снегокат зимний 2 в 1 "Red Sport"   </t>
  </si>
  <si>
    <t xml:space="preserve">Ботинки лыжные Winter Star classic черный (лого синий) N р.39 </t>
  </si>
  <si>
    <t xml:space="preserve">Санки-ледянки мягкие 0,8х0,45х0,04 м,  14-117 ТП, микс </t>
  </si>
  <si>
    <t xml:space="preserve">Снегокат "Тимка спорт 2"  Лисенок Nika-kids  арт.ТС2/ЛС </t>
  </si>
  <si>
    <t>Палки лыжные стеклопластиковые г.Бийск (110 см) цвета микс</t>
  </si>
  <si>
    <t xml:space="preserve">Ботинки лыжныеWinter Star classic черный (лого красный) N р.39 </t>
  </si>
  <si>
    <t xml:space="preserve">Санки-ледянки "Зайчик" D-40 см цвета микс </t>
  </si>
  <si>
    <t xml:space="preserve">Горнолыжная маска всепогодная 883, цвет оправы черный </t>
  </si>
  <si>
    <t xml:space="preserve">Ботинки SPINE Cross кожа 35 (крепление NN75) р-р 36   </t>
  </si>
  <si>
    <t xml:space="preserve">Снегокат "Snowdrive" арт СНД3/SD4 </t>
  </si>
  <si>
    <t xml:space="preserve">Ледянка Комиксы_90х40  толщина 2 см </t>
  </si>
  <si>
    <t xml:space="preserve">Ботинки лыжные TREK Quest 2 черный (лого красный) NNN ИК  (р.42) </t>
  </si>
  <si>
    <t>Зажим-липучка для лыж, цвет черный</t>
  </si>
  <si>
    <t xml:space="preserve">Коньки   BlackAqua АS-405 (р.34-37, зеленый-синий) </t>
  </si>
  <si>
    <t xml:space="preserve">Тюбинг 93 см СВО (ТБ1КР-85/ЕР с единорогом)  </t>
  </si>
  <si>
    <t xml:space="preserve">Крепления лыжные механические SNS "SHAMOV 02"  МИКС  </t>
  </si>
  <si>
    <t xml:space="preserve">Ботинки лыжные Winter Star classic черный (лого синий) N р.41 </t>
  </si>
  <si>
    <t xml:space="preserve">Ботинки лыжные TREK Level 3 NNN ИК (черный, лого синий) (р.42)   </t>
  </si>
  <si>
    <t xml:space="preserve">Снегокат "Тимка спорт 6" с единорогом, арт.ТС6-М/ЕР </t>
  </si>
  <si>
    <t xml:space="preserve">Коньки   BlackAqua AS-408 (р.31-34, темно-синий-зеленый) </t>
  </si>
  <si>
    <t xml:space="preserve">Тюбинг-ватрушка 120 см, Свитер  </t>
  </si>
  <si>
    <t xml:space="preserve">Коньки   BlackAqua AS-408 (р.35-38, темно-синий-зеленый) </t>
  </si>
  <si>
    <t xml:space="preserve">УЦЕНКА Самокат-снегокат трюковой, зимний  2 в 1   </t>
  </si>
  <si>
    <t>Палки лыжные стеклопластиковые г.Бийск (160 см) цвета микс</t>
  </si>
  <si>
    <t xml:space="preserve">УЦЕНКА Тюбинг 150х75 см,  Овал 2-х камерный  (16-114), цвета микс </t>
  </si>
  <si>
    <t xml:space="preserve">Санки-ледянки Машинка №4 размер 71х31, цвета микс   </t>
  </si>
  <si>
    <t xml:space="preserve">Коньки фигурные Winter Star комфорт р.40 </t>
  </si>
  <si>
    <t xml:space="preserve">Коньки фигурные Winter Star комфорт р.41 </t>
  </si>
  <si>
    <t>Палки лыжные стеклопластиковые г.Бийск (115 см) цвета микс</t>
  </si>
  <si>
    <t>Ботинки лыжные TREK Sportiks NNN ИК (черный, лого синий) (р. 45)</t>
  </si>
  <si>
    <t xml:space="preserve">Ботинки лыжные Winter Star classic  черный (лого серый) 75 р.43 </t>
  </si>
  <si>
    <t>Ботинки лыжные TREK Sportiks NNN ИК (черный, лого синий) (р. 40)</t>
  </si>
  <si>
    <t xml:space="preserve">Ботинки лыжные TREK Quest 2 черный (лого красный) NNN ИК  (р.40) </t>
  </si>
  <si>
    <t xml:space="preserve">Ботинки лыжные TREK Quest 4 черный (лого серый ) NNN ИК  (р.41) </t>
  </si>
  <si>
    <t xml:space="preserve">Тюбинг - ватрушка "Вихрь Эконом" диаметр 120 см, цвета микс   </t>
  </si>
  <si>
    <t xml:space="preserve">Ботинки лыжные Winter Star comfort  черный (лого лайм неон) 75 р.42 </t>
  </si>
  <si>
    <t xml:space="preserve">Коньки фигурные Winter Star с мехом р.30 </t>
  </si>
  <si>
    <t xml:space="preserve">Лыжи деревянные " Тайга"  155  см, цвета микс </t>
  </si>
  <si>
    <t xml:space="preserve">Ботинки SPINE Cross кожа 35 (крепление NN75) р-р 37   </t>
  </si>
  <si>
    <t xml:space="preserve">Ботинки лыжные TREK Level 4 SNS ИК (черный, лого серый) (р.40)   </t>
  </si>
  <si>
    <t xml:space="preserve">Снегокат "Тимка спорт 1"  Пинк  (высота 540мм)  арт.TC1/ПН2   </t>
  </si>
  <si>
    <t xml:space="preserve">Ботинки лыжные Winter Star classic черный (лого неон) N р.43 </t>
  </si>
  <si>
    <t xml:space="preserve">Лыжи детские "Лыжики пыжики" ( пингвинята)  с палками (75/75 см)   </t>
  </si>
  <si>
    <t xml:space="preserve">Ботинки Spine Smart 457 (крепление SNS) р-р 41   </t>
  </si>
  <si>
    <t xml:space="preserve">Ботинки лыжные TREK Blazzer Comfort NNN ИК (черный, лого серый) (р.41)   </t>
  </si>
  <si>
    <t xml:space="preserve">Снегокат "Тимка спорт 6" ,  гонки, арт.ТС6/Г2    </t>
  </si>
  <si>
    <t xml:space="preserve">Лыжи для самокатов-снегокатов (пара), цвет серый   </t>
  </si>
  <si>
    <t xml:space="preserve">Ботинки лыжные Winter Star classic  черный (лого серый) 75 р.42 </t>
  </si>
  <si>
    <t xml:space="preserve">Лента хок. Blue Sport Tape Coton Black, арт.603308, ширина 24мм, длина 47м, черная </t>
  </si>
  <si>
    <t xml:space="preserve">Ботинки лыжные TREK Level2 SNS черный (лого красный)  (р.40) </t>
  </si>
  <si>
    <t xml:space="preserve">Ботинки лыжные TREK Snowrock SNS ИК (белый, лого синий) (р.35) </t>
  </si>
  <si>
    <t xml:space="preserve">Ботинки лыжные TREK Snowrock SNS ИК (белый, лого синий) (р.36) </t>
  </si>
  <si>
    <t xml:space="preserve">Шайба детская "Мой первый гол" </t>
  </si>
  <si>
    <t xml:space="preserve">Лыжный комплект 90 см, крепление, палки 80 см, цвета микс </t>
  </si>
  <si>
    <t xml:space="preserve">Снегокат "Dog" </t>
  </si>
  <si>
    <t xml:space="preserve">Ботинки SPINE Baby 103 (крепление SNS) р-р 34-35  </t>
  </si>
  <si>
    <t>Ботинки лыжные TREK Sportiks NNN ИК (черный, лого синий) (р. 44)</t>
  </si>
  <si>
    <t xml:space="preserve">Ботинки лыжные TREK Blazzer Comfort NNN ИК (черный, лого серый) (р.37)   </t>
  </si>
  <si>
    <t xml:space="preserve">Снегокат "Счастье" </t>
  </si>
  <si>
    <t xml:space="preserve">Ботинки лыжные Winter Star comfort  черный (лого лайм неон) 75 р.40 </t>
  </si>
  <si>
    <t xml:space="preserve">Коньки хоккейные прокатные Odwin р.44 </t>
  </si>
  <si>
    <t xml:space="preserve">Ботинки лыжные ТРЕК Soul ИК NN75 (черный, лого красный) р.37   </t>
  </si>
  <si>
    <t xml:space="preserve">Палки лыжные стеклопластиковые г.Бийск (145 см) </t>
  </si>
  <si>
    <t xml:space="preserve">УЦЕНКА Набор коньки лед. раздвижные 223Y с рол. платформой+Защита, PVC колеса, раз. 30-33  </t>
  </si>
  <si>
    <t xml:space="preserve">Мазь лыжная,  светло-зеленая (t°С -9 -25°C), масса 40 г </t>
  </si>
  <si>
    <t xml:space="preserve">Шайба взрослая "Спорт" </t>
  </si>
  <si>
    <t xml:space="preserve">Крепления лыжные механические NNN "SHAMOV 06"   </t>
  </si>
  <si>
    <t xml:space="preserve">Снегокат Человек-паук арт. CSM2/1  </t>
  </si>
  <si>
    <t xml:space="preserve">Снегокат Игрушка Сказочный патруль "Тимка спорт 4-1" ССП2, Сказочный патруль </t>
  </si>
  <si>
    <t xml:space="preserve">Коньки хоккейные 225L, размер 41   </t>
  </si>
  <si>
    <t xml:space="preserve">Тюбинг 105 см (ТSМ-100/1 "Человек-паук") </t>
  </si>
  <si>
    <t xml:space="preserve">Ботинки SPINE Cross кожа 35 (крепление NN75) р-р 40   </t>
  </si>
  <si>
    <t xml:space="preserve">Ботинки SPINE Cross кожа 35сп (крепление NN75) р-р 43   </t>
  </si>
  <si>
    <t xml:space="preserve">Ботинки лыжные Winter Star classic черный (лого синий) N р.44 </t>
  </si>
  <si>
    <t xml:space="preserve">Палки лыжные стеклопластиковые г.Бийск (130 см) </t>
  </si>
  <si>
    <t xml:space="preserve">Ледянка Машина_35х35  толщина 2 см </t>
  </si>
  <si>
    <t xml:space="preserve">Ботинки лыжные TREK Skiing1 N75 ИК (черный, лого серый) (р.42)   </t>
  </si>
  <si>
    <t xml:space="preserve">Ботинки лыжные детские Winter Star comfort Kids белый (лого синий) N р.34 </t>
  </si>
  <si>
    <t xml:space="preserve">Ботинки SPINE Cross кожа 35сп  (крепление NN75) р-р 41   </t>
  </si>
  <si>
    <t xml:space="preserve">Палки лыжные стеклопластиковые г.Бийск (140 см), цвета микс </t>
  </si>
  <si>
    <t xml:space="preserve">Санки-ледянки "Инопланетяне - 2" D-45см, цвета микс </t>
  </si>
  <si>
    <t xml:space="preserve">Крепления охотпромысловые, кожа ( носковой и пяточный ремень )   </t>
  </si>
  <si>
    <t xml:space="preserve">Ботинки лыжные Winter Star classic  черный (лого серый) 75 р.37 </t>
  </si>
  <si>
    <t xml:space="preserve">Ботинки лыжные TREK Olimpia NNN ИК (белый, лого синий) р. 37 </t>
  </si>
  <si>
    <t xml:space="preserve">Снегокат TWINY 1 с осьминогом упак. 1 шт. арт. TW1/O2    </t>
  </si>
  <si>
    <t xml:space="preserve">Санки-ледянки  Машинка №11 размер 74х35 см, цвета микс </t>
  </si>
  <si>
    <t xml:space="preserve">ботинки лыжные TREK Blazzer NNN ИК (черный, лого красный) (р. 40)  </t>
  </si>
  <si>
    <t xml:space="preserve">Ботинки лыжные TREK Quest 2 черный (лого красный) NNN ИК  (р.39) </t>
  </si>
  <si>
    <t xml:space="preserve">Коньки хоккейные BlackAqua HS-207 (р. 42) </t>
  </si>
  <si>
    <t xml:space="preserve">Ботинки лыжные TREK Level1 черный (лого неон) N р.40 </t>
  </si>
  <si>
    <t xml:space="preserve">Ботинки лыжные TREK Quest 2 черный (лого красный) NNN ИК  (р.37) </t>
  </si>
  <si>
    <t xml:space="preserve">Баул вратарский EFSI </t>
  </si>
  <si>
    <t xml:space="preserve">Лыжи " Лесные " деревянные 185 см </t>
  </si>
  <si>
    <t xml:space="preserve">Ботинки лыжные Winter Star comfort черный (лого лайм неон) S р.44 </t>
  </si>
  <si>
    <t xml:space="preserve">Ботинки лыжные TREK Level 2 NNN ИК (черный, лого красный) (р.40)   </t>
  </si>
  <si>
    <t xml:space="preserve">Ботинки SPINE Smart 457 (крепление SNS) р-р 34   </t>
  </si>
  <si>
    <t xml:space="preserve">Лыжи деревянные "Лесные" 175 см, цвета микс </t>
  </si>
  <si>
    <t xml:space="preserve">Ботинки лыжные Winter Star comfort черный (лого лайм неон) S р.35 </t>
  </si>
  <si>
    <t xml:space="preserve">Ботинки лыжные Winter Star comfort черный (лого лайм неон) S р.38 </t>
  </si>
  <si>
    <t xml:space="preserve">Ботинки лыжные Winter Star comfort черный (лого лайм неон) S р.39 </t>
  </si>
  <si>
    <t xml:space="preserve">Ботинки лыжные Winter Star comfort черный (лого лайм неон) S р.40 </t>
  </si>
  <si>
    <t>Ботинки лыжные TREK Sportiks NNN ИК (черный, лого синий) (р. 43)</t>
  </si>
  <si>
    <t xml:space="preserve">Ботинки лыжные TREK Level 2 NNN ИК (черный, лого красный) (р.37) </t>
  </si>
  <si>
    <t xml:space="preserve">Ботинки лыжные TREK Level 4 SNS ИК (черный, лого серый) (р.39)   </t>
  </si>
  <si>
    <t xml:space="preserve">Ледянка 45х45  толщина 2 см </t>
  </si>
  <si>
    <t xml:space="preserve">Лыжи " Турист " 190 см ( деревянные )   </t>
  </si>
  <si>
    <t xml:space="preserve">Лыжи " Турист " 200 см ( деревянные )   </t>
  </si>
  <si>
    <t xml:space="preserve">Ботинки лыжные TREK Sportiks SNS ИК (черный, лого синий р. 42 </t>
  </si>
  <si>
    <t>Ботинки лыжные TREK Soul  NN75 ИК (черный, лайм неон) (р.40)</t>
  </si>
  <si>
    <t xml:space="preserve">Ботинки лыжные TREK Level 4 SNS ИК (черный, лого серый) (р.38)   </t>
  </si>
  <si>
    <t xml:space="preserve">Ботинки лыжные Winter Starclassic черный (лого красный) S р.38 </t>
  </si>
  <si>
    <t xml:space="preserve">Ботинки лыжные Winter Starclassic черный (лого красный) S р.39 </t>
  </si>
  <si>
    <t xml:space="preserve">Ботинки лыжные TREK Level 3 NNN ИК (черный, лого синий) (р.38) </t>
  </si>
  <si>
    <t xml:space="preserve">Ботинки лыжные TREK Quest 2 черный (лого красный) NNN ИК  (р.41) </t>
  </si>
  <si>
    <t xml:space="preserve">Ботинки лыжные TREK Quest 2 черный (лого красный) NNN ИК  (р.38) </t>
  </si>
  <si>
    <t xml:space="preserve">Ботинки лыжные Winter Star classic черный (лого синий) N р.37 </t>
  </si>
  <si>
    <t xml:space="preserve">Ботинки лыжные Winter Star classic черный (лого синий) N р.38 </t>
  </si>
  <si>
    <t xml:space="preserve">Ботинки лыжные Winter Star classic черный (лого синий) N р.40 </t>
  </si>
  <si>
    <t xml:space="preserve">Ботинки лыжные Winter Star classic черный (лого синий) N р.42 </t>
  </si>
  <si>
    <t xml:space="preserve">Ледянка Карамелька_45х45  толщина 2 см </t>
  </si>
  <si>
    <t xml:space="preserve">Лыжный комплект 120 см, крепление, палки 90 см, цвета микс </t>
  </si>
  <si>
    <t xml:space="preserve">Ботинки лыжные TREK Omni4 черный (лого серый) N р.36 </t>
  </si>
  <si>
    <t xml:space="preserve">Ботинки лыжныеWinter Star classic черный (лого красный) N р.40 </t>
  </si>
  <si>
    <t xml:space="preserve">Тюбинг 70 см  СВО (ТБ1КР-70/ЕР с единорогом) </t>
  </si>
  <si>
    <t xml:space="preserve">Лыжи " Турист " 180 см ( деревянные ) </t>
  </si>
  <si>
    <t xml:space="preserve">Ботинки SPINE Cross кожа 35 (крепление NN75) р-р 31   </t>
  </si>
  <si>
    <t xml:space="preserve">Санки-ледянки "Пингвин чемпион" D-40см </t>
  </si>
  <si>
    <t xml:space="preserve">Ботинки лыжные TREK Skiing1 N75 ИК (черный, лого серый) (р.40) </t>
  </si>
  <si>
    <t xml:space="preserve">Ботинки лыжные TREK Kids NNN ИК (металик, лого серебро) (р.35)   </t>
  </si>
  <si>
    <t xml:space="preserve">Ботинки Spine Smart 457 (крепление SNS) р-р 38   </t>
  </si>
  <si>
    <t xml:space="preserve">Ботинки лыжныеWinter Star classic черный (лого красный) N р.45 </t>
  </si>
  <si>
    <t xml:space="preserve">Ботинки лыжные Winter Star comfort  черный (лого лайм неон) 75 р.41 </t>
  </si>
  <si>
    <t xml:space="preserve">Палки лыжные стеклопластиковые г.Бийск (165 см) </t>
  </si>
  <si>
    <t xml:space="preserve">Набор коньки ледовые раздвижные 223G с роликовой платформой+Защита, PVC колеса, размер 26-29 </t>
  </si>
  <si>
    <t xml:space="preserve">Санки-ледянки Машинка №7 размер 66х41, цвет красный   </t>
  </si>
  <si>
    <t xml:space="preserve">Палки лыжные алюминиевые Snowline, 155 см  </t>
  </si>
  <si>
    <t xml:space="preserve">Лыжные палки регулируемой длины 100-130см </t>
  </si>
  <si>
    <t xml:space="preserve">Ботинки лыжные TREK Blazzer Comfort NNN ИК (черный, лого серый) (р.43)   </t>
  </si>
  <si>
    <t xml:space="preserve">Ботинки лыжные Winter Star classic  черный (лого серый) S р.39 </t>
  </si>
  <si>
    <t xml:space="preserve">Ботинки лыжные Winter Star classic  черный (лого серый) S р.40 </t>
  </si>
  <si>
    <t xml:space="preserve">Снегокат "Ника-джамп"  Граффит красный   арт.СНД1 </t>
  </si>
  <si>
    <t xml:space="preserve">Ботинки Loss (крепление SNS), р-р 39 </t>
  </si>
  <si>
    <t>Палки лыжные стеклопластиковые г.Бийск (125 см) цвета микс</t>
  </si>
  <si>
    <t xml:space="preserve">Лыжи детские "Лыжики пыжики" (котята) с палками (75/75 см)   </t>
  </si>
  <si>
    <t xml:space="preserve">Тюбинг -ватрушка 90 см   </t>
  </si>
  <si>
    <t>Лыжи пластиковые БРЕНД ЦСТ (Step, 195см) цвета микс</t>
  </si>
  <si>
    <t xml:space="preserve">Ботинки лыжные TREK Level1 черный (лого неон) N р.38 </t>
  </si>
  <si>
    <t xml:space="preserve">Лыжи пластиковые БРЕНД ЦСТ (175см) </t>
  </si>
  <si>
    <t xml:space="preserve">Ботинки лыжные TREK Skiing1 N75 ИК (черный, лого серый) (р.43)   </t>
  </si>
  <si>
    <t xml:space="preserve">Шайба взрослая "Ориджинал" </t>
  </si>
  <si>
    <t>Палки лыжные стеклопластиковые г.Бийск (135 см) цвета микс</t>
  </si>
  <si>
    <t xml:space="preserve">Лыжи детские Олимпик "Лесная Прогулка"с палками (66/75 см) </t>
  </si>
  <si>
    <t xml:space="preserve">Коньки фигурные Winter Star с мехом р.31 </t>
  </si>
  <si>
    <t xml:space="preserve">Коньки фигурные Winter Star с мехом р.34 </t>
  </si>
  <si>
    <t xml:space="preserve">Ботинки лыжные TREK Quest 2 черный (лого красный) NNN ИК  (р.43) </t>
  </si>
  <si>
    <t xml:space="preserve">Ботинки лыжные TREK Olimpia NNN ИК (красный,  лого серебро) (р. 38) </t>
  </si>
  <si>
    <t xml:space="preserve">Ботинки лыжные TREK Olimpia NNN ИК (белый, лого синий) р. 39 </t>
  </si>
  <si>
    <t xml:space="preserve">Лыжные палки Gekars Vega 120см </t>
  </si>
  <si>
    <t xml:space="preserve">Коньки хоккейные прокатные Odwin р.36 </t>
  </si>
  <si>
    <t xml:space="preserve">Ботинки лыжные Winter Star classic  черный (лого серый) 75 р.40 </t>
  </si>
  <si>
    <t xml:space="preserve">Ботинки лыжные TREK Level1 черный (лого неон) N р.36 </t>
  </si>
  <si>
    <t xml:space="preserve">Ботинки Spine Baby 101  (крепление NNN), р-р 34-35    </t>
  </si>
  <si>
    <t xml:space="preserve">Ботинки лыжные TREK Skiing1 N75 ИК (черный, лого серый) (р.38) </t>
  </si>
  <si>
    <t xml:space="preserve">Ботинки лыжные TREK Quest2 черный (лого красный) N р.44 </t>
  </si>
  <si>
    <t xml:space="preserve">Ботинки лыжные TREK Soul NN75 ИК (черный, лого серый) р. 35 </t>
  </si>
  <si>
    <t xml:space="preserve">Ботинки лыжные Winter Star comfort  черный (лого лайм неон) 75 р.39 </t>
  </si>
  <si>
    <t xml:space="preserve">Ботинки SPINE Kids 299/1 (крепление NN75), р-р 32   </t>
  </si>
  <si>
    <t xml:space="preserve">Ботинки лыжные Winter Star comfort  черный (лого лайм неон) 75 р.38 </t>
  </si>
  <si>
    <t xml:space="preserve">Ботинки лыжные Winter Star comfort  черный (лого лайм неон) 75 р.43 </t>
  </si>
  <si>
    <t xml:space="preserve">Чехол-сумка для беговых лыж, 170 см цвета микс </t>
  </si>
  <si>
    <t xml:space="preserve">Палки лыжные алюминиевые Snowline, 140 см  </t>
  </si>
  <si>
    <t xml:space="preserve">Ботинки лыжные женские TREK Winter3 белый (лого синий) 75 р.38 </t>
  </si>
  <si>
    <t xml:space="preserve">Палки лыжные алюминиевые Snowline, 130 см  </t>
  </si>
  <si>
    <t xml:space="preserve">Ботинки лыжные TREK Level1 черный (лого неон) N р.43 </t>
  </si>
  <si>
    <t xml:space="preserve">Ботинки лыжные TREK Level 3 NNN ИК (черный, лого синий) (р.40)   </t>
  </si>
  <si>
    <t xml:space="preserve">Ботинки лыжные женские TREK Winter1 красный (лого серебро) 75 р.35 </t>
  </si>
  <si>
    <t xml:space="preserve">Ботинки лыжные TREK Level 2 NNN ИК (черный, лого красный) (р.36)   </t>
  </si>
  <si>
    <t xml:space="preserve">Самокат-снегокат зимний 2 в 1 "Стиль"      </t>
  </si>
  <si>
    <t xml:space="preserve">Ботинки Loss (крепление SNS), р-р 36   </t>
  </si>
  <si>
    <t xml:space="preserve">Лыжи детские деревянные  110 см </t>
  </si>
  <si>
    <t xml:space="preserve">Ботинки лыжные TREK Level 4 SNS ИК (черный, лого серый) (р.41)   </t>
  </si>
  <si>
    <t xml:space="preserve">Ботинки лыжные TREK Snowrock SNS ИК (белый, лого синий) (р.38) </t>
  </si>
  <si>
    <t xml:space="preserve">Снегокат "Pattern" </t>
  </si>
  <si>
    <t xml:space="preserve">Ботинки Spine Nordik  43/7 (крепление NN75), р-р 38   </t>
  </si>
  <si>
    <t>Палки лыжные стеклопластиковые г.Бийск (155 см) цвета микс</t>
  </si>
  <si>
    <t xml:space="preserve">Санки-ледянки "Забавные животные" D-45см </t>
  </si>
  <si>
    <t xml:space="preserve">Самокат-снегокат зимний 2 в 1 "Сиба"    </t>
  </si>
  <si>
    <t xml:space="preserve">Ботинки лыжные TREK Level 3 NNN ИК (черный, лого синий) (р.44) </t>
  </si>
  <si>
    <t xml:space="preserve">Ботинки лыжные TREK Omni4 черный (лого серый) N р.37 </t>
  </si>
  <si>
    <t xml:space="preserve">Лыжи " Турист " 190 см ( дерево-пластиковые )   </t>
  </si>
  <si>
    <t xml:space="preserve">Ботинки лыжные TREK Kids NNN ИК (металик, лого серебро) (р.34)   </t>
  </si>
  <si>
    <t xml:space="preserve">Ботинки лыжные TREK Kids NNN ИК (металик, лого серебро) (р.36)   </t>
  </si>
  <si>
    <t>Ботинки лыжные TREK Soul  NN75 ИК (черный, лайм неон) (р.41)</t>
  </si>
  <si>
    <t xml:space="preserve">Ботинки лыжные Winter Starclassic черный (лого красный) S р.40 </t>
  </si>
  <si>
    <t xml:space="preserve">Ботинки лыжные Winter Starclassic черный (лого красный) S р.41 </t>
  </si>
  <si>
    <t xml:space="preserve">Ботинки лыжные Winter Starclassic черный (лого красный) S р.45 </t>
  </si>
  <si>
    <t xml:space="preserve">Ботинки лыжные TREK Quest 4 черный (лого серый ) NNN ИК  (р.37) </t>
  </si>
  <si>
    <t xml:space="preserve">Ботинки лыжныеWinter Star classic черный (лого красный) N р.44 </t>
  </si>
  <si>
    <t xml:space="preserve">Снегокат Маша и медведь арт. СММ2  </t>
  </si>
  <si>
    <t xml:space="preserve">Лыжи охотничьи дерево-пластиковые "Тайга" 165 см, цвета микс  </t>
  </si>
  <si>
    <t xml:space="preserve">Ботинки лыжные ТРЕК Skiing НК NN75 (черный, лого серый) (р.39)   </t>
  </si>
  <si>
    <t>Лыжи пластиковые БРЕНД ЦСТ (160см) цвета микс</t>
  </si>
  <si>
    <t xml:space="preserve">Ботинки лыжные TREK Omni 1 NNN ИК (черный, лого лайм неон) (р.36) </t>
  </si>
  <si>
    <t xml:space="preserve">Снегокат "Тимка спорт 6" с болонкой, арт. ТС6/БЛ </t>
  </si>
  <si>
    <t xml:space="preserve">Лыжи " Турист " 180 см ( дерево-пластиковые )   </t>
  </si>
  <si>
    <t xml:space="preserve">Палки лыжные стеклопластиковые г.Бийск (90 см), цвета микс  </t>
  </si>
  <si>
    <t xml:space="preserve">Чехлы на лезвия для фигурных коньков EFSI, цвет белый   </t>
  </si>
  <si>
    <t xml:space="preserve">Ботинки SPINE Smart 457 (крепление SNS) р-р 35   </t>
  </si>
  <si>
    <t xml:space="preserve">Ботинки лыжные TREK Omni 1 NNN ИК (черный, лого лайм неон) (р.38) </t>
  </si>
  <si>
    <t xml:space="preserve">Ботинки лыжные TREK Skiing1 N75 ИК (черный, лого серый) (р.44)   </t>
  </si>
  <si>
    <t>Набор мазей держания для лыж универсальный WT-10 и WT-20</t>
  </si>
  <si>
    <t xml:space="preserve">Ботинки лыжные Winter Starclassic черный (лого красный) S р.42 </t>
  </si>
  <si>
    <t xml:space="preserve">Ботинки лыжные Winter Starclassic черный (лого красный) S р.43 </t>
  </si>
  <si>
    <t xml:space="preserve">Ботинки Spine Smart 457 (крепление SNS) р-р 36 </t>
  </si>
  <si>
    <t xml:space="preserve">Ботинки Spine Smart 457 (крепление SNS) р-р 37   </t>
  </si>
  <si>
    <t xml:space="preserve">Ботинки Spine Smart 457 (крепление SNS) р-р 39   </t>
  </si>
  <si>
    <t xml:space="preserve">Ботинки Spine Smart 457 (крепление SNS) р-р 40   </t>
  </si>
  <si>
    <t xml:space="preserve">Ботинки Spine Smart 457 (крепление SNS) р-р 42   </t>
  </si>
  <si>
    <t xml:space="preserve">Ботинки SPINE Smart 457 (крепление SNS) р-р 43   </t>
  </si>
  <si>
    <t xml:space="preserve">Лыжи " Турист " 170 см ( деревянные )   </t>
  </si>
  <si>
    <t xml:space="preserve">Тюбинг 85 см (TA-80/1 "MARVEL  Мстители") </t>
  </si>
  <si>
    <t xml:space="preserve">Шайба взрослая "Play-hard" </t>
  </si>
  <si>
    <t xml:space="preserve">Тюбинг 95 см СВО (ТБ2К-95/ЗМ с забавными медвежатами) </t>
  </si>
  <si>
    <t xml:space="preserve">Ботинки лыжные TREK Omni 1 NNN ИК (черный, лого лайм неон) (р.41)   </t>
  </si>
  <si>
    <t xml:space="preserve">Ботинки лыжные Winter Star comfort черный (лого лайм неон) S р.45 </t>
  </si>
  <si>
    <t xml:space="preserve">Ботинки лыжныеWinter Star classic черный (лого красный) N р.46 </t>
  </si>
  <si>
    <t xml:space="preserve">Палки лыжные алюминиевые Snowline, 150 см  </t>
  </si>
  <si>
    <t xml:space="preserve">Горнолыжная маска всепогодная 928, цвет оправы белый </t>
  </si>
  <si>
    <t xml:space="preserve">Лыжи подростковые деревянные" Лидер " 160 см. цвета микс </t>
  </si>
  <si>
    <t xml:space="preserve">Ботинки лыжные TREK Snowrock SNS ИК (черный, лого лайм неон) р. 37 </t>
  </si>
  <si>
    <t xml:space="preserve">Ботинки лыжные TREK Soul NN75 ИК (черный, лого серый) р. 38 </t>
  </si>
  <si>
    <t xml:space="preserve">Лыжи " Турист " 170 см ( дерево-пластиковые ) </t>
  </si>
  <si>
    <t xml:space="preserve">Ботинки SPINE Cross кожа 35сп (крепление NN75) р-р 33   </t>
  </si>
  <si>
    <t xml:space="preserve">Ботинки лыжные TREK Omni 1 NNN ИК (черный, лого лайм неон) (р.37) </t>
  </si>
  <si>
    <t xml:space="preserve">Ботинки лыжные ТРЕК Soul ИК NN75 (черный, лого красный) р.41   </t>
  </si>
  <si>
    <t xml:space="preserve">Коньки хоккейные BlackAqua HS-207 р. 45 </t>
  </si>
  <si>
    <t xml:space="preserve">Ботинки лыжные ТРЕК Skiing ИК NN75 (черный, лого серый) (р.36)   </t>
  </si>
  <si>
    <t xml:space="preserve">Ботинки лыжные TREK Sportiks SNS ИК (черный, лого синий р. 37 </t>
  </si>
  <si>
    <t xml:space="preserve">Коньки   BlackAqua АS-405 (р.30-33, зеленый-синий) </t>
  </si>
  <si>
    <t xml:space="preserve">Шайба взрослая "Храбрость в сердце" </t>
  </si>
  <si>
    <t xml:space="preserve">Ботинки SPINE Smart 457 (крепление SNS) р-р 44   </t>
  </si>
  <si>
    <t xml:space="preserve">Лыжный комплект 110 см, крепление, палки 80 см </t>
  </si>
  <si>
    <t xml:space="preserve">Санки-ледянки  Машинка № 12 размер 74х35 см, цвета микс   </t>
  </si>
  <si>
    <t xml:space="preserve">Ботинки лыжные ТРЕК Skiing НК NN75 (черный, лого серый) (р.36)   </t>
  </si>
  <si>
    <t xml:space="preserve">Ботинки Spine Nordik  43/2 (крепление NN75), р-р 32   </t>
  </si>
  <si>
    <t xml:space="preserve">Чехол-сумка для беговых лыж, 190 см цвета микс </t>
  </si>
  <si>
    <t xml:space="preserve">Ботинки SPINE Cross кожа 35сп (крепление NN75) р-р 44   </t>
  </si>
  <si>
    <t xml:space="preserve">Чехлы на лезвия для фигурных коньков EFSI, цвет розовый   </t>
  </si>
  <si>
    <t xml:space="preserve">Ботинки лыжные Winter Star comfort черный (лого лайм неон) N р.45 </t>
  </si>
  <si>
    <t xml:space="preserve">УЦЕНКА Коньки хоккейные BlackAqua HS-207 (р. 41) </t>
  </si>
  <si>
    <t xml:space="preserve">Ботинки лыжные TREK Sportiks SNS ИК (черный, лого синий р. 40 </t>
  </si>
  <si>
    <t xml:space="preserve">Ботинки Loss (крепление SNS), р-р 41 </t>
  </si>
  <si>
    <t xml:space="preserve">Ботинки лыжные TREK Olimpia NNN ИК (красный,  лого серебро) (р. 40) </t>
  </si>
  <si>
    <t xml:space="preserve">Ботинки лыжные TREK Level 2 NNN ИК (черный, лого красный) (р.38)   </t>
  </si>
  <si>
    <t xml:space="preserve">Чехол-сумка для беговых лыж, 210 см цвета микс </t>
  </si>
  <si>
    <t xml:space="preserve">Ботинки лыжные ТРЕК Skiing НК NN75 (черный, лого серый) (р.41)   </t>
  </si>
  <si>
    <t xml:space="preserve">Ботинки лыжные ТРЕК Skiing НК NN75 (черный, лого серый) (р.42)   </t>
  </si>
  <si>
    <t xml:space="preserve">Ботинки лыжные женские TREK Winter1 красный (лого серебро) 75 р.38 </t>
  </si>
  <si>
    <t xml:space="preserve">Ботинки лыжные TREK Level 4 SNS ИК (черный, лого серый) (р.44)   </t>
  </si>
  <si>
    <t xml:space="preserve">Ботинки Spine Nordik  43/7 (крепление NN75), р-р 41   </t>
  </si>
  <si>
    <t xml:space="preserve">Ботинки лыжные TREK Omni4 черный (лого серый) N р.41 </t>
  </si>
  <si>
    <t xml:space="preserve">Ботинки лыжные TREK Laser  NN75 ИК (черный, лого лайм неон) (р.32) </t>
  </si>
  <si>
    <t>Ботинки лыжные TREK Sportiks NNN ИК (черный, лого синий) (р. 42)</t>
  </si>
  <si>
    <t xml:space="preserve">Ботинки лыжные Winter Star classic  черный (лого серый) 75 р.44 </t>
  </si>
  <si>
    <t xml:space="preserve">Ботинки лыжные TREK Level 2 NNN ИК (черный, лого красный) (р.41)   </t>
  </si>
  <si>
    <t xml:space="preserve">Ботинки лыжные Winter Star classic  черный (лого серый) 75 р.39 </t>
  </si>
  <si>
    <t xml:space="preserve">УЦЕНКА Коньки хоккейные 225L, размер 43   </t>
  </si>
  <si>
    <t xml:space="preserve">Ботинки лыжные TREK Level 2 NNN ИК (черный, лого красный) (р.35)   </t>
  </si>
  <si>
    <t xml:space="preserve">Палки лыжные стеклопластиковые г.Бийск (100 см) </t>
  </si>
  <si>
    <t xml:space="preserve">Лыжи пластиковые БРЕНД ЦСТ (step 130 см) цвета микс </t>
  </si>
  <si>
    <t xml:space="preserve">Палки лыжные стеклопластиковые г.Бийск (170 см)   </t>
  </si>
  <si>
    <t xml:space="preserve">Ботинки SPINE Baby 103 (крепление SNS) р-р 33-34 цвета микс  </t>
  </si>
  <si>
    <t xml:space="preserve">Ботинки лыжные Winter Star classic  черный (лого серый) 75 р.46 </t>
  </si>
  <si>
    <t xml:space="preserve">Лыжи деревянные " Тайга"  185  см   </t>
  </si>
  <si>
    <t xml:space="preserve">Ботинки лыжные TREK Level 4 SNS ИК (черный, лого серый) (р.42)   </t>
  </si>
  <si>
    <t xml:space="preserve">Санки-ледянки №74 "Дракончик со сноубордом" D-35см, цвета микс  </t>
  </si>
  <si>
    <t xml:space="preserve">Снегокат "Bee" </t>
  </si>
  <si>
    <t xml:space="preserve">Ботинки лыжные TREK Blazzer Comfort NNN ИК (черный, лого серый) (р.38) </t>
  </si>
  <si>
    <t xml:space="preserve">Ботинки лыжные TREK Blazzer Comfort NNN ИК (черный, лого серый) (р.40)   </t>
  </si>
  <si>
    <t xml:space="preserve">Ботинки лыжные TREK Blazzer Comfort NNN ИК (черный, лого серый) (р.42)   </t>
  </si>
  <si>
    <t xml:space="preserve">Ботинки лыжные TREK Olimpia NNN ИК (белый, лого синий) р. 38 </t>
  </si>
  <si>
    <t xml:space="preserve">Ботинки лыжные TREK Olimpia NNN ИК (красный,  лого серебро) (р. 36) </t>
  </si>
  <si>
    <t xml:space="preserve">Ботинки лыжные TREK Olimpia NNN ИК (красный,  лого серебро) (р. 37) </t>
  </si>
  <si>
    <t xml:space="preserve">Ботинки лыжные TREK Olimpia NNN ИК (красный,  лого серебро) (р. 39) </t>
  </si>
  <si>
    <t xml:space="preserve">Мяч для флорбола MR-MF-Va, пластик, IFF Approved желтый  </t>
  </si>
  <si>
    <t xml:space="preserve">Крепления охотпромысловые, кожа ( амортизатор, носковой и пяточный ремень )   </t>
  </si>
  <si>
    <t xml:space="preserve">Ботинки лыжные TREK Level 3 NNN ИК (черный, лого синий) (р.37)   </t>
  </si>
  <si>
    <t xml:space="preserve">Шлем игрока EFSI NRG 220 L, цвет красный   </t>
  </si>
  <si>
    <t xml:space="preserve">Ботинки лыжные детские Winter Star comfort Kids белый (лого синий) N р.30 </t>
  </si>
  <si>
    <t xml:space="preserve">Ботинки лыжные детские Winter Star comfort Kids белый (лого синий) N р.35 </t>
  </si>
  <si>
    <t xml:space="preserve">Зажим-липучка для лыж узкий, цвет черный </t>
  </si>
  <si>
    <t xml:space="preserve">Ботинки лыжные TREK Omni4 черный (лого серый) N р.38 </t>
  </si>
  <si>
    <t xml:space="preserve">Ботинки Spine Nordik  43/7 (крепление NN75), р-р 39   </t>
  </si>
  <si>
    <t xml:space="preserve">Ботинки лыжные детские Winter Star comfort Kids белый (лого синий) N р.28 </t>
  </si>
  <si>
    <t xml:space="preserve">Лыжи охотничьи дерево-пластиковые "Тайга" 145 см, цвета микс  </t>
  </si>
  <si>
    <t xml:space="preserve">УЦЕНКА Снегокат  Ника-Snowdrive СНД3  зимний спорт черный   </t>
  </si>
  <si>
    <t xml:space="preserve">Ботинки лыжные TREK Omni 1 NNN ИК (черный, лого лайм неон) (р.46) </t>
  </si>
  <si>
    <t>Лыжи деревянные " Тайга"  165  см, цвета микс</t>
  </si>
  <si>
    <t xml:space="preserve">Крепления охотпромысловые, брезент (амортизатор, носковой и пяточный ремень)   </t>
  </si>
  <si>
    <t xml:space="preserve">Шайба детская "Первый" </t>
  </si>
  <si>
    <t xml:space="preserve">Ботинки лыжные TREK Laser  NN75 ИК (черный, лого лайм неон) (р.33) </t>
  </si>
  <si>
    <t xml:space="preserve">Ботинки лыжные Winter Star classic черный (лого синий) N р.43 </t>
  </si>
  <si>
    <t xml:space="preserve">Снегокат "Ника-Snowdrive"   Пинк  амарантовый  арт.СНД3/ПН2   </t>
  </si>
  <si>
    <t xml:space="preserve">Коньки хоккейные прокатные Odwin р.45 </t>
  </si>
  <si>
    <t>Мазь лыжная RAY WT-10 -1-12°C синтетическая голубая (35г)</t>
  </si>
  <si>
    <t xml:space="preserve">ботинки лыжные TREK Blazzer NNN ИК (черный, лого красный) (р. 39)  </t>
  </si>
  <si>
    <t xml:space="preserve">Тюбинг 70 см СВО (ТБ2К-70/П с пингвинами) </t>
  </si>
  <si>
    <t xml:space="preserve">УЦЕНКА Коньки хоккейные 225L, размер 38   </t>
  </si>
  <si>
    <t xml:space="preserve">Ботинки лыжные TREK Quest1 черный (лого лайм неон) S р.44 </t>
  </si>
  <si>
    <t>Мазь лыжная RAY WT-20 -8-25°C синтетическая зеленая (35г)</t>
  </si>
  <si>
    <t xml:space="preserve">Мазь лыжная,  черная ( t°С -14 -30°C), масса 40 г </t>
  </si>
  <si>
    <t xml:space="preserve">Снегокат Игрушка "Ника кросс" СНК/Л2, с леопардом (каркас золотистый) </t>
  </si>
  <si>
    <t>Палки лыжные стеклопластиковые г.Бийск (105 см), цвета микс</t>
  </si>
  <si>
    <t xml:space="preserve">Ботинки лыжныеWinter Star classic черный (лого красный) N р.41 </t>
  </si>
  <si>
    <t xml:space="preserve">Ботинки лыжныеWinter Star classic черный (лого красный) N р.42 </t>
  </si>
  <si>
    <t xml:space="preserve">Ботинки лыжные женские TREK Winter1 красный (лого серебро) 75 р.30 </t>
  </si>
  <si>
    <t xml:space="preserve">Ботинки лыжные женские TREK Winter1 красный (лого серебро) 75 р.31 </t>
  </si>
  <si>
    <t xml:space="preserve">Тюбинг 70 см СВО (ТБ2К-70/ЗМ с забавными медвежатами) </t>
  </si>
  <si>
    <t xml:space="preserve">Ботинки лыжные TREK Laser  NN75 ИК (черный, лого лайм неон) (р.37) </t>
  </si>
  <si>
    <t xml:space="preserve">Ботинки лыжные TREK Omni 1 NNN ИК (черный, лого лайм неон) (р.42) </t>
  </si>
  <si>
    <t xml:space="preserve">Ботинки лыжные TREK Level1 черный (лого неон) N р.39 </t>
  </si>
  <si>
    <t xml:space="preserve">Ботинки лыжные женские TREK Winter1 красный (лого серебро) 75 р.36 </t>
  </si>
  <si>
    <t xml:space="preserve">Снегокат Игрушка Сказочный патруль "Тимка спорт 2" ССП1, Сказочный патруль </t>
  </si>
  <si>
    <t xml:space="preserve">Чехол для беговых лыж "TREK" школьный 190 см цвет черный </t>
  </si>
  <si>
    <t xml:space="preserve">Ботинки лыжные TREK Soul NN75 ИК (черный, лого серый) р. 36 </t>
  </si>
  <si>
    <t xml:space="preserve">Мази скольжения SPRINT PRO, CH5 Green, (-12 -30°C), 60г </t>
  </si>
  <si>
    <t xml:space="preserve">Ботинки лыжные Winter Star classic черный (лого неон) N р.38 </t>
  </si>
  <si>
    <t xml:space="preserve">Ботинки лыжные Winter Star classic черный (лого неон) N р.41 </t>
  </si>
  <si>
    <t xml:space="preserve">Шайба взрослая </t>
  </si>
  <si>
    <t xml:space="preserve">Ботинки лыжные Winter Starclassic черный (лого красный) S р.44 </t>
  </si>
  <si>
    <t xml:space="preserve">Тюбинг FLAME с LED-подсветкой 100см </t>
  </si>
  <si>
    <t>Парафин RAY  CH-62  (-2 -30°C) смазка скольжения комбинированная CH3+CH4+CH5  (60г)</t>
  </si>
  <si>
    <t xml:space="preserve">Ботинки лыжные TREK Quest 4 черный (лого серый ) NNN ИК  (р.38) </t>
  </si>
  <si>
    <t xml:space="preserve">Комплект лыжный БРЕНД ЦСТ (Step, 200/160 (+/-5 см), крепление: 0075мм), цвета микс </t>
  </si>
  <si>
    <t xml:space="preserve">Снегокат "Ника-джамп"  Гонки   арт.СНД1 </t>
  </si>
  <si>
    <t xml:space="preserve">Ботинки лыжные Winter Star classic  черный (лого серый) S р.37 </t>
  </si>
  <si>
    <t xml:space="preserve">Ботинки лыжные Winter Star classic  черный (лого серый) S р.38 </t>
  </si>
  <si>
    <t xml:space="preserve">Ботинки лыжные Winter Star classic  черный (лого серый) S р.46 </t>
  </si>
  <si>
    <t xml:space="preserve">Ботинки лыжные TREK Omni 1 NNN ИК (черный, лого лайм неон) (р.40) </t>
  </si>
  <si>
    <t xml:space="preserve">Лыжная мазь (комплект из 5 брусков) (0 -30°C), 200г </t>
  </si>
  <si>
    <t xml:space="preserve">Шайба взрослая "Герб" </t>
  </si>
  <si>
    <t xml:space="preserve">Палки лыжные алюминиевые Snowline, 145 см  </t>
  </si>
  <si>
    <t xml:space="preserve">Мазь лыжная, комплект из 2 брусков, Ф-З, (0 -12°C), 80 г </t>
  </si>
  <si>
    <t xml:space="preserve">Скребок для беговых лыж и желобка RAY 125х40/ 25х3   </t>
  </si>
  <si>
    <t xml:space="preserve">Парафин RAY П-62 0-25°C комбинированная туристическая смазка скольжения П3+П4+П5 (60г)   </t>
  </si>
  <si>
    <t xml:space="preserve">Ботинки лыжные ТРЕК Soul ИК NN75 (черный, лого красный) р.40   </t>
  </si>
  <si>
    <t xml:space="preserve">Ботинки лыжные ТРЕК Soul ИК NN75 (черный, лого красный) р.43   </t>
  </si>
  <si>
    <t xml:space="preserve">Ботинки лыжные ТРЕК Soul ИК NN75 (черный, лого красный) р.44   </t>
  </si>
  <si>
    <t xml:space="preserve">Ботинки лыжные Winter Star classic  черный (лого серый) 75 р.41 </t>
  </si>
  <si>
    <t xml:space="preserve">Тюбинг BOARD с LED-подсветкой 100см </t>
  </si>
  <si>
    <t xml:space="preserve">Тюбинг BURGER с LED-подсветкой 100см </t>
  </si>
  <si>
    <t>Палки лыжные стеклопластиковые г.Бийск (120 см) цвета микс</t>
  </si>
  <si>
    <t xml:space="preserve">Лента хок. Blue Sport Tape Coton Black, арт.603314, размер 36х50, черная </t>
  </si>
  <si>
    <t xml:space="preserve">УЦЕНКА Набор коньки лед. раздв. 223Y с роликовой платформой+Защита, PVC колеса, размер 34-37 </t>
  </si>
  <si>
    <t xml:space="preserve">Шайба хоккейная взрослая "Скорость" </t>
  </si>
  <si>
    <t xml:space="preserve">Лыжи дерево-пластиковые "Лесные" 175 см </t>
  </si>
  <si>
    <t xml:space="preserve">УЦЕНКА Коньки хоккейные 225L, размер 42   </t>
  </si>
  <si>
    <t xml:space="preserve">Баул хоккейный №1 EFSI </t>
  </si>
  <si>
    <t xml:space="preserve">Ботинки Spine Nordik  (крепление NN75), р-р 45   </t>
  </si>
  <si>
    <t xml:space="preserve">Ботинки лыжные TREK Laser  NN75 ИК (черный, лого лайм неон) (р.35) </t>
  </si>
  <si>
    <t>Лыжи пластиковые БРЕНД ЦСТ (150см) цвета микс</t>
  </si>
  <si>
    <t xml:space="preserve">Мазь лыжная,  фиолетовая (t°С 0 -3°C), масса 40 г </t>
  </si>
  <si>
    <t xml:space="preserve">Чехлы на лезвия для фигурных коньков EFSI, цвет желтый   </t>
  </si>
  <si>
    <t xml:space="preserve">Ботинки лыжные Winter Star comfort  черный (лого лайм неон) 75 р.35 </t>
  </si>
  <si>
    <t xml:space="preserve">Ботинки лыжные Winter Star comfort  черный (лого лайм неон) 75 р.36 </t>
  </si>
  <si>
    <t xml:space="preserve">Ботинки лыжные Winter Star comfort  черный (лого лайм неон) 75 р.44 </t>
  </si>
  <si>
    <t xml:space="preserve">Шайба взрослая  </t>
  </si>
  <si>
    <t xml:space="preserve">Ботинки лыжные TREK Omni5 белый (лого синий) N р.39 </t>
  </si>
  <si>
    <t xml:space="preserve">Ботинки лыжные TREK Level1 черный (лого неон) N р.41 </t>
  </si>
  <si>
    <t xml:space="preserve">Коньки   BlackAqua AS-408 (р.35-38, мятный-оранжевый) </t>
  </si>
  <si>
    <t xml:space="preserve">Ботинки лыжные TREK Blazzer Control 3 NNN ИК (черный,лого синий) (р.39) </t>
  </si>
  <si>
    <t xml:space="preserve">Лыжи детские деревянные  120 см, цвета микс </t>
  </si>
  <si>
    <t xml:space="preserve">Пробка для растирки мази натуральная </t>
  </si>
  <si>
    <t xml:space="preserve">Ботинки лыжные ТРЕК Skiing НК NN75 (черный, лого серый) (р.40)   </t>
  </si>
  <si>
    <t xml:space="preserve">Палки лыжные алюминиевые Snowline, 100 см </t>
  </si>
  <si>
    <t xml:space="preserve">Ботинки лыжные TREK Quest 4 черный (лого серый ) NNN ИК  (р.40) </t>
  </si>
  <si>
    <t xml:space="preserve">Ботинки лыжные TREK Quest4 черный (лого серый) N р.43 </t>
  </si>
  <si>
    <t xml:space="preserve">УЦЕНКА Снегокат "Тимка Спорт 4-1"  арт.ТС4-1  </t>
  </si>
  <si>
    <t xml:space="preserve">Мазь лыжная, зеленая (t°С -6 -12°C), масса 40 г </t>
  </si>
  <si>
    <t xml:space="preserve">Ботинки лыжные TREK Level 2 NNN ИК (черный, лого красный) (р.43)   </t>
  </si>
  <si>
    <t xml:space="preserve">Ботинки лыжные TREK Level 3 NNN ИК (черный, лого синий) (р.43) </t>
  </si>
  <si>
    <t xml:space="preserve">Ботинки лыжные TREK Sportiks NNN ИК (черный, лого синий) (р. 36) </t>
  </si>
  <si>
    <t>Ботинки лыжные TREK Sportiks NNN ИК (черный, лого синий) (р. 38)</t>
  </si>
  <si>
    <t xml:space="preserve">Ботинки лыжные Winter Star classic  черный (лого серый) 75 р.35 </t>
  </si>
  <si>
    <t xml:space="preserve">Ботинки лыжные женские TREK Winter3 белый (лого синий) 75 р.35 </t>
  </si>
  <si>
    <t xml:space="preserve">Крепления лыжные механические NNN "SHAMOV 01"   </t>
  </si>
  <si>
    <t xml:space="preserve">Самокат-снегокат зимний 2 в 1 "T-Rex"      </t>
  </si>
  <si>
    <t xml:space="preserve">Пробка для растирки мази синтетическая </t>
  </si>
  <si>
    <t xml:space="preserve">Ботинки Spine Nordik  43/7 (крепление NN75), р-р 40   </t>
  </si>
  <si>
    <t xml:space="preserve">УЦЕНКА Снегокат растущий СНК.10-02 "Kiddy  LUX" "Хаски" </t>
  </si>
  <si>
    <t xml:space="preserve">Ботинки лыжные TREK Level 4 SNS ИК (черный, лого серый) (р.43)   </t>
  </si>
  <si>
    <t xml:space="preserve">Ботинки лыжные TREK Soul Comfort1  черный (лого лайм неон) 75 р.34 </t>
  </si>
  <si>
    <t xml:space="preserve">Ботинки лыжные TREK Soul Comfort1  черный (лого лайм неон) 75 р.35 </t>
  </si>
  <si>
    <t xml:space="preserve">Ботинки лыжные женские TREK WinterComfort3 белый (лого синий) 75 р.39 </t>
  </si>
  <si>
    <t xml:space="preserve">Мазь лыжная, комплект из 2 брусков, С-СЗ , (-3 -25°C), 80 г </t>
  </si>
  <si>
    <t>Мазь лыжная RAY W-9 -15-30°C синтетическая бесцветная (35г) микс</t>
  </si>
  <si>
    <t>Лыжи пластиковые БРЕНД ЦСТ (205см) цвета микс</t>
  </si>
  <si>
    <t xml:space="preserve">Ботинки лыжные TREK Snowball NN75 ИК (красный, лого черный) (р. 34)  </t>
  </si>
  <si>
    <t xml:space="preserve">Лыжные палки Gekars Expert Plus 150 см </t>
  </si>
  <si>
    <t xml:space="preserve">Лыжные палки Gekars Expert Plus 160 см </t>
  </si>
  <si>
    <t xml:space="preserve">Ботинки лыжные TREK Snowrock NNN 2 ремня (черный, лого лайм неон) р. 34 </t>
  </si>
  <si>
    <t xml:space="preserve">Лыжи деревянные  70см </t>
  </si>
  <si>
    <t xml:space="preserve">Снегокат СНК 10-02 Холодное сердце_20 </t>
  </si>
  <si>
    <t xml:space="preserve">Мазь лыжная, синяя ( t°С -3 -7°C), масса 40 г </t>
  </si>
  <si>
    <t xml:space="preserve">Ботинки лыжные TREK Blazzer Control 3 NNN ИК (черный,лого синий) (р.38) </t>
  </si>
  <si>
    <t xml:space="preserve">Палки лыжные алюминиевые Snowline, 135 см  </t>
  </si>
  <si>
    <t xml:space="preserve">УЦЕНКА Тюбинг 85 см (ТSМ-80/1 "Человек-паук") </t>
  </si>
  <si>
    <t xml:space="preserve">Набор лыжника "RAY" (сумка,мазь WT-10,20. пробка, скребок) 2070, цвета микс </t>
  </si>
  <si>
    <t xml:space="preserve">Ботинки лыжные TREK Soul NN75 ИК (черный, лого серый) р. 43 </t>
  </si>
  <si>
    <t xml:space="preserve">Тюбинг 95 см СВО  (ТБ1КР-95/Д с динозавриком) </t>
  </si>
  <si>
    <t xml:space="preserve">Тюбинг 95 см СВО (ТБ1КР-95/СФ селфи) </t>
  </si>
  <si>
    <t xml:space="preserve">Тюбинг 95 см СВО (ТБ2К-95/КН с конфетками) </t>
  </si>
  <si>
    <t>Ботинки лыжные TREK Soul  NN75 ИК (черный, лайм неон) (р.39)</t>
  </si>
  <si>
    <t xml:space="preserve">Ботинки лыжные TREK Blazzer Control 3 NNN ИК (черный,лого синий) (р.40)   </t>
  </si>
  <si>
    <t xml:space="preserve">Ботинки SPINE Smart 457 (крепление SNS) р-р 45   </t>
  </si>
  <si>
    <t xml:space="preserve">Ботинки лыжные детские Winter Star  control kids  черный (лого лайм неон) N р.39 </t>
  </si>
  <si>
    <t xml:space="preserve">Ботинки лыжные ТРЕК Skiing ИК NN75 (черный, лого серый) (р.37)   </t>
  </si>
  <si>
    <t xml:space="preserve">Ботинки лыжные женские TREK Winter1 красный (лого серебро) 75 р.32 </t>
  </si>
  <si>
    <t xml:space="preserve">Ледянка 35х35   толщина 2 см </t>
  </si>
  <si>
    <t xml:space="preserve">Тюбинг 95 см (ТБ1-90/Ф с фиксиками)  </t>
  </si>
  <si>
    <t xml:space="preserve">Ботинки лыжные TREK Snowrock 3 NNN ИК  (красный, лого серебро) (р.35)   </t>
  </si>
  <si>
    <t xml:space="preserve">УЦЕНКА Снегокат "Тимка спорт 1"  Sportbike  (высота 540мм)  арт.ТС1/SB2 </t>
  </si>
  <si>
    <t xml:space="preserve">Лыжи охотничьи дерево-пластиковые "Тайга" 155 см, цвета микс </t>
  </si>
  <si>
    <t xml:space="preserve">УЦЕНКА Набор коньки лед. раздвижные с роликовой платформой+Защита, PVC колеса, размер 26-29  </t>
  </si>
  <si>
    <t xml:space="preserve">Ботинки лыжные TREK Omni4 черный (лого серый) N р.44 </t>
  </si>
  <si>
    <t>Палки лыжные стеклопластиковые г.Бийск (65 см) цвета микс</t>
  </si>
  <si>
    <t>Палки лыжные стеклопластиковые г.Бийск (75 см) цвета микс</t>
  </si>
  <si>
    <t xml:space="preserve">УЦЕНКА Набор коньки ледовые раздвижные 223G с роликовой платформой, PVC колеса, размер 34-37 </t>
  </si>
  <si>
    <t xml:space="preserve">УЦЕНКА Набор коньки лед. раздвижные с роликовой платформой+Защита, PVC колеса, размер 26-29 </t>
  </si>
  <si>
    <t xml:space="preserve">УЦЕНКА Набор коньки лед. раздвижные с роликовой платформой+Защита, PVC колеса, размер 30-33  </t>
  </si>
  <si>
    <t xml:space="preserve">Лыжи детские деревянные 130 см, цвета микс </t>
  </si>
  <si>
    <t xml:space="preserve">Ботинки Spine Nordik  (крепление NN75), р-р 33   </t>
  </si>
  <si>
    <t xml:space="preserve">Ботинки Spine Nordik  43/2 (крепление NN75), р-р 30   </t>
  </si>
  <si>
    <t xml:space="preserve">Ботинки Loss (крепление SNS), р-р 31   </t>
  </si>
  <si>
    <t xml:space="preserve">Ботинки Loss 443/7  (крепление SNS), р-р 34   </t>
  </si>
  <si>
    <t xml:space="preserve">Ботинки Loss 443/7 (крепление SNS), р-р30 </t>
  </si>
  <si>
    <t xml:space="preserve">Ботинки Loss 443/7 (крепление SNS), р-р32 </t>
  </si>
  <si>
    <t xml:space="preserve">Ботинки Loss 443/7 (крепление SNS), р-р33 </t>
  </si>
  <si>
    <t xml:space="preserve">Шайба взрослая "Хоккей" </t>
  </si>
  <si>
    <t xml:space="preserve">Шайба хоккейная взрослая "Лев" </t>
  </si>
  <si>
    <t xml:space="preserve">Тюбинг 85 см СВО (ТБ3К-85/А2 с акулой) </t>
  </si>
  <si>
    <t xml:space="preserve">Ботинки лыжные Winter Starclassic черный (лого красный) S р.47 </t>
  </si>
  <si>
    <t xml:space="preserve">Смывка для удаления лыжной смазки, ПЭТ, 440 мл </t>
  </si>
  <si>
    <t xml:space="preserve">Крепления охотпромысловые, брезент (амортизатор, носковой ремень)   </t>
  </si>
  <si>
    <t xml:space="preserve">Ботинки лыжные TREK Blazzer Control 3 NNN ИК (черный,лого синий) (р.42)   </t>
  </si>
  <si>
    <t xml:space="preserve">Шайба хоккейная "VEGUM", оф.стандарт, d75 мм, выс. 25 мм, вес 163гр  </t>
  </si>
  <si>
    <t>Ботинки лыжные TREK Soul  NN75 ИК (черный, лайм неон) (р.38)</t>
  </si>
  <si>
    <t>Тюбинг - ватрушка "Божья коровка" диаметр 80 см , цвета микс</t>
  </si>
  <si>
    <t xml:space="preserve">Ботинки лыжные TREK Kids NNN ИК (металик, лого серебро) (р.37)   </t>
  </si>
  <si>
    <t xml:space="preserve">Тюбинг "Cat" 107 см (камера 16) </t>
  </si>
  <si>
    <t xml:space="preserve">Палки лыжные стеклопластиковые г.Бийск (95 см), цвета микс </t>
  </si>
  <si>
    <t xml:space="preserve">Ботинки лыжные TREK Snowrock SNS ИК (черный, лого лайм неон) р. 38 </t>
  </si>
  <si>
    <t xml:space="preserve">Палки лыжные алюминиевые Snowline, 170 см </t>
  </si>
  <si>
    <t xml:space="preserve">Лыжи для самокатов-снегокатов (пара), цвет фиолетовый   </t>
  </si>
  <si>
    <t xml:space="preserve">Ботинки Spine Nordik  (крепление NN75), р-р 31   </t>
  </si>
  <si>
    <t xml:space="preserve">Лыжи подростковые деревянные" Лидер " 170 см, цвета микс </t>
  </si>
  <si>
    <t>Палки лыжные стеклопластиковые, ЦСТ (145см), цвета микс</t>
  </si>
  <si>
    <t>Зажим-липучка для лыж узкий, цвет желтый</t>
  </si>
  <si>
    <t xml:space="preserve">Ботинки лыжные TREK Blazzer Comfort NNN ИК (черный, лого серый) (р.44)   </t>
  </si>
  <si>
    <t xml:space="preserve">Ботинки лыжные TREK Olimpia NNN ИК (белый, лого синий) р. 36 </t>
  </si>
  <si>
    <t xml:space="preserve">Ботинки лыжные TREK Olimpia NNN ИК (белый, лого синий) р. 40 </t>
  </si>
  <si>
    <t xml:space="preserve">Палки лыжные алюминиевые Snowline,  125 см  </t>
  </si>
  <si>
    <t xml:space="preserve">Баул хоккейный №5 EFSI детский </t>
  </si>
  <si>
    <t xml:space="preserve">Ботинки лыжные Winter Star classic  черный (лого серый) S р.42 </t>
  </si>
  <si>
    <t xml:space="preserve">Ботинки лыжные Winter Star classic  черный (лого серый) S р.43 </t>
  </si>
  <si>
    <t xml:space="preserve">Ботинки лыжные Winter Star classic  черный (лого серый) S р.44 </t>
  </si>
  <si>
    <t xml:space="preserve">Лыжные палки Gekars Expert Plus 120 см </t>
  </si>
  <si>
    <t xml:space="preserve">УЦЕНКА Коньки ледовые раздвижные 225М, размер 30-33   </t>
  </si>
  <si>
    <t xml:space="preserve">Парафины для лыж (комплект из 2 брусков) Ф-З, (0 -25°C) </t>
  </si>
  <si>
    <t xml:space="preserve">Скребок SPRINT PRO, 5 мм </t>
  </si>
  <si>
    <t xml:space="preserve">Ботинки лыжные TREK Soul Comfort1  черный (лого лайм неон) 75 р.44 </t>
  </si>
  <si>
    <t xml:space="preserve">Ботинки лыжные TREK Soul Comfort1  черный (лого лайм неон) 75 р.45 </t>
  </si>
  <si>
    <t xml:space="preserve">Ботинки лыжныеWinter Star classic черный (лого красный) N р.35 </t>
  </si>
  <si>
    <t xml:space="preserve">Ботинки лыжные TREK Soul Comfort1  черный (лого лайм неон) 75 р.40 </t>
  </si>
  <si>
    <t xml:space="preserve">Ботинки лыжные TREK Snowrock NNN 2 ремня (черный, лого лайм неон) р. 36 </t>
  </si>
  <si>
    <t xml:space="preserve">Лыжные палки Gekars Vega 135см </t>
  </si>
  <si>
    <t>Палки лыжные стеклопластиковые, ЦСТ (155см)</t>
  </si>
  <si>
    <t xml:space="preserve">Лыжи " Снеговик" деревянные  90см </t>
  </si>
  <si>
    <t xml:space="preserve">Ботинки лыжныеWinter Star classic черный (лого красный) N р.43 </t>
  </si>
  <si>
    <t xml:space="preserve">Лыжи детские деревянные 140 см, цвета микс </t>
  </si>
  <si>
    <t xml:space="preserve">Ботинки лыжные Winter Star comfort черный (лого лайм неон) N р.42 </t>
  </si>
  <si>
    <t xml:space="preserve">Самокат-снегокат зимний 2 в 1 "Девушка"      </t>
  </si>
  <si>
    <t xml:space="preserve">Ботинки лыжные TREK Quest1 черный (лого лайм неон) S р.35 </t>
  </si>
  <si>
    <t xml:space="preserve">Ботинки SPINE Cross кожа (крепление NN75) р-р 45   </t>
  </si>
  <si>
    <t xml:space="preserve">Ботинки лыжные TREK Level2 черный (лого красный) SNS (р. 43) </t>
  </si>
  <si>
    <t xml:space="preserve">Тюбинг 70 см СВО (ТБ2К-70/КН с конфетками) </t>
  </si>
  <si>
    <t xml:space="preserve">Ботинки лыжные женские TREK Winter1 красный (лого серебро) 75 р.33 </t>
  </si>
  <si>
    <t xml:space="preserve">Ботинки лыжные TREK Blazzer NNN ИК (черный, лого красный) (р. 42)  </t>
  </si>
  <si>
    <t xml:space="preserve">Ботинки лыжные TREK Blazzer NNN ИК (черный, лого серый) (р. 43)  </t>
  </si>
  <si>
    <t xml:space="preserve">Палки лыжные алюминиевые Snowline, 160 см  </t>
  </si>
  <si>
    <t xml:space="preserve">Ботинки лыжные TREK Quest1 черный (лого лайм неон) S р.45 </t>
  </si>
  <si>
    <t xml:space="preserve">Лыжи деревянные  " Рыбацкие "  125 см   </t>
  </si>
  <si>
    <t xml:space="preserve">Шайба взрослая "Чемпион" </t>
  </si>
  <si>
    <t xml:space="preserve">Лыжа боковая для снегоката  Дэми Комфорт </t>
  </si>
  <si>
    <t xml:space="preserve">Ботинки лыжные TREK Soul Comfort1  черный (лого лайм неон) 75 р.38 </t>
  </si>
  <si>
    <t xml:space="preserve">Лыжи детские деревянные  150 см, цвета микс </t>
  </si>
  <si>
    <t xml:space="preserve">Ботинки лыжные TREK Olimpia NNN ИК (красный,  лого серебро) (р. 41) </t>
  </si>
  <si>
    <t xml:space="preserve">Ботинки лыжные TREK Laser NN75 ИК (красный, лого серебро) (р. 36) </t>
  </si>
  <si>
    <t xml:space="preserve">Ботинки лыжные TREK Omni5 белый (лого синий) N р.40 </t>
  </si>
  <si>
    <t xml:space="preserve">Ботинки лыжные TREK Omni 1 NNN ИК (черный, лого лайм неон) (р.35) </t>
  </si>
  <si>
    <t xml:space="preserve">Ботинки лыжные TREK Omni4 черный (лого серый) N р.40 </t>
  </si>
  <si>
    <t xml:space="preserve">Ботинки лыжные TREK Level 4 SNS ИК (черный, лого серый) (р.45) </t>
  </si>
  <si>
    <t xml:space="preserve">Ботинки лыжные TREK Level1 черный (лого неон) N р.37 </t>
  </si>
  <si>
    <t xml:space="preserve">Ботинки лыжные TREK Soul Comfort1  черный (лого лайм неон) 75 р.42 </t>
  </si>
  <si>
    <t xml:space="preserve">Ботинки лыжные Winter Star classic черный (лого неон) N р.40 </t>
  </si>
  <si>
    <t xml:space="preserve">Ботинки лыжные TREK Blazzer1 NNN черный (лого лайм неон) (р.37) </t>
  </si>
  <si>
    <t xml:space="preserve">Ботинки лыжные TREK Soul NN75 ИК (черный, лого серый) р. 45   </t>
  </si>
  <si>
    <t xml:space="preserve">Шайба хоккейная "VEGUM Junior", d 60 мм, выс. 20 мм, вес 85-90гр, резина, </t>
  </si>
  <si>
    <t xml:space="preserve">Ботинки лыжные TREK Omni 1 NNN ИК (черный, лого лайм неон) (р.39)   </t>
  </si>
  <si>
    <t xml:space="preserve">Ботинки лыжные Winter Star comfort черный (лого красный) 75 р.36 </t>
  </si>
  <si>
    <t xml:space="preserve">Ботинки лыжные Winter Star comfort черный (лого красный) 75 р.38 </t>
  </si>
  <si>
    <t xml:space="preserve">Лыжные палки Gekars Expert Plus 155 см </t>
  </si>
  <si>
    <t xml:space="preserve">Тюбинг 70 см СВО (ТБ1КР-70/Д с супергероем) </t>
  </si>
  <si>
    <t xml:space="preserve">Ботинки лыжные Winter Star classic  черный (лого серый) 75 р.45 </t>
  </si>
  <si>
    <t xml:space="preserve">Самокат-снегокат зимний 2 в 1 "Русалка"    </t>
  </si>
  <si>
    <t xml:space="preserve">Ботинки лыжные TREK Blazzer NNN ИК (черный, лого серый) (р. 45)  </t>
  </si>
  <si>
    <t xml:space="preserve">Ботинки лыжные женские TREK Winter1 красный (лого серебро) 75 р.39 </t>
  </si>
  <si>
    <t xml:space="preserve">Ботинки лыжные женские TREK Winter3 белый (лого синий) 75 р.36 </t>
  </si>
  <si>
    <t xml:space="preserve">Мази скольжения SPRINT PRO, CH4 Blue, (-5 -12°C), 60г </t>
  </si>
  <si>
    <t xml:space="preserve">Ботинки лыжные TREK Sportiks NNN ИК (черный, лого синий) (р. 46) </t>
  </si>
  <si>
    <t xml:space="preserve">Ботинки лыжные TREK Level1 черный (лого неон) N р.44 </t>
  </si>
  <si>
    <t xml:space="preserve">Лента для крюка Канада (24*50, Черная)   </t>
  </si>
  <si>
    <t xml:space="preserve">Ботинки лыжные женские TREK Winter3 белый (лого синий) 75 р.39 </t>
  </si>
  <si>
    <t xml:space="preserve">Ботинки лыжные женские TREK Winter3 белый (лого синий) 75 р.40 </t>
  </si>
  <si>
    <t xml:space="preserve">Ботинки лыжные TREK Soul NN75 ИК (черный, лого серый) р. 40   </t>
  </si>
  <si>
    <t xml:space="preserve">Ботинки лыжные Winter Star classic черный (лого неон) N р.44 </t>
  </si>
  <si>
    <t xml:space="preserve">Палки лыжные алюминиевые Snowline, 165 см </t>
  </si>
  <si>
    <t>Ботинки лыжные TREK Snowball NN75 ИК (желтый, лого черный) (р. 36)</t>
  </si>
  <si>
    <t xml:space="preserve">Ботинки лыжные TREK Level1 черный (лого неон) N р.45 </t>
  </si>
  <si>
    <t xml:space="preserve">Шайба хоккейная взрослая "Россия" узор </t>
  </si>
  <si>
    <t xml:space="preserve">Ботинки Spine Kids 299/1 (крепление NN75), р-р 33 </t>
  </si>
  <si>
    <t xml:space="preserve">Ботинки Spine Kids 299/1 (крепление NN75), р-р 35 </t>
  </si>
  <si>
    <t xml:space="preserve">Ботинки лыжные TREK Level 3 NNN ИК (черный, лого синий) (р.35) </t>
  </si>
  <si>
    <t xml:space="preserve">Ботинки лыжные TREK Quest2 черный (лого красный) N р.45 </t>
  </si>
  <si>
    <t xml:space="preserve">Ботинки лыжные TREK Laser  NN75 ИК (черный, лого лайм неон) (р.34) </t>
  </si>
  <si>
    <t xml:space="preserve">Палки лыжные алюминиевые Snowline,  115 см  </t>
  </si>
  <si>
    <t xml:space="preserve">Ботинки лыжные TREK Soul Comfort1  черный (лого лайм неон) 75 р.36 </t>
  </si>
  <si>
    <t>Ботинки лыжные TREK Soul  NN75 ИК (черный, лайм неон) (р.42)</t>
  </si>
  <si>
    <t>Ботинки лыжные TREK Soul  NN75 ИК (черный, лайм неон) (р.43)</t>
  </si>
  <si>
    <t>Ботинки лыжные TREK Soul  NN75 ИК (черный, лайм неон) (р.44)</t>
  </si>
  <si>
    <t xml:space="preserve">Ботинки Spine Nordik  (крепление NN75), р-р 44   </t>
  </si>
  <si>
    <t xml:space="preserve">Ботинки лыжные TREK Level 2 NNN ИК (черный, лого красный) (р.39)   </t>
  </si>
  <si>
    <t xml:space="preserve">Ботинки лыжные TREK Level 2 NNN ИК (черный, лого красный) (р.42)   </t>
  </si>
  <si>
    <t xml:space="preserve">Ботинки лыжные TREK Level 2 NNN ИК (черный, лого красный) (р.44)   </t>
  </si>
  <si>
    <t xml:space="preserve">Ботинки лыжные ТРЕК Skiing НК NN75 (черный, лого серый) (р.32) </t>
  </si>
  <si>
    <t xml:space="preserve">Ботинки лыжные ТРЕК Skiing НК NN75 (черный, лого серый) (р.33) </t>
  </si>
  <si>
    <t xml:space="preserve">Ботинки лыжные ТРЕК Skiing НК NN75 (черный, лого серый) (р.34) </t>
  </si>
  <si>
    <t xml:space="preserve">Ботинки лыжные ТРЕК Skiing НК NN75 (черный, лого серый) (р.44)   </t>
  </si>
  <si>
    <t xml:space="preserve">Ботинки лыжные ТРЕК Skiing1 НК NN75 (черный, лого серый) (р.35) </t>
  </si>
  <si>
    <t xml:space="preserve">Охотничьи палки (алюминий) 130см </t>
  </si>
  <si>
    <t xml:space="preserve">Охотничьи палки (алюминий) 140см </t>
  </si>
  <si>
    <t xml:space="preserve">Палки лыжные алюминиевые Snowline, 105 см </t>
  </si>
  <si>
    <t xml:space="preserve">Ботинки лыжные TREK Quest4 черный (лого серый) N р.44 </t>
  </si>
  <si>
    <t xml:space="preserve">Ботинки лыжные TREK Blazzer NNN ИК (черный, лого серый) (р. 37)  </t>
  </si>
  <si>
    <t>Палки лыжные стеклопластиковые, ЦСТ (120см), цвета микс</t>
  </si>
  <si>
    <t xml:space="preserve">Палки лыжные стеклопластиковые г.Бийск (85 см), цвета микс </t>
  </si>
  <si>
    <t xml:space="preserve">Ботинки лыжные TREK Omni4 черный (лого серый) N р.42 </t>
  </si>
  <si>
    <t xml:space="preserve">Ботинки лыжные TREK Snowball NN75 ИК (красный, лого черный) (р. 32)  </t>
  </si>
  <si>
    <t xml:space="preserve">Ботинки лыжные TREK Snowball NN75 ИК (красный, лого черный) (р. 35)  </t>
  </si>
  <si>
    <t xml:space="preserve">Крепления охотпромысловые, кожа ( амортизатор, носковой ремень )   </t>
  </si>
  <si>
    <t xml:space="preserve">Ботинки лыжные TREK Quest2 черный (лого красный) N р.46 </t>
  </si>
  <si>
    <t>Зажим-липучка для лыж, цвет синий/темно-синий микс</t>
  </si>
  <si>
    <t xml:space="preserve">Парафины для лыж (комплект из 5 брусков) (до -25°C), 200г </t>
  </si>
  <si>
    <t xml:space="preserve">Шайба хоккейная взрослая "13" </t>
  </si>
  <si>
    <t xml:space="preserve">Шайба хоккейная взрослая "best game" </t>
  </si>
  <si>
    <t xml:space="preserve">Ботинки Spine Nordik  43/7 (крепление NN75), р-р 37   </t>
  </si>
  <si>
    <t xml:space="preserve">Ботинки лыжные TREK Snowball NN75 ИК (красный, лого черный) (р. 37) </t>
  </si>
  <si>
    <t xml:space="preserve">Парафин RAY П-61 +5-14°C комбинированная туристическая смазка скольжения П2+П3+П4 (60г) </t>
  </si>
  <si>
    <t>Чехол для лыж на три пары, 180 см</t>
  </si>
  <si>
    <t xml:space="preserve">Ботинки лыжные TREK Skiing1 N75 ИК (черный, лого серый) (р.45)   </t>
  </si>
  <si>
    <t xml:space="preserve">Шайба детская  </t>
  </si>
  <si>
    <t xml:space="preserve">Ботинки лыжные TREK Quest4 черный (лого серый) N р.46 </t>
  </si>
  <si>
    <t xml:space="preserve">Ботинки лыжные TREK Soul NN75 ИК (черный, лого серый) р. 39 </t>
  </si>
  <si>
    <t xml:space="preserve">Палки лыжные алюминиевые Snowline, 95 см </t>
  </si>
  <si>
    <t>Ботинки лыжные TREK Soul  NN75 ИК (черный, лайм неон) (р.35)</t>
  </si>
  <si>
    <t>Палки лыжные стеклопластиковые г.Бийск (80 см) цвета микс</t>
  </si>
  <si>
    <t xml:space="preserve">Скребок  SPRINT PRO, 3 мм </t>
  </si>
  <si>
    <t xml:space="preserve">Ботинки лыжные TREK Quest 4 черный (лого серый ) NNN ИК  (р.36) </t>
  </si>
  <si>
    <t xml:space="preserve">Лыжные палки Gekars Expert Plus 135 см </t>
  </si>
  <si>
    <t xml:space="preserve">Лыжные палки Gekars Expert Plus 140 см </t>
  </si>
  <si>
    <t xml:space="preserve">Скребок  SPRINT PRO, 4 мм </t>
  </si>
  <si>
    <t xml:space="preserve">Лыжные палки Gekars Vega 130см </t>
  </si>
  <si>
    <t xml:space="preserve">Лыжные палки Gekars Expert Plus 130 см </t>
  </si>
  <si>
    <t xml:space="preserve">Лыжи для самокатов-снегокатов (пара), цвет розовый   </t>
  </si>
  <si>
    <t>Зажим-липучка для лыж, цвет красный</t>
  </si>
  <si>
    <t xml:space="preserve">Связка для горных лыж синяя </t>
  </si>
  <si>
    <t xml:space="preserve">Лыжные палки Gekars Vega 125см </t>
  </si>
  <si>
    <t xml:space="preserve">УЦЕНКА Тюбинг 70 см "Вихрь", цвета микс </t>
  </si>
  <si>
    <t xml:space="preserve">Мази скольжения SPRINT PRO, CH2 Red, (+2 -4°C), 60г </t>
  </si>
  <si>
    <t xml:space="preserve">Мази скольжения SPRINT PRO, CH3 Violet, (-3 -8°C), 60г </t>
  </si>
  <si>
    <t xml:space="preserve">Шнурки для коньков "Blue Sports Titanium Waxed", 304см, черно-белый </t>
  </si>
  <si>
    <t xml:space="preserve">Парафин для лыж  t°С (-3 -7°C), масса 80г </t>
  </si>
  <si>
    <t>Парафин П-4 (-4-14*С) 60 гр.</t>
  </si>
  <si>
    <t>Парафин RAY LF-4 -6-12°С смазка скольжения голубая (60г)</t>
  </si>
  <si>
    <t xml:space="preserve">Палки лыжные алюминиевые Snowline,  120 см  </t>
  </si>
  <si>
    <t>Палки лыжные стеклопластиковые, ЦСТ (160см)</t>
  </si>
  <si>
    <t xml:space="preserve">Парафин RAY CH-61 (+3 -12°C ) смазка скольжения комбинированная CH2+CH3+CH4  (60г) </t>
  </si>
  <si>
    <t xml:space="preserve">Парафины для лыж (комплект из 2 брусков) Ж-С, (до -7°C) </t>
  </si>
  <si>
    <t xml:space="preserve">Лыжные палки Gekars Vega 110см </t>
  </si>
  <si>
    <t xml:space="preserve">Шайба хоккейная "RUBENA", d75 мм, выс. 25 мм, вес 170гр   </t>
  </si>
  <si>
    <t xml:space="preserve">Шнурки для коньков "Texstyle Double Blue Line And Molded Tip" арт.2000MT-WH-274, полиэс, 274 </t>
  </si>
  <si>
    <t xml:space="preserve">Связка для горных лыж бордовая </t>
  </si>
  <si>
    <t>Зажим-липучка для лыж, цвет желтый</t>
  </si>
  <si>
    <t xml:space="preserve">Парафин SPRINT PRO, LF5 Green, (-12 -30°C), 60г </t>
  </si>
  <si>
    <t xml:space="preserve">Шайба хоккейная детская "Динозавр" </t>
  </si>
  <si>
    <t xml:space="preserve">Шнурки для коньков "Blue Sports Titanium Waxed", 243см, черно-белый </t>
  </si>
  <si>
    <t xml:space="preserve">Шнурки для коньков "Blue Sports Titanium Waxed", 274см, черно-белый </t>
  </si>
  <si>
    <t xml:space="preserve">Шнурки для коньков "Blue Sports Titanium Waxed", 304 см, бело-черный </t>
  </si>
  <si>
    <t xml:space="preserve">Палки лыжные алюминиевые Snowline, 90 см </t>
  </si>
  <si>
    <t xml:space="preserve">Палки лыжные стеклопластиковые, ЦСТ (90см), цвета микс </t>
  </si>
  <si>
    <t xml:space="preserve">Шнурки для коньков "BIG BOY Comfort Line с пропиткой", 305см, белый </t>
  </si>
  <si>
    <t xml:space="preserve">Шнурки для коньков "BIG BOY Elite Line с пропиткой", 274см, белый </t>
  </si>
  <si>
    <t xml:space="preserve">Шайба взрослая    </t>
  </si>
  <si>
    <t xml:space="preserve">Зажим-липучка для лыж, цвет серый   </t>
  </si>
  <si>
    <t>Палки лыжные стеклопластиковые, ЦСТ (75см)</t>
  </si>
  <si>
    <t xml:space="preserve">Зажим-липучка для лыж, цвет фуксия </t>
  </si>
  <si>
    <t>Зажим-липучка для лыж узкий , цвет фуксия</t>
  </si>
  <si>
    <t xml:space="preserve">Парафин для лыж фиолетовый t°С (0 -4°C), масса 80г </t>
  </si>
  <si>
    <t xml:space="preserve">Шайба хоккейная детская "Будущая звезда" </t>
  </si>
  <si>
    <t>Зажим-липучка для лыж, цвет сиреневый</t>
  </si>
  <si>
    <t xml:space="preserve">Шайба хоккейная взрослая "Волна" </t>
  </si>
  <si>
    <t xml:space="preserve">Шайба хоккейная детская "Чемпион" </t>
  </si>
  <si>
    <t xml:space="preserve">Мяч для флорбола MR-MF-Wh, пластик, IFF Approved  белый </t>
  </si>
  <si>
    <t xml:space="preserve">Парафин для лыж красный t°С (0 +6°C), масса 80г </t>
  </si>
  <si>
    <t xml:space="preserve">Связка для горных лыж оранжевая </t>
  </si>
  <si>
    <t xml:space="preserve">Шайба хоккейная детская "Супергерой" </t>
  </si>
  <si>
    <t xml:space="preserve">Шайба хоккейная детская "Люблю хоккей" </t>
  </si>
  <si>
    <t xml:space="preserve">Сноускейт пластиковый   </t>
  </si>
  <si>
    <t xml:space="preserve">Тюбинг надувной H2OGO! Snow 152 х 152 см, 3 х местный 39052    </t>
  </si>
  <si>
    <t>Наименование</t>
  </si>
  <si>
    <t>Объем продаж</t>
  </si>
  <si>
    <t>Артикул</t>
  </si>
  <si>
    <t>Тюбинг 90 см "Вихрь", цвета черный</t>
  </si>
  <si>
    <t>Объем продаж (руб.)</t>
  </si>
  <si>
    <t>Количество (шт.)</t>
  </si>
  <si>
    <t>Категория товаров</t>
  </si>
  <si>
    <t>На складе в штуках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</si>
  <si>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</si>
  <si>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</si>
  <si>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</si>
  <si>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</si>
  <si>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</si>
  <si>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</si>
  <si>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</si>
  <si>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</si>
  <si>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</si>
  <si>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</si>
  <si>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</si>
  <si>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</si>
  <si>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Продажи (шт.)</t>
  </si>
  <si>
    <t>Итого</t>
  </si>
  <si>
    <t>Количество артикулов</t>
  </si>
  <si>
    <t>Ежемесячный объем</t>
  </si>
  <si>
    <t>1. Рассчитать средний объем продаж в месяц в пустой ячейке зеленого цвета.</t>
  </si>
  <si>
    <t>2. Рассчитать средний объем продаж в месяц в пустой ячейке синего цвета.</t>
  </si>
  <si>
    <r>
      <rPr>
        <b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. На листе "АВС_анализ" выполнить анализ номенклатуры  по категориям А, В или С по объему продаж.</t>
    </r>
  </si>
  <si>
    <r>
      <rPr>
        <b/>
        <sz val="11"/>
        <color theme="1"/>
        <rFont val="Calibri"/>
        <family val="2"/>
        <charset val="204"/>
        <scheme val="minor"/>
      </rPr>
      <t xml:space="preserve">4. </t>
    </r>
    <r>
      <rPr>
        <sz val="11"/>
        <color theme="1"/>
        <rFont val="Calibri"/>
        <family val="2"/>
        <scheme val="minor"/>
      </rPr>
      <t xml:space="preserve">На вкладке "Статистика" произвести два вычисления и написать ответ на вопрос. </t>
    </r>
  </si>
  <si>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Используя формулы заполнить вкладку "Итоги":
</t>
    </r>
    <r>
      <rPr>
        <b/>
        <sz val="11"/>
        <color theme="1"/>
        <rFont val="Calibri"/>
        <family val="2"/>
        <charset val="204"/>
        <scheme val="minor"/>
      </rPr>
      <t>3.1</t>
    </r>
    <r>
      <rPr>
        <sz val="11"/>
        <color theme="1"/>
        <rFont val="Calibri"/>
        <family val="2"/>
        <scheme val="minor"/>
      </rPr>
      <t xml:space="preserve">. Сколько всего артикулов в каждой категории А, В или С в штуках
</t>
    </r>
    <r>
      <rPr>
        <b/>
        <sz val="11"/>
        <color theme="1"/>
        <rFont val="Calibri"/>
        <family val="2"/>
        <charset val="204"/>
        <scheme val="minor"/>
      </rPr>
      <t>3.2.</t>
    </r>
    <r>
      <rPr>
        <sz val="11"/>
        <color theme="1"/>
        <rFont val="Calibri"/>
        <family val="2"/>
        <scheme val="minor"/>
      </rPr>
      <t xml:space="preserve"> Какой объем продаж по каждой категории в рублях
</t>
    </r>
    <r>
      <rPr>
        <b/>
        <sz val="11"/>
        <color theme="1"/>
        <rFont val="Calibri"/>
        <family val="2"/>
        <charset val="204"/>
        <scheme val="minor"/>
      </rPr>
      <t>3.3.</t>
    </r>
    <r>
      <rPr>
        <sz val="11"/>
        <color theme="1"/>
        <rFont val="Calibri"/>
        <family val="2"/>
        <scheme val="minor"/>
      </rPr>
      <t xml:space="preserve"> Сколько товаров на складе по каждой категории в штуках</t>
    </r>
  </si>
  <si>
    <t>A</t>
  </si>
  <si>
    <t>B</t>
  </si>
  <si>
    <t>C</t>
  </si>
  <si>
    <t>верно</t>
  </si>
  <si>
    <t>неверно</t>
  </si>
  <si>
    <t>Задание:</t>
  </si>
  <si>
    <t>Желаем Успехов!</t>
  </si>
  <si>
    <t>Верно - в ячейке Е5 стоит выражение "=СУММ(C5:D5)"</t>
  </si>
  <si>
    <t>Неверно - в ячейке Е5 стоит число "10"</t>
  </si>
  <si>
    <t>3. В чем разница между временными рядами из п.1. и п.2.? Какой показатель для расчета ежемесячного объема является оптимальным в каждом случае и почему.</t>
  </si>
  <si>
    <t>Тестовое задание на вакансию "Аналитик"</t>
  </si>
  <si>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Из вкладки "Склад" на вкладку "АВС_анализ"  "подтянуть" количество товаров на складе.</t>
    </r>
  </si>
  <si>
    <t>Номенклатура</t>
  </si>
  <si>
    <t>Домашний текстиль</t>
  </si>
  <si>
    <t>Выводимый товар</t>
  </si>
  <si>
    <t>Декоративный текстиль</t>
  </si>
  <si>
    <t>Детская одежда</t>
  </si>
  <si>
    <t>Детский текстиль</t>
  </si>
  <si>
    <t>Домашний текстиль Разное</t>
  </si>
  <si>
    <t>Носовые платки</t>
  </si>
  <si>
    <t>Одежда</t>
  </si>
  <si>
    <t>Рос. Разработки</t>
  </si>
  <si>
    <t>Схемы для вышивания</t>
  </si>
  <si>
    <t>Текстиль для бани и сауны</t>
  </si>
  <si>
    <t>Текстиль для ванной</t>
  </si>
  <si>
    <t>Текстиль для гостиниц</t>
  </si>
  <si>
    <t>Текстиль для кухни</t>
  </si>
  <si>
    <t>Текстиль для новорожденных</t>
  </si>
  <si>
    <t>Текстиль для спальни</t>
  </si>
  <si>
    <t>Текстиль к Новому году</t>
  </si>
  <si>
    <t>Ткани на продажу</t>
  </si>
  <si>
    <t>Город 1</t>
  </si>
  <si>
    <t>Город 2</t>
  </si>
  <si>
    <r>
      <rPr>
        <b/>
        <sz val="11"/>
        <color theme="1"/>
        <rFont val="Calibri"/>
        <family val="2"/>
        <charset val="204"/>
        <scheme val="minor"/>
      </rPr>
      <t>5.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вкладке "Сравнительный анализ" представлены данные по продажам разных групп номенклатуры в Городе1 и Городе2. Необходимо определить:
</t>
    </r>
    <r>
      <rPr>
        <b/>
        <sz val="11"/>
        <color theme="1"/>
        <rFont val="Calibri"/>
        <family val="2"/>
        <charset val="204"/>
        <scheme val="minor"/>
      </rPr>
      <t xml:space="preserve">5.1. </t>
    </r>
    <r>
      <rPr>
        <sz val="11"/>
        <color theme="1"/>
        <rFont val="Calibri"/>
        <family val="2"/>
        <charset val="204"/>
        <scheme val="minor"/>
      </rPr>
      <t xml:space="preserve">Какие группы растут, какие группы падают и какая общая тенденция по каждому городу?
</t>
    </r>
    <r>
      <rPr>
        <b/>
        <sz val="11"/>
        <color theme="1"/>
        <rFont val="Calibri"/>
        <family val="2"/>
        <charset val="204"/>
        <scheme val="minor"/>
      </rPr>
      <t xml:space="preserve">5.2. </t>
    </r>
    <r>
      <rPr>
        <sz val="11"/>
        <color theme="1"/>
        <rFont val="Calibri"/>
        <family val="2"/>
        <charset val="204"/>
        <scheme val="minor"/>
      </rPr>
      <t xml:space="preserve">Сравнить города между собой: какой город развивается лучше и отличается ли динамика по группам товаров в разных городах?
</t>
    </r>
    <r>
      <rPr>
        <b/>
        <sz val="11"/>
        <color theme="1"/>
        <rFont val="Calibri"/>
        <family val="2"/>
        <charset val="204"/>
        <scheme val="minor"/>
      </rPr>
      <t xml:space="preserve">5.3. </t>
    </r>
    <r>
      <rPr>
        <sz val="11"/>
        <color theme="1"/>
        <rFont val="Calibri"/>
        <family val="2"/>
        <charset val="204"/>
        <scheme val="minor"/>
      </rPr>
      <t>Сделать общие выводы и рекомендации на основе анализа.</t>
    </r>
  </si>
  <si>
    <t>Благодарим за интерес к вакансии Аналитика!
Тестовое задание выполняется в основном путем подбора и применения подходящих формул/инструментов Excel. Использованные формулы в файле необходимо оставить, не заменять их на числовые значения.</t>
  </si>
  <si>
    <t>Названия строк</t>
  </si>
  <si>
    <t>Общий итог</t>
  </si>
  <si>
    <t>Доля в %</t>
  </si>
  <si>
    <t>Названия столбцов</t>
  </si>
  <si>
    <t>ABC</t>
  </si>
  <si>
    <t>Доля нарост. итогом %</t>
  </si>
  <si>
    <t>(Все)</t>
  </si>
  <si>
    <t>С</t>
  </si>
  <si>
    <t>2023</t>
  </si>
  <si>
    <t>2022</t>
  </si>
  <si>
    <t xml:space="preserve">Номенклатура </t>
  </si>
  <si>
    <t>Город</t>
  </si>
  <si>
    <t xml:space="preserve">Прирост выручки </t>
  </si>
  <si>
    <t xml:space="preserve">Итог Прирост выручки </t>
  </si>
  <si>
    <t xml:space="preserve"> 2022</t>
  </si>
  <si>
    <t xml:space="preserve"> 2023</t>
  </si>
  <si>
    <t xml:space="preserve"> Прирост выручки, %</t>
  </si>
  <si>
    <t>Итог  2022</t>
  </si>
  <si>
    <t>Итог  2023</t>
  </si>
  <si>
    <t>Итог  Прирост выручки, %</t>
  </si>
  <si>
    <t>Проверка</t>
  </si>
  <si>
    <t>Количество (шт) - арт</t>
  </si>
  <si>
    <t>Количество (шт) - наим</t>
  </si>
  <si>
    <t>check</t>
  </si>
  <si>
    <t>Сумма по полю Количество (шт.)</t>
  </si>
  <si>
    <t>Количество (шт) - наим в сводной</t>
  </si>
  <si>
    <t>!!! Опора на артикул</t>
  </si>
  <si>
    <t>!!! Опора на наименование (сумма дублей)</t>
  </si>
  <si>
    <t>ключ-сцепка</t>
  </si>
  <si>
    <t>!!! Опора на наименование</t>
  </si>
  <si>
    <t>Корректный вариант</t>
  </si>
  <si>
    <t>Проверка через PowerPivot</t>
  </si>
  <si>
    <t>Прирост по выручке у Города 1 происходит быстрее, чем у Города 2 в диапазоне 2022 - 2023 и равняется 1,4%</t>
  </si>
  <si>
    <t>Сравнительный анализ выручки по группам товаров в разных городах за 2022 год</t>
  </si>
  <si>
    <t>Сравнительный анализ выручки по группам товаров в разных городах за 2023 год</t>
  </si>
  <si>
    <t>Общие выводы:</t>
  </si>
  <si>
    <t>В среднем 90% прибыли нам приносят следующие категории: Домашний текстиль, Текстиль для спальни, Детская одежда, Одежда</t>
  </si>
  <si>
    <t>По Городу 2 - отрицательный рост по тем же номенклатурам кроме Носовых платков</t>
  </si>
  <si>
    <t>По Городу 1 - отрицательный рост выручки по следующим номенклатурам: Текстиль для спальни, Текстиль для ванной, Текстиль к Новому году, Декоративный текстиль, Текстиль для новорожденных, Носовые платки, Текстиль для бани и сауны, Ткани на продажу, Текстиль для гостиниц</t>
  </si>
  <si>
    <t>Город 1, выручка по следующим номенклатурам растет (динамика г/г выделена зеленым в поле Прирост выручки,%):</t>
  </si>
  <si>
    <t>Агрегат данных по двум городам</t>
  </si>
  <si>
    <t>Выводы:</t>
  </si>
  <si>
    <t>Сравнительный анализ доли номенклатуры в структуре выручки в разрезе по городам за 2022 год</t>
  </si>
  <si>
    <t>Сравнительный анализ доли номенклатуры в структуре выручки в разрезе по городам за 2023 год</t>
  </si>
  <si>
    <t>Отклонение,%</t>
  </si>
  <si>
    <t>Медиана</t>
  </si>
  <si>
    <t>Доля от общего</t>
  </si>
  <si>
    <t>артикулы с разными наименованиями</t>
  </si>
  <si>
    <t>Категория товара</t>
  </si>
  <si>
    <t xml:space="preserve"> Объем продаж (руб.)2</t>
  </si>
  <si>
    <t xml:space="preserve"> Объем продаж (руб.)</t>
  </si>
  <si>
    <t xml:space="preserve"> Количество (шт.)</t>
  </si>
  <si>
    <t>В таблице ниже, в разрезе по городу и номенклатуре, показаны приросты г/г, где: 
- положительный прирост выделен зеленым
- отрицательный прирост выделен красным
Список номенклатур отсортирован по выручке, от наибольшей к наименьшей
Домашний текстиль составляет 50% выручки в обоих городах и сохраняет эту долю в структуре продаж в обоих годах.
88-89% выручки (варьируется в зависимости от года и города) приходится на 4 категории из 18 
Из ТОП-4 категорий только одна показывает отрицательную динамику в обоих городах - Текстиль для спальни
Динамика выручки в разрезе по категориям имеет одинаковую тенденцию в обоих городах (одни и те же категории показывают рост или спад г/г), за исключением одной категории - Носовые платки. В городе 2,
она выросла в 2,7 раза 22/23 и на 3,37% превысила выручку по этой категории в городе 1 в 23 году
Темпы роста выручки в Городе 1 (5,2%) выше, чем в Городе 2 (3,9%)
Рекомендация:
- Вести коммерческую деятельность с фокусом на номенклатуру, показывающую положительный рост, уделив особое внимание ТОП-4 категориям, так как они оказывают наибольшее влияние на общую сумму выручки. 
Для более детальных рекомендаций нужно понимать, чем обусловлены тенденции: рост/спад емкости рынка, изменение доли компании на рынке, эффект от рекламных компаний, ценовая политика, потребительский спрос и т.д.</t>
  </si>
  <si>
    <t>Вероятнее всего это разные продукты:
1. Продукт 1 - показывает ярко выраженную сезонность с пиком в июле, начало активных продаж с мая (может быть некий летний инвентарь)
2. Продукт 2 - имеет относительно равномерный объем продаж в течение года (товар не чувствителен к смене сезонов)
Проверка идет через медианное значение чем больше разница между средним и медианой, тем больше волатильность внутри выбранного периода (года). 
Для Продукта 2 подойдет расчёт среднего объема продаж, как сумма всего объема продаж делить на кол-во месяцев (12)
Для Продукта 1 более достоверным будет брать в расчёт только месяца с активными продажами в период сезонности (Май, Июнь, Июль). Месяца для расчёта можно выбрать на основе доли, которую они занимают в объеме продаж за год, если показатель меньше 1%, то продажу можно считать выбросом (случайной) и исключить из базы для расчёта среднего чека</t>
  </si>
  <si>
    <t>Пример дублей по наименованию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</si>
</sst>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  <numFmt numFmtId="167" formatCode="_-* #,##0.000_-;\-* #,##0.000_-;_-* &quot;-&quot;??_-;_-@_-"/>
    <numFmt numFmtId="168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3" tint="-0.49998474074526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7" borderId="2" xfId="0" applyFont="1" applyFill="1" applyBorder="1"/>
    <xf numFmtId="10" fontId="0" fillId="0" borderId="0" xfId="0" applyNumberFormat="1"/>
    <xf numFmtId="10" fontId="8" fillId="6" borderId="0" xfId="0" applyNumberFormat="1" applyFont="1" applyFill="1"/>
    <xf numFmtId="0" fontId="9" fillId="7" borderId="0" xfId="0" applyFont="1" applyFill="1"/>
    <xf numFmtId="3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3" fontId="0" fillId="0" borderId="12" xfId="0" applyNumberFormat="1" applyBorder="1" applyAlignment="1">
      <alignment horizontal="center" vertical="center"/>
    </xf>
    <xf numFmtId="0" fontId="0" fillId="0" borderId="12" xfId="0" applyBorder="1"/>
    <xf numFmtId="0" fontId="0" fillId="0" borderId="10" xfId="0" applyBorder="1"/>
    <xf numFmtId="3" fontId="0" fillId="0" borderId="11" xfId="0" applyNumberFormat="1" applyBorder="1"/>
    <xf numFmtId="0" fontId="0" fillId="0" borderId="5" xfId="0" applyBorder="1"/>
    <xf numFmtId="3" fontId="0" fillId="0" borderId="6" xfId="0" applyNumberForma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3" fontId="0" fillId="0" borderId="12" xfId="0" applyNumberFormat="1" applyBorder="1"/>
    <xf numFmtId="0" fontId="0" fillId="0" borderId="6" xfId="0" applyBorder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9" fillId="7" borderId="2" xfId="0" applyFont="1" applyFill="1" applyBorder="1" applyAlignment="1">
      <alignment horizontal="center" vertical="center" wrapText="1"/>
    </xf>
    <xf numFmtId="0" fontId="9" fillId="7" borderId="2" xfId="0" pivotButton="1" applyFont="1" applyFill="1" applyBorder="1" applyAlignment="1">
      <alignment horizontal="center" vertical="center" wrapText="1"/>
    </xf>
    <xf numFmtId="167" fontId="0" fillId="0" borderId="0" xfId="1" applyNumberFormat="1" applyFont="1"/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 wrapText="1"/>
    </xf>
    <xf numFmtId="0" fontId="8" fillId="6" borderId="0" xfId="3" applyAlignment="1">
      <alignment horizontal="center" vertical="center" wrapText="1"/>
    </xf>
    <xf numFmtId="165" fontId="0" fillId="0" borderId="1" xfId="1" applyNumberFormat="1" applyFont="1" applyBorder="1"/>
    <xf numFmtId="166" fontId="0" fillId="0" borderId="1" xfId="1" applyNumberFormat="1" applyFont="1" applyBorder="1"/>
    <xf numFmtId="166" fontId="9" fillId="7" borderId="3" xfId="0" applyNumberFormat="1" applyFont="1" applyFill="1" applyBorder="1"/>
    <xf numFmtId="164" fontId="9" fillId="7" borderId="3" xfId="2" applyNumberFormat="1" applyFont="1" applyFill="1" applyBorder="1"/>
    <xf numFmtId="10" fontId="9" fillId="7" borderId="3" xfId="0" applyNumberFormat="1" applyFont="1" applyFill="1" applyBorder="1"/>
    <xf numFmtId="168" fontId="0" fillId="0" borderId="0" xfId="2" applyNumberFormat="1" applyFont="1"/>
    <xf numFmtId="0" fontId="0" fillId="0" borderId="1" xfId="0" applyFill="1" applyBorder="1" applyAlignment="1">
      <alignment horizontal="center" vertical="center"/>
    </xf>
    <xf numFmtId="0" fontId="11" fillId="9" borderId="0" xfId="0" applyFont="1" applyFill="1"/>
    <xf numFmtId="164" fontId="11" fillId="9" borderId="0" xfId="2" applyNumberFormat="1" applyFont="1" applyFill="1"/>
    <xf numFmtId="164" fontId="11" fillId="9" borderId="0" xfId="0" applyNumberFormat="1" applyFont="1" applyFill="1"/>
    <xf numFmtId="43" fontId="0" fillId="0" borderId="0" xfId="1" applyNumberFormat="1" applyFont="1"/>
    <xf numFmtId="10" fontId="4" fillId="0" borderId="4" xfId="2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0" fillId="0" borderId="1" xfId="0" applyNumberFormat="1" applyBorder="1"/>
    <xf numFmtId="166" fontId="0" fillId="8" borderId="1" xfId="1" applyNumberFormat="1" applyFont="1" applyFill="1" applyBorder="1"/>
    <xf numFmtId="10" fontId="8" fillId="6" borderId="1" xfId="3" applyNumberFormat="1" applyBorder="1"/>
    <xf numFmtId="166" fontId="0" fillId="0" borderId="0" xfId="0" applyNumberFormat="1" applyAlignment="1">
      <alignment horizontal="center" vertical="center" wrapText="1"/>
    </xf>
    <xf numFmtId="166" fontId="7" fillId="5" borderId="0" xfId="1" applyNumberFormat="1" applyFont="1" applyFill="1" applyAlignment="1">
      <alignment horizontal="center" vertical="center" wrapText="1"/>
    </xf>
    <xf numFmtId="166" fontId="4" fillId="0" borderId="1" xfId="1" applyNumberFormat="1" applyFont="1" applyFill="1" applyBorder="1" applyAlignment="1">
      <alignment horizontal="center" vertical="center"/>
    </xf>
    <xf numFmtId="166" fontId="0" fillId="0" borderId="0" xfId="0" pivotButton="1" applyNumberFormat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4" fillId="0" borderId="0" xfId="0" applyFont="1" applyAlignment="1">
      <alignment horizontal="left" wrapText="1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3" fontId="0" fillId="2" borderId="1" xfId="1" applyNumberFormat="1" applyFont="1" applyFill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43" fontId="0" fillId="3" borderId="1" xfId="1" applyNumberFormat="1" applyFont="1" applyFill="1" applyBorder="1" applyAlignment="1">
      <alignment horizontal="center" vertical="center"/>
    </xf>
  </cellXfs>
  <cellStyles count="4">
    <cellStyle name="Обычный" xfId="0" builtinId="0"/>
    <cellStyle name="Плохой" xfId="3" builtinId="27"/>
    <cellStyle name="Процентный" xfId="2" builtinId="5"/>
    <cellStyle name="Финансовый" xfId="1" builtinId="3"/>
  </cellStyles>
  <dxfs count="1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wrapText="1"/>
    </dxf>
    <dxf>
      <alignment horizont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66" formatCode="_-* #,##0_-;\-* #,##0_-;_-* &quot;-&quot;??_-;_-@_-"/>
    </dxf>
    <dxf>
      <numFmt numFmtId="14" formatCode="0.00%"/>
    </dxf>
    <dxf>
      <alignment wrapText="1"/>
    </dxf>
    <dxf>
      <alignment horizontal="center"/>
    </dxf>
    <dxf>
      <alignment vertical="center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04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04"/>
        <scheme val="minor"/>
      </font>
      <fill>
        <patternFill patternType="solid">
          <fgColor indexed="65"/>
          <bgColor rgb="FFC6EFCE"/>
        </patternFill>
      </fill>
    </dxf>
    <dxf>
      <numFmt numFmtId="164" formatCode="0.0%"/>
    </dxf>
    <dxf>
      <numFmt numFmtId="164" formatCode="0.0%"/>
    </dxf>
    <dxf>
      <numFmt numFmtId="164" formatCode="0.0%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3" formatCode="0%"/>
    </dxf>
    <dxf>
      <numFmt numFmtId="166" formatCode="_-* #,##0_-;\-* #,##0_-;_-* &quot;-&quot;??_-;_-@_-"/>
    </dxf>
    <dxf>
      <numFmt numFmtId="14" formatCode="0.00%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66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numFmt numFmtId="14" formatCode="0.00%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Сезонность продаж</a:t>
            </a:r>
            <a:r>
              <a:rPr lang="ru-RU" baseline="0"/>
              <a:t> ( графическая проверка)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Статистика!$B$30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Статистика!$C$29:$N$29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Статистика!$C$30:$N$30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15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A-4BE6-8F74-DA98A1510E37}"/>
            </c:ext>
          </c:extLst>
        </c:ser>
        <c:ser>
          <c:idx val="1"/>
          <c:order val="1"/>
          <c:tx>
            <c:strRef>
              <c:f>Статистика!$B$31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Статистика!$C$29:$N$29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Статистика!$C$31:$N$31</c:f>
              <c:numCache>
                <c:formatCode>General</c:formatCode>
                <c:ptCount val="12"/>
                <c:pt idx="0">
                  <c:v>150</c:v>
                </c:pt>
                <c:pt idx="1">
                  <c:v>171</c:v>
                </c:pt>
                <c:pt idx="2">
                  <c:v>160</c:v>
                </c:pt>
                <c:pt idx="3">
                  <c:v>175</c:v>
                </c:pt>
                <c:pt idx="4">
                  <c:v>125</c:v>
                </c:pt>
                <c:pt idx="5">
                  <c:v>169</c:v>
                </c:pt>
                <c:pt idx="6">
                  <c:v>160</c:v>
                </c:pt>
                <c:pt idx="7">
                  <c:v>150</c:v>
                </c:pt>
                <c:pt idx="8">
                  <c:v>145</c:v>
                </c:pt>
                <c:pt idx="9">
                  <c:v>149</c:v>
                </c:pt>
                <c:pt idx="10">
                  <c:v>155</c:v>
                </c:pt>
                <c:pt idx="11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A-4BE6-8F74-DA98A151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50703"/>
        <c:axId val="2071329215"/>
      </c:lineChart>
      <c:catAx>
        <c:axId val="9625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329215"/>
        <c:crosses val="autoZero"/>
        <c:auto val="1"/>
        <c:lblAlgn val="ctr"/>
        <c:lblOffset val="100"/>
        <c:noMultiLvlLbl val="0"/>
      </c:catAx>
      <c:valAx>
        <c:axId val="20713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D737B2-413E-463B-8838-F8EE325B6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255.60130509259" createdVersion="6" refreshedVersion="6" minRefreshableVersion="3" recordCount="500" xr:uid="{811A3B37-05C7-449E-A696-48604A08E124}">
  <cacheSource type="worksheet">
    <worksheetSource name="Объем_продаж"/>
  </cacheSource>
  <cacheFields count="3">
    <cacheField name="Артикул" numFmtId="0">
      <sharedItems containsSemiMixedTypes="0" containsString="0" containsNumber="1" containsInteger="1" minValue="100122" maxValue="199575" count="500">
        <n v="157354"/>
        <n v="195096"/>
        <n v="181559"/>
        <n v="148259"/>
        <n v="195117"/>
        <n v="118466"/>
        <n v="158375"/>
        <n v="140033"/>
        <n v="130067"/>
        <n v="104720"/>
        <n v="181303"/>
        <n v="107671"/>
        <n v="127402"/>
        <n v="100247"/>
        <n v="184543"/>
        <n v="122399"/>
        <n v="126972"/>
        <n v="187468"/>
        <n v="136114"/>
        <n v="166691"/>
        <n v="131263"/>
        <n v="157170"/>
        <n v="116935"/>
        <n v="138152"/>
        <n v="141581"/>
        <n v="136225"/>
        <n v="159173"/>
        <n v="134900"/>
        <n v="104169"/>
        <n v="176444"/>
        <n v="132798"/>
        <n v="156756"/>
        <n v="118233"/>
        <n v="169711"/>
        <n v="193384"/>
        <n v="170286"/>
        <n v="101636"/>
        <n v="154094"/>
        <n v="136387"/>
        <n v="139028"/>
        <n v="176131"/>
        <n v="143942"/>
        <n v="152677"/>
        <n v="140047"/>
        <n v="191574"/>
        <n v="128856"/>
        <n v="143434"/>
        <n v="138022"/>
        <n v="163828"/>
        <n v="177548"/>
        <n v="117149"/>
        <n v="162709"/>
        <n v="161907"/>
        <n v="111447"/>
        <n v="154202"/>
        <n v="128433"/>
        <n v="153162"/>
        <n v="110760"/>
        <n v="134882"/>
        <n v="187804"/>
        <n v="196385"/>
        <n v="180155"/>
        <n v="176424"/>
        <n v="168282"/>
        <n v="123000"/>
        <n v="183509"/>
        <n v="161338"/>
        <n v="174380"/>
        <n v="194918"/>
        <n v="106925"/>
        <n v="176153"/>
        <n v="102208"/>
        <n v="175976"/>
        <n v="176214"/>
        <n v="140458"/>
        <n v="122734"/>
        <n v="130345"/>
        <n v="165375"/>
        <n v="123316"/>
        <n v="154538"/>
        <n v="137617"/>
        <n v="111437"/>
        <n v="138127"/>
        <n v="130507"/>
        <n v="163579"/>
        <n v="167869"/>
        <n v="128818"/>
        <n v="127239"/>
        <n v="175593"/>
        <n v="134428"/>
        <n v="130196"/>
        <n v="171401"/>
        <n v="175706"/>
        <n v="181068"/>
        <n v="115170"/>
        <n v="160472"/>
        <n v="171748"/>
        <n v="155393"/>
        <n v="144025"/>
        <n v="180940"/>
        <n v="140024"/>
        <n v="179729"/>
        <n v="150502"/>
        <n v="174613"/>
        <n v="167272"/>
        <n v="134352"/>
        <n v="101662"/>
        <n v="192303"/>
        <n v="197094"/>
        <n v="178591"/>
        <n v="155926"/>
        <n v="172771"/>
        <n v="166288"/>
        <n v="185162"/>
        <n v="144854"/>
        <n v="166117"/>
        <n v="102259"/>
        <n v="152920"/>
        <n v="188069"/>
        <n v="189246"/>
        <n v="106290"/>
        <n v="115890"/>
        <n v="163442"/>
        <n v="175039"/>
        <n v="179993"/>
        <n v="110975"/>
        <n v="111206"/>
        <n v="134968"/>
        <n v="141530"/>
        <n v="193508"/>
        <n v="183412"/>
        <n v="122228"/>
        <n v="150543"/>
        <n v="193957"/>
        <n v="162250"/>
        <n v="107488"/>
        <n v="177094"/>
        <n v="169433"/>
        <n v="183360"/>
        <n v="117770"/>
        <n v="160508"/>
        <n v="180460"/>
        <n v="193903"/>
        <n v="127979"/>
        <n v="160882"/>
        <n v="151167"/>
        <n v="164708"/>
        <n v="158243"/>
        <n v="153607"/>
        <n v="165373"/>
        <n v="154057"/>
        <n v="183865"/>
        <n v="161834"/>
        <n v="125069"/>
        <n v="138713"/>
        <n v="127792"/>
        <n v="171988"/>
        <n v="164839"/>
        <n v="124582"/>
        <n v="126449"/>
        <n v="112062"/>
        <n v="169553"/>
        <n v="157312"/>
        <n v="145947"/>
        <n v="171604"/>
        <n v="199575"/>
        <n v="139462"/>
        <n v="120916"/>
        <n v="107978"/>
        <n v="176474"/>
        <n v="100923"/>
        <n v="104186"/>
        <n v="114813"/>
        <n v="114221"/>
        <n v="169470"/>
        <n v="162763"/>
        <n v="145539"/>
        <n v="108835"/>
        <n v="182026"/>
        <n v="164754"/>
        <n v="126089"/>
        <n v="173750"/>
        <n v="120774"/>
        <n v="102863"/>
        <n v="188144"/>
        <n v="199345"/>
        <n v="152584"/>
        <n v="172819"/>
        <n v="163882"/>
        <n v="175064"/>
        <n v="143261"/>
        <n v="171797"/>
        <n v="186838"/>
        <n v="182885"/>
        <n v="113735"/>
        <n v="180166"/>
        <n v="139303"/>
        <n v="176062"/>
        <n v="121128"/>
        <n v="128676"/>
        <n v="162202"/>
        <n v="152525"/>
        <n v="127177"/>
        <n v="144088"/>
        <n v="175923"/>
        <n v="113109"/>
        <n v="190491"/>
        <n v="127003"/>
        <n v="190561"/>
        <n v="103923"/>
        <n v="131278"/>
        <n v="188545"/>
        <n v="121069"/>
        <n v="131248"/>
        <n v="195205"/>
        <n v="166735"/>
        <n v="183833"/>
        <n v="101045"/>
        <n v="117018"/>
        <n v="176201"/>
        <n v="111477"/>
        <n v="119637"/>
        <n v="142697"/>
        <n v="113795"/>
        <n v="167491"/>
        <n v="175682"/>
        <n v="142789"/>
        <n v="123540"/>
        <n v="109071"/>
        <n v="176585"/>
        <n v="111593"/>
        <n v="156027"/>
        <n v="106655"/>
        <n v="182273"/>
        <n v="155949"/>
        <n v="125362"/>
        <n v="114000"/>
        <n v="181357"/>
        <n v="168712"/>
        <n v="130009"/>
        <n v="124680"/>
        <n v="173136"/>
        <n v="159190"/>
        <n v="139725"/>
        <n v="180411"/>
        <n v="162388"/>
        <n v="173700"/>
        <n v="161861"/>
        <n v="112540"/>
        <n v="141390"/>
        <n v="115632"/>
        <n v="181017"/>
        <n v="114234"/>
        <n v="165820"/>
        <n v="152439"/>
        <n v="128920"/>
        <n v="135743"/>
        <n v="126976"/>
        <n v="171491"/>
        <n v="154770"/>
        <n v="153086"/>
        <n v="194878"/>
        <n v="136469"/>
        <n v="100594"/>
        <n v="104564"/>
        <n v="160393"/>
        <n v="142337"/>
        <n v="128666"/>
        <n v="139802"/>
        <n v="151263"/>
        <n v="111500"/>
        <n v="182435"/>
        <n v="104386"/>
        <n v="169517"/>
        <n v="117471"/>
        <n v="129071"/>
        <n v="171017"/>
        <n v="103461"/>
        <n v="149244"/>
        <n v="143864"/>
        <n v="154489"/>
        <n v="103994"/>
        <n v="115321"/>
        <n v="157845"/>
        <n v="165561"/>
        <n v="196311"/>
        <n v="119963"/>
        <n v="158490"/>
        <n v="188978"/>
        <n v="131494"/>
        <n v="184303"/>
        <n v="161782"/>
        <n v="198450"/>
        <n v="138734"/>
        <n v="185973"/>
        <n v="166086"/>
        <n v="164655"/>
        <n v="194941"/>
        <n v="157756"/>
        <n v="170714"/>
        <n v="162312"/>
        <n v="114411"/>
        <n v="107294"/>
        <n v="176893"/>
        <n v="160274"/>
        <n v="167637"/>
        <n v="182795"/>
        <n v="158852"/>
        <n v="102883"/>
        <n v="173793"/>
        <n v="108402"/>
        <n v="164220"/>
        <n v="181561"/>
        <n v="123380"/>
        <n v="100509"/>
        <n v="150471"/>
        <n v="186746"/>
        <n v="155243"/>
        <n v="120795"/>
        <n v="186033"/>
        <n v="121970"/>
        <n v="114766"/>
        <n v="141633"/>
        <n v="145872"/>
        <n v="159890"/>
        <n v="189430"/>
        <n v="173320"/>
        <n v="136811"/>
        <n v="175324"/>
        <n v="178781"/>
        <n v="164165"/>
        <n v="185555"/>
        <n v="168190"/>
        <n v="142155"/>
        <n v="136545"/>
        <n v="172056"/>
        <n v="181858"/>
        <n v="154292"/>
        <n v="179757"/>
        <n v="154575"/>
        <n v="145696"/>
        <n v="174985"/>
        <n v="100122"/>
        <n v="175368"/>
        <n v="196027"/>
        <n v="163543"/>
        <n v="190037"/>
        <n v="172612"/>
        <n v="145069"/>
        <n v="151412"/>
        <n v="139799"/>
        <n v="131386"/>
        <n v="145122"/>
        <n v="191230"/>
        <n v="143746"/>
        <n v="189193"/>
        <n v="168627"/>
        <n v="182612"/>
        <n v="137788"/>
        <n v="147712"/>
        <n v="166259"/>
        <n v="177218"/>
        <n v="197484"/>
        <n v="136222"/>
        <n v="161734"/>
        <n v="164653"/>
        <n v="166399"/>
        <n v="131703"/>
        <n v="198477"/>
        <n v="131025"/>
        <n v="183929"/>
        <n v="195869"/>
        <n v="138018"/>
        <n v="190587"/>
        <n v="125364"/>
        <n v="123606"/>
        <n v="172809"/>
        <n v="108628"/>
        <n v="148043"/>
        <n v="136579"/>
        <n v="112043"/>
        <n v="115457"/>
        <n v="111262"/>
        <n v="106389"/>
        <n v="170466"/>
        <n v="173146"/>
        <n v="125711"/>
        <n v="166478"/>
        <n v="188534"/>
        <n v="148467"/>
        <n v="148316"/>
        <n v="182022"/>
        <n v="117293"/>
        <n v="166381"/>
        <n v="116895"/>
        <n v="167142"/>
        <n v="137462"/>
        <n v="107082"/>
        <n v="140778"/>
        <n v="170622"/>
        <n v="160194"/>
        <n v="193840"/>
        <n v="163635"/>
        <n v="177853"/>
        <n v="123426"/>
        <n v="117493"/>
        <n v="126260"/>
        <n v="158188"/>
        <n v="119765"/>
        <n v="121584"/>
        <n v="183229"/>
        <n v="101515"/>
        <n v="166444"/>
        <n v="121832"/>
        <n v="164670"/>
        <n v="141875"/>
        <n v="156438"/>
        <n v="108669"/>
        <n v="105283"/>
        <n v="179956"/>
        <n v="183945"/>
        <n v="183045"/>
        <n v="188426"/>
        <n v="109286"/>
        <n v="174577"/>
        <n v="180385"/>
        <n v="104301"/>
        <n v="122793"/>
        <n v="124408"/>
        <n v="160037"/>
        <n v="142124"/>
        <n v="147365"/>
        <n v="188079"/>
        <n v="178960"/>
        <n v="172600"/>
        <n v="144261"/>
        <n v="164612"/>
        <n v="190967"/>
        <n v="157601"/>
        <n v="173832"/>
        <n v="134931"/>
        <n v="197492"/>
        <n v="145079"/>
        <n v="161142"/>
        <n v="111450"/>
        <n v="123689"/>
        <n v="175993"/>
        <n v="181578"/>
        <n v="189922"/>
        <n v="149958"/>
        <n v="190131"/>
        <n v="156127"/>
        <n v="128188"/>
        <n v="151998"/>
        <n v="159601"/>
        <n v="161592"/>
        <n v="105155"/>
        <n v="116271"/>
        <n v="148960"/>
        <n v="147841"/>
        <n v="147409"/>
        <n v="113551"/>
        <n v="102342"/>
        <n v="157217"/>
        <n v="107707"/>
        <n v="145181"/>
        <n v="125488"/>
        <n v="192871"/>
        <n v="155916"/>
        <n v="149264"/>
        <n v="120452"/>
        <n v="126354"/>
        <n v="144014"/>
        <n v="156684"/>
        <n v="112282"/>
        <n v="125210"/>
        <n v="115661"/>
        <n v="115757"/>
        <n v="109446"/>
        <n v="145023"/>
        <n v="197255"/>
        <n v="143913"/>
        <n v="181104"/>
        <n v="100396"/>
        <n v="124442"/>
        <n v="124814"/>
        <n v="153543"/>
        <n v="184776"/>
        <n v="152816"/>
        <n v="158132"/>
        <n v="195476"/>
        <n v="124515"/>
        <n v="123035"/>
        <n v="120142"/>
        <n v="184439"/>
        <n v="191730"/>
        <n v="158204"/>
        <n v="128259"/>
        <n v="174059"/>
        <n v="183609"/>
      </sharedItems>
    </cacheField>
    <cacheField name="Наименование" numFmtId="0">
      <sharedItems count="465">
        <s v="Тюбинг - ватрушка эконом  Ф 0,65 м 15-113 СЭ,  цвета микс "/>
        <s v="Коньки ледовые раздвижные &quot;Космос&quot;, детские 223E, размер 34-37   "/>
        <s v="Ботинки SPINE Cross кожа 35 (крепление NN75) р-р 38   "/>
        <s v="Тюбинг-ватрушка 120 см, Принт  "/>
        <s v="Ледянка Пузырчики_45х45  толщина 2 см "/>
        <s v="Ледянка 35х35  толщина 2 см "/>
        <s v="Санки-ледянки №76 &quot;Дракон на санках&quot; D-45см   "/>
        <s v="Самокат-снегокат зимний 2 в 1 &quot;Пони&quot;   "/>
        <s v="Тюбинг-ватрушка 80 см,  Девочка  "/>
        <s v="Ботинки лыжные TREK Sportiks NNN ИК (черный, лого синий) (р. 39)  "/>
        <s v="Набор коньки ледовые раздвижные 223Y с роликовой платформой+Защита, PVC колеса, раз. 30-33   "/>
        <s v="Ледянка Корги_45х45  толщина 2 см "/>
        <s v="Снегокат &quot;Ника-кросс&quot;  Пришельцы  арт.СНК/П2   "/>
        <s v="Тюбинг  115 х 90 см (15-105П) "/>
        <s v="Снегокат &quot;Тимка Спорт 4-1&quot;  F1   арт.ТС4-1   "/>
        <s v="Лыжи детские Олимпик &quot;Монстрики&quot;с палками (66/75 см) "/>
        <s v="Тюбинг-ватрушка  80 см "/>
        <s v="Снегокат &quot;Hockey&quot; "/>
        <s v="Лыжи подростковые &quot;Ski Race&quot; палки стеклопластик (150/110)   "/>
        <s v="Тюбинг 70 см &quot;Вихрь Эконом&quot; , цвета микс   "/>
        <s v="Санки -ледянки ф0,6 тент 14-116/6Т микс "/>
        <s v="Коньки ледовые раздвижные &quot;Единорожка&quot;, детские 223R, размер 30-33   "/>
        <s v="Коньки хоккейные 225L, размер 38   "/>
        <s v="Коньки ледовые раздвижные &quot;Монстрики&quot;, детские 223Q, размер 26-29   "/>
        <s v="Санки-ледянки №64 &quot;Авторобот №2&quot; D-45см   "/>
        <s v="Тюбинг-ватрушка 73 см, Fanny Holidays "/>
        <s v="Тюбинг &quot;Dragon&quot; 107 см (камера 16) "/>
        <s v="Самокат-снегокат зимний 2 в 1 &quot;Дракоша&quot;   "/>
        <s v="Снегокат &quot;Тимка Спорт 1+ Болонка  арт.ТС1+/БЛ "/>
        <s v="Снегокат &quot;Ника-Snowpatrol&quot; Пинк СНД2/ПН2 "/>
        <s v="Снегокат &quot;TWINY1&quot;&quot;Бабочки&quot;, белый каркас арт. TW1+/Б "/>
        <s v="Самокат-снегокат зимний 2 в 1 &quot;Комиксы&quot;      "/>
        <s v="Коньки фигурные Winter Star с мехом р.32 "/>
        <s v="Сумка для коньков и роликовых коньков, принт мальчик, 38х40 см,  цвета микс "/>
        <s v="Клюшка хоккейная Бренды ЦСТ, юниорская, левый хват "/>
        <s v="Тюбинг 93 см &quot;Хохлома&quot;, комфорт  "/>
        <s v="Санки - ледянки мягкие Robot "/>
        <s v="Тюбинг 85 см (ТБ1-80/ММ с ми-ми-мишками) "/>
        <s v="Комплект лыжный БРЕНД ЦСТ (Step, 170/130 (+/-5 см), крепление: NNN), цвета микс "/>
        <s v="Снегокат "/>
        <s v="Тюбинг  125х95 см, Овал  (15-112ТП),  цвета микс"/>
        <s v="Комплект лыжный БРЕНД ЦСТ (Step, 185/145 (+/-5 см), крепление: SNS) цвета микс"/>
        <s v="Снегокат &quot;Тимка спорт 2&quot; F1   арт.ТС2/F12   "/>
        <s v="Лыжа передняя к снегокату ЛП1 (черный) "/>
        <s v="Снегокат &quot;Twiny2+&quot; с единорогом арт. TW2-M/EP "/>
        <s v="Санки-ледянки Машинка №9 размер 67х35   "/>
        <s v="Комплект лыжный БРЕНД ЦСТ (200/160 (+/-5 см), крепление: NNN) цвета микс "/>
        <s v="Снегокат &quot;Тимка спорт 2&quot;  &quot;Ми-ми-мишки&quot; на голубом арт. ТС2/ММ1   "/>
        <s v="Снегокат &quot;TWINY1&quot; пушистые звери, арт. TW1+/ПЗ  "/>
        <s v="Тюбинг 90 см &quot;Вихрь&quot;, цвета микс"/>
        <s v="Самокат-снегокат трюковой, зимний  2 в 1   "/>
        <s v="Снегокат &quot;Cat_pattern&quot; "/>
        <s v="Тюбинг 110см &quot;Стандарт&quot; , цвета микс "/>
        <s v="Комплект лыжный БРЕНД ЦСТ (Step, 185/145 (+/-5 см), крепление: 0075мм), цвета микс"/>
        <s v="Коньки хоккейные 225L, размер 44   "/>
        <s v="Снегокат &quot;Тимка спорт 2&quot;  Фиксики арт. ТС2/Ф12 "/>
        <s v="Тюбинг 75 см  (ТБ1-70/ТК &quot;Три кота&quot;)   "/>
        <s v="Коньки хоккейные 225L, размер 42   "/>
        <s v="Ботинки лыжные Winter Star classic  черный (лого серый) 75 р.38 "/>
        <s v="Комплект лыжный БРЕНД ЦСТ (Step, 170/130 (+/-5 см), крепление: 0075мм) цвета микс"/>
        <s v="Снегокат &quot;Тимка спорт 1+&quot; с бабочками (белый каркас) арт. ТС1+/Б "/>
        <s v="Тюбинг -ватрушка 120 см  &quot;TEAM&quot; "/>
        <s v="Коньки ледовые раздвижные &quot;Дракон&quot;, детские 223L, размер 26-29   "/>
        <s v="Снегокат &quot;Тимка спорт 2&quot;  &quot;My little pony&quot; арт. ТС2/LP   "/>
        <s v="Коньки ледовые раздвижные &quot;Комиксы &quot;, детские 223F, размер 30-33     "/>
        <s v="Санки-ледянки Машинка №5 размер 71х31 см    "/>
        <s v="Тюбинг-ватрушка 120 см, Приехал  "/>
        <s v="Снегокат &quot;Ника-Snowdrive&quot;  СНД3/SD12  "/>
        <s v="Лыжи пластиковые БРЕНД ЦСТ (Step, 200см ) цвета микс "/>
        <s v="Коньки фигурные Winter Star прокат р.33 "/>
        <s v="Снегокат &quot;Тимка спорт 2+&quot; с динозавром, арт. ТС2+/Д  "/>
        <s v="Снегокат СНК 06 Раптор белый "/>
        <s v="Лыжи пластиковые БРЕНД ЦСТ (Step, 205см) "/>
        <s v="Тюбинг-ватрушка 93 см, "/>
        <s v="Коньки фигурные Winter Star с мехом р.36 "/>
        <s v="Клюшка хоккейная Бренды ЦСТ, юниорская, правый хват "/>
        <s v="Лыжи детские Пыжики &quot;Зимние забавы&quot; с палками (75/75 см) "/>
        <s v="Коньки ледовые детские раздвижные 225М, размер 34-37      "/>
        <s v="Коньки фигурные ONLITOP с мехом р.41 "/>
        <s v="Тюбинг-ватрушка 83 см, Цветы "/>
        <s v="Комплект лыжный БРЕНД ЦСТ (150/110 (+/-5 см), крепление: NNN), цвета микс "/>
        <s v="Лыжи детские Пыжики &quot;Дракоша&quot; с палками (75/75 см) "/>
        <s v="Снегокат &quot;Тимка спорт&quot; черный арт. ТСЛ/Ч2  "/>
        <s v="Коньки хоккейные 225L, размер 41    "/>
        <s v="Тюбинг-ватрушка 93 см, Wild and Free "/>
        <s v="Чехлы для коньков универсальные Winter Star, цвета микс"/>
        <s v="Лыжи пластиковые БРЕНД ЦСТ (Step, 160см), цвета микс"/>
        <s v="Комплект лыжный БРЕНД ЦСТ (Step, 170/130 (+/-5 см), крепление: SNS) цвета микс"/>
        <s v="Тюбинг &quot;Астрал&quot; 107 см (камера 16)  "/>
        <s v="Лыжи пластиковые БРЕНД ЦСТ (Step, 150см) цвета микс"/>
        <s v="Коньки фигурные ONLITOP с мехом р.40 "/>
        <s v="Снегокат &quot;Тимка спорт 2&quot;  &quot;Ми-ми-мишки&quot; на зеленом арт .ТС2/ММ2   "/>
        <s v="Коньки ледовые раздвижные &quot;Take it Easy&quot;, детские 223W, размер 30-33   "/>
        <s v="Тюбинг-ватрушка 65 см, "/>
        <s v="Шорты-ледянки, размер М, цвета микс "/>
        <s v="Крепления лыжные автоматические NNN &quot;SHAMOV 05&quot;   "/>
        <s v="Комплект лыжный БРЕНД ЦСТ (150/110 (+/-5 см), крепление: 0075мм) цвета микс "/>
        <s v="Комплект лыжный БРЕНД ЦСТ (Step, 195/155 (+/-5 см), крепление: NNN), цвета микс "/>
        <s v="Комплект лыжный БРЕНД ЦСТ (Step, 195/155 (+/-5 см), крепление: SNS) цвета микс"/>
        <s v="Коньки фигурные ONLITOP с мехом р.31 "/>
        <s v="Снегокат &quot;Тимка спорт 2&quot;   Гонки  арт.ТС2   "/>
        <s v="Тюбинг  93 см (камера 15) "/>
        <s v="Снегокат &quot;Тимка спорт 6&quot; арт ТС6/МН "/>
        <s v="Комплект лыжный БРЕНД ЦСТ (Step, 160/120 (+/-5 см), крепление: 0075мм) цвета микс"/>
        <s v="Коньки ледовые раздвижные &quot;Дракоша&quot;, детские 223S, размер 26-29   "/>
        <s v="Набор коньки ледовые раздвижные 223Y с роликовой платформой+Защита, PVC колеса, размер 34-37 "/>
        <s v="Снегокат &quot;Тимка спорт 6&quot;ми-ми-мишки на бирюзовом, арт.ТС6/ММ1 "/>
        <s v="Тюбинг 75см &quot;Стандарт&quot;, цвета микс "/>
        <s v="Снегокат &quot;Тимка спорт 2&quot; Фиксики,  лимонный арт. ТС2/Ф22 "/>
        <s v="Снегокат &quot;Тимка спорт 1+&quot;граффити красный (высота 540мм) ТС1+/GR "/>
        <s v="Коньки фигурные Winter Star комфорт р.37 "/>
        <s v="Сноуборд пластиковый с креплениями"/>
        <s v="Лыжи детские Пыжики &quot;Волшебные коты&quot; с палками (75/75 см) "/>
        <s v="Снегокат СНК.05-02 &quot;Друзья&quot; "/>
        <s v="Шайба взрослая &quot;Россия&quot; "/>
        <s v="Коньки фигурные Winter Star  комфорт р.36 "/>
        <s v="Снегокат &quot;Ника-джамп&quot;  Робот   арт.СНД1 "/>
        <s v="Самокат-снегокат зимний 2 в 1 &quot;Super Rider&quot;   "/>
        <s v="Коньки хоккейные 225L, размер 43   "/>
        <s v="Тюбинг-ватрушка 83 см, "/>
        <s v="Комплект лыжный БРЕНД ЦСТ (180/140 (+/-5 см), крепление: 0075мм) цвета микс  "/>
        <s v="Снегокат &quot;Тимка Спорт 2 +  Болонка  арт.ТС2+/БЛ "/>
        <s v="Коньки ледовые раздвижные 225М, размер 30-33   "/>
        <s v="Сноуборд детский с облегченными креплениями "/>
        <s v="Тюбинг 85 см (ТSМ-80/1 &quot;Человек-паук&quot;) "/>
        <s v="Коньки фигурные Winter Star прокат р.39 "/>
        <s v="Тюбинг-ватрушка 110 см, Комикс  "/>
        <s v="Ботинки лыжные TREK Sportiks NNN ИК (черный, лого синий) (р. 37)"/>
        <s v="Тюбинг 80 см Эконом  (15-106Э), цвета микс"/>
        <s v="Санки-ледянки №79 &quot;Звезда волейбола&quot; D-45см   "/>
        <s v="Тюбинг 75 см  (ТБ2-70/ММ Ми-ми-мишки) "/>
        <s v="Снегокат &quot;Тимка спорт 6&quot; Три кота арт. ТС6/ТК  "/>
        <s v="Комплект лыжный БРЕНД ЦСТ (160/120 (+/-5 см), крепление: NNN) цвета микс "/>
        <s v="Коньки ледовые детские раздвижные 225М, размер 30-33   "/>
        <s v="Снегокат &quot;Тимка спорт 2+&quot; граффити красный ТС2+/GR "/>
        <s v="Снегокат &quot;Тимка спорт 4-1&quot; арт ТС4-1/БГ "/>
        <s v="Ботинки лыжные TREK Blazzer Comfort NNN ИК (черный, лого серый) (р.39) "/>
        <s v="Комплект лыжный БРЕНД ЦСТ (175/135 (+/-5 см), крепление: 0075мм) цвета микс   "/>
        <s v="Комплект лыжный БРЕНД ЦСТ (160/120 (+/-5 см), крепление: SNS) "/>
        <s v="Снегокат &quot;Тимка спорт 4-1&quot;  ми-ми-мишки на голубом, арт. ТС4-1/ММ1  "/>
        <s v="Коньки хоккейные 225L, размер 40   "/>
        <s v="Лыжи детские &quot;Вираж-спорт&quot; палки стеклопластик  (100/100) "/>
        <s v="Тюбинг 85 х103 см (ТБМ2/32 зеленый)  "/>
        <s v="Ледянка эконом (толщина 1см)  33 см, цвета микс "/>
        <s v="Коньки хоккейные прокатные Odwin р.41 "/>
        <s v="Снегокат &quot;Ника-Snowpatrol&quot;  Гонки черный  арт.СНД2/Г2 "/>
        <s v="Снегокат &quot;Тимка Спорт 4-1&quot;  Пинк   арт.ТС4-1/ПН2 "/>
        <s v="Клюшка хоккейная Бренд ЦСТ Renger, взрослая, левый хват, цвета микс "/>
        <s v="Комплект лыжный БРЕНД ЦСТ (195/155 (+/-5 см), крепление: SNS), цвета микс "/>
        <s v="Санки-ледянки круглые ф33см 14-300  цвета микс "/>
        <s v="Снегокат &quot;Тимка спорт 6&quot; ,  hockey  арт.ТС6  "/>
        <s v="Тюбинг 70 см &quot;Вихрь&quot;, цвета микс"/>
        <s v="Снегокат TWINY 1 белый, Щенячий патруль арт. СРР/Б  "/>
        <s v="Крепления для лыж"/>
        <s v="Снегокат &quot;Тимка спорт 1&quot;  Бабочки (высота540мм)  арт.ТС1/Б2 "/>
        <s v="Тюбинг - ватрушка Ф 1,05 м  15-107, цвета микс"/>
        <s v="Лыжи подростковые &quot;Ski Race&quot; палки стеклопластик (140/105) "/>
        <s v="Тюбинг  85 см (ТБ2-80/ММ &quot;Ми-ми-мишки&quot;)   "/>
        <s v="Коньки фигурные Winter Star с мехом р.41 "/>
        <s v="Ледянка 90х40  толщина 2 см "/>
        <s v="Тюбинг 85 см (ТF2-80/1 &quot;DISNEY Холодное сердце 2&quot;) "/>
        <s v="Тюбинг 75 см  (ТБ2-70/ТК Три кота) "/>
        <s v="Тюбинг 100х70 см,  Овал  (15-110ТП), цвета микс"/>
        <s v="Коньки ледовые раздвижные &quot;Монстрики&quot;, детские 223Q, размер 30-33   "/>
        <s v="Снегокат &quot;Ника-Snowpatrol&quot; белый, арт. SND5L/2 "/>
        <s v="Комплект лыжный БРЕНД ЦСТ (180/140 (+/-5 см), крепление: SNS) цвета микс  "/>
        <s v="Снегокат &quot;Ника-Snowpatrol&quot;  Робот бордовый  арт.СНД2/Р2   "/>
        <s v="Тюбинг 90 см &quot;Комфорт&quot;, цвета микс "/>
        <s v="Коньки фигурные Winter Star прокат р.38 "/>
        <s v="Коньки хоккейные 225L, размер 37    "/>
        <s v="Тюбинг 85 х103 см (ТБМ1/Г2 c граффити)    "/>
        <s v="Тюбинг принтованный (ТБ2-90/Ф с фиксиками) 95 см "/>
        <s v="Лыжи пластиковые БРЕНД ЦСТ (Step, 190см) цвета микс"/>
        <s v="Санки-ватрушки 120 см &quot;Триколор&quot;  "/>
        <s v="Тюбинг 60 см &quot;Ватрушка&quot; Эконом  (15-113Э),  цвета микс"/>
        <s v="Ледянка  45х45  толщина 2 см "/>
        <s v="Лыжи подростковые Ski Race &quot;Градиент&quot; с палками (120/95) "/>
        <s v="Тюбинг 105 см  (ТF2-100/1 &quot;DISNEY Холодное сердце 2&quot;) "/>
        <s v="Ледянка Стикеры_90х40  толщина 2 см "/>
        <s v="Самокат-снегокат зимний 2 в 1 &quot;Машина&quot;      "/>
        <s v="Набор коньки ледовые раздвижные 223Y с роликовой платформой+Защита, PVC колеса, размер 30-33 "/>
        <s v="Снегокат &quot;Тимка Спорт 4-1&quot;  Единорог  арт.ТС4-1М/ЕР  "/>
        <s v="Шайба хоккейная взрослая "/>
        <s v="Лыжи пластиковые БРЕНД ЦСТ (step 140 см)    "/>
        <s v="Комплект лыжный БРЕНД ЦСТ (150/110 (+/-5 см), крепление: SNS), цвета микс  "/>
        <s v="Коньки фигурные Winter Star комфорт р.39 "/>
        <s v="Тюбинг-ватрушка  90 см "/>
        <s v="Коньки ледовые раздвижные 225М, размер 34-37   "/>
        <s v="Тюбинг-ватрушка 80 см, Дракон  "/>
        <s v="Комплект лыжный БРЕНД ЦСТ (190/150 (+/-5 см), крепление: 0075мм)  "/>
        <s v="Сноуборд с облегченными креплениями &quot;Face&quot; "/>
        <s v="Тюбинг-ватрушка 107 см, "/>
        <s v="Тюбинг БЕСКАМЕРНЫЙ  надувной H2OGO! Snow, 120 х 121 см "/>
        <s v="Коньки хоккейные 225L, размер 40    "/>
        <s v="Комплект лыжный БРЕНД ЦСТ (Step, 190/150 (+/-5 см), крепление: NNN), цвета микс "/>
        <s v="Лыжи пластиковые БРЕНД ЦСТ (step 110 см) цвета микс  "/>
        <s v="Лыжи детские &quot;Олимпик-спорт&quot; ( мишки) с палками (65/75 см)   "/>
        <s v="Снегокат TWINY 2 с пушистыми зверями  арт. TW2/ПЗ2   "/>
        <s v="Палки лыжные стеклопластиковые г.Бийск (150 см) "/>
        <s v="Снегокат &quot;Тимка спорт 5&quot; граффити красный арт.ТС5/ГК2 "/>
        <s v="Коньки ледовые раздвижные &quot;Дракоша&quot;, детские 223S, размер 30-33   "/>
        <s v="Ледянка  90х40  толщина 2 см "/>
        <s v="Ледянка малая и средняя прямоугольная, материал ПВХ  30х45см цвета микс  "/>
        <s v="Тюбинг -ватрушка 110 см  &quot;Орнамент&quot; "/>
        <s v="Тюбинг  65 см (камера 12) "/>
        <s v="Ботинки лыжные детские Winter Star comfort Kids белый (лого синий) N р.33 "/>
        <s v="Снегокат TWINY 2 с осьминогом арт. TW2/O2    "/>
        <s v="Коньки фигурные ONLITOP с мехом р.39 "/>
        <s v="Сумка для коньков и роликовых коньков 31х28 см, цвета микс "/>
        <s v="Лыжный комплект 130см  c  креплением с резиновой пяткой палками 100 см, цвета микс "/>
        <s v="Шорты-ледянки, размер S, цвета микс "/>
        <s v="Самокат-снегокат трюковой, зимний    "/>
        <s v="Комплект лыжный БРЕНД ЦСТ (170/130 (+/-5 см), крепление: SNS) "/>
        <s v="Самокат-снегокат зимний 2 в 1 &quot;Take it Easy&quot;    "/>
        <s v="Тюбинг-ватрушка 65 см, Оленёнок "/>
        <s v="Тюбинг-ватрушка 80 см, Машина  "/>
        <s v="Снегокат &quot;Тимка спорт 4-1&quot; &quot;DISNEY Холодное сердце 2&quot; арт. CF2/1  "/>
        <s v="Лыжи пластиковые БРЕНД ЦСТ (195см) цвета микс"/>
        <s v="Коньки фигурные Winter Star комфорт р.38 "/>
        <s v="Лыжи детские &quot;Лыжики пыжики&quot; ( ручки)  с палками (75/75 см)   "/>
        <s v="Лыжи пластиковые БРЕНД ЦСТ (Step, 170см) цвета микс"/>
        <s v="Снегокат &quot;Тимка Спорт 4-1&quot;  Робот   арт.ТС4-1/Р2 "/>
        <s v="Лыжи детские Вираж-спорт &quot;Тигруля&quot; с палками (100/100 см) "/>
        <s v="Рулетка-трос к снегокату (с автоматической намоткой) "/>
        <s v="Коньки фигурные ONLITOP с мехом р.30 "/>
        <s v="Крепления для лыж NNN автомат «Эльва-Спорт» "/>
        <s v="Тюбинг   85 х103 см (ТБМ1/Э2 &quot;Nika kids extreme&quot;)  "/>
        <s v="Снегокат растущий  СНК.10-02 &quot;Панда&quot;   "/>
        <s v="Снегокат &quot;Тимка спорт 1&quot;  Sportbike  (высота 540мм)  арт.ТС1/SB2 "/>
        <s v="Набор коньки ледовые раздвижные 223Y с роликовой платформой+Защита, PVC колеса, размер 26-29 "/>
        <s v="Самокат-снегокат зимний 2 в 1 &quot;Красотка&quot;   "/>
        <s v="Комплект лыжный БРЕНД ЦСТ (Step, 205/165 (+/-5 см), крепление: 0075мм), цвета микс  "/>
        <s v="Тюбинг 105 см (15-107Р),  цвета микс"/>
        <s v="Санки-ледянки круглые ф 40см, 14-116   цвета микс"/>
        <s v="Лыжи пластиковые БРЕНД ЦСТ (Step, 180см) цвета микс"/>
        <s v="Снегокат &quot;Тимка спорт 2&quot;   Зимний спорт арт.ТС2/C2   "/>
        <s v="Коньки хоккейные 225L, размер 39    "/>
        <s v="Снегокат &quot;Тимка спорт 2&quot;   Робот   арт.ТС2/Р2   "/>
        <s v="Тюбинг - ватрушка диаметр 90 см цвета микс   "/>
        <s v="Лыжи подростковые Ski Race &quot;Градиент&quot; с палками (150/110) "/>
        <s v="Снегокат  "/>
        <s v="Самокат-снегокат зимний 2 в 1 &quot;Xtreme&quot;   "/>
        <s v="Ботинки SPINE Cross кожа 35 (крепление NN75) р-р 35   "/>
        <s v="Лыжи деревянные охотничьи 175 см, цвета микс   "/>
        <s v="Тюбинг 75 см  (ТБ1-70/ММ с ми-ми-мишками) "/>
        <s v="Снегокат &quot;Тимка спорт 6&quot; ,  &quot;Бабочки&quot; арт.ТС6   "/>
        <s v="Тюбинг - ватрушка  диаметр 90 см, ткань с рисунком, цвета микс "/>
        <s v="Самокат-снегокат зимний 2 в 1 &quot;Star&quot;   "/>
        <s v="Клюшка хоккейная мини, детская, универсальный хват  "/>
        <s v="Коньки фигурные Winter Star прокат р.41 "/>
        <s v="Снегокат &quot;Тимка спорт 1&quot; с единорогом арт. ТС1-М/ЕР   "/>
        <s v="Санки - ледянки мягкие Music Band   "/>
        <s v="Лыжи подростковые Ski Race &quot;Градиент&quot; с палками (140/105) "/>
        <s v="Снегокат &quot;Тимка Спорт 4-1&quot;  Зимний спорт  арт.ТС4-1/С "/>
        <s v="Снегокат &quot;Тимка спорт 1&quot;  Зимний спорт (высота 540мм)  арт.ТС1/С2   "/>
        <s v="Тюбинг 95 см (ТБ1-90/ММ с ми-ми-мишками) "/>
        <s v="Шайба подростковая"/>
        <s v="Снегокат &quot;Тимка спорт 2&quot; ( с единорогом) арт. ТС2-М/ЕР "/>
        <s v="Тюбинг 60 см (15-113Р),  цвета микс"/>
        <s v="Тюбинг-ватрушка 90 см, Акула "/>
        <s v="Тюбинг-ватрушка 110 см, Фэйк  "/>
        <s v="Снегокат &quot;Cars&quot; "/>
        <s v="Санки - ледянки мягкие Pirat   "/>
        <s v="Комплект лыжный БРЕНД ЦСТ (170/130 (+/-5 см), крепление: 0075мм)  "/>
        <s v="Комплект лыжный БРЕНД ЦСТ (190/150 (+/-5 см), крепление: SNS), цвета микс "/>
        <s v="Лыжный комплект 120 см, креплени, палки 90 см, цвета микс "/>
        <s v="Снегокат растущий СНК.10-02 &quot;Kiddy  LUX&quot; &quot;Лось&quot;   "/>
        <s v="Снегокат &quot;Тимка спорт ТС4-1&quot; Фиксики, арт. ТС4-1/Ф22 лимонный   "/>
        <s v="Тюбинг-ватрушка 90 см, Рекс  "/>
        <s v="Лыжи пластиковые БРЕНД ЦСТ (Step, 185см), цвета микс"/>
        <s v="Тюбинг-ватрушка  120 см "/>
        <s v="Коньки фигурные ONLITOP  с мехом р.36 "/>
        <s v="Снегокат &quot;Ника-кросс&quot;  Хоккей   арт.СНК/Х2 "/>
        <s v="Санки-ледянки круглые ф60см 14-116/6 микс "/>
        <s v="Снегокат &quot;Тимка спорт 2&quot; &quot;Три кота&quot;  арт .  ТС2/ТК   "/>
        <s v="Санки - ледянки мягкие Rabbit   "/>
        <s v="Коньки фигурные ONLITOP с мехом р.35 "/>
        <s v="Тюбинг 105 см СВО (ТБ1КР-95/ЕР с единорогом)  "/>
        <s v="Ботинки лыжные TREK Sportiks SNS ИК (черный, лого синий р. 38 "/>
        <s v="Санки-ватрушки 90 см &quot;Триколор&quot;  "/>
        <s v="Комплект лыжный БРЕНД ЦСТ (190/150 (+/-5 см), крепление: NNN), цвета микс"/>
        <s v="Санки-ледянки  Машинка №7 размер 66х41 см, цвет голубой   "/>
        <s v="Снегокат &quot;Тимка Спорт 4-1&quot;  Бабочки  арт.ТС4-1/Б2  "/>
        <s v="Коньки фигурные Winter Star с мехом р.40 "/>
        <s v="Тюбинг - ватрушка &quot;Комфорт&quot; диаметр 120 см,  цвета микс"/>
        <s v="Коньки ледовые раздвижные &quot;Единорожка&quot;, детские 223R, размер 26-29   "/>
        <s v="Тюбинг-ватрушка 73 см, "/>
        <s v="Комплект лыжный БРЕНД ЦСТ (180/140 (+/-5 см), крепление: NNN) цвета микс"/>
        <s v="Самокат-снегокат зимний 2 в 1 &quot;Тигр&quot;   "/>
        <s v="Горнолыжная маска всепогодная 928, цвет оправы черный "/>
        <s v="Коньки ледовые раздвижные &quot;Комиксы &quot;, детские 223F, размер 26-29     "/>
        <s v="Тюбинг 90 см &quot;Божья коровка&quot;, цвета микс  "/>
        <s v="Лыжи детские Олимпик &quot;Зверята&quot;с палками (66/75 см) "/>
        <s v="Лыжи пластиковые БРЕНД ЦСТ (step 120 см), цвета микс "/>
        <s v="Комплект лыжный БРЕНД ЦСТ (200/160 (+/-5 см), крепление: SNS), цвета микс"/>
        <s v="Санки-ватрушки 110 см, Меховое сиденье,  цвета микс "/>
        <s v="Комплект лыжный БРЕНД ЦСТ (Step, 190/150 (+/-5 см), крепление: SNS) цвета микс"/>
        <s v="Лыжи детские &quot;Олимпик-спорт&quot; ( снегири)  с палками (65/75 см)   "/>
        <s v="Коньки хоккейные прокатные Odwin р.43 "/>
        <s v="Самокат-снегокат зимний 2 в 1 &quot;Space is waiting&quot;   "/>
        <s v="Клюшка хоккейная Бренд ЦСТ(взрослая, правый хват) "/>
        <s v="Коньки ледовые раздвижные &quot;Космос&quot;, детские 223E, размер 30-33   "/>
        <s v="Коньки фигурные Winter Star с мехом р.39 "/>
        <s v="Снегокат растущий СНК.10-02 &quot;Kiddy  LUX&quot; &quot;Ирбис&quot; "/>
        <s v="Снегокат &quot;Тимка спорт 1&quot;  Робот  (высота 540мм)  арт.ТС1/P2   "/>
        <s v="Лыжи пластиковые БРЕНД ЦСТ (170см) "/>
        <s v="Коньки фигурные Winter Star прокат р.37 "/>
        <s v="Тюбинг 80 см &quot;Комфорт&quot;, цвета микс"/>
        <s v="Снегокат &quot;Ника-Snowdrive&quot;  СНД3/SD22 "/>
        <s v="Снегокат &quot;Тимка спорт&quot;белый арт. ТСЛ/Б2 "/>
        <s v="Снегокат растущий СНК.10-02 &quot;Kiddy  LUX&quot; &quot;Лиса&quot; "/>
        <s v="Тюбинг-ватрушка  110 см "/>
        <s v="Коньки хоккейные прокатные Odwin р.42 "/>
        <s v="Снегокат &quot;Ника-Snowdrive&quot;  СНД3/SD3 "/>
        <s v="Шорты-ледянки, размер L, цвета микс "/>
        <s v="Ледянка Зверятки_35х35  толщина 2 см "/>
        <s v="Сумка для коньков и роликовых коньков,  принт девочки, 31х28 см,  цвета микс "/>
        <s v="Снегокат СНК 05-03 Дольче Вита "/>
        <s v="Коньки ледовые раздвижные &quot;Космос&quot;, детские 223E, размер 26-29   "/>
        <s v="Сумка для коньков и роликовых коньков,  38х40 см, цвета микс "/>
        <s v="Снегокат СНК 11 Граффити "/>
        <s v="Тюбинг-ватрушка 107 см, Happy "/>
        <s v="Лыжный комплект  130 см, крепление, палки 100 см  "/>
        <s v="Снегокат &quot;Тимка спорт 4-1&quot;  космический арт. ТС4-1М/К "/>
        <s v="Снегокат &quot;Тимка спорт 6&quot; ,  &quot;winter sport&quot; арт.ТС6/WS    "/>
        <s v="Сумка для коньков и роликовых коньков,  40х32 см, цвета микс "/>
        <s v="Снегокат &quot;Тимка Спорт 4-1&quot;  Болонка  арт.ТС4-1/БЛ "/>
        <s v="Комплект лыжный БРЕНД ЦСТ (Step, 150/110 (+/-5 см), крепление: SNS) цвета микс  "/>
        <s v="Снегокат &quot;Тимка спорт 5&quot;  Kitty   арт.ТС5/КТ2 "/>
        <s v="Лыжи пластиковые БРЕНД ЦСТ (200см) цвета микс"/>
        <s v="Тюбинг 150х75 см,  Овал 2-х камерный  (16-114), цвета микс"/>
        <s v="Коньки фигурные Winter Star прокат р.32 "/>
        <s v="Чехлы для лезвий коньков ICEBERGER  "/>
        <s v="Лыжи деревянные охотничьи 185 см   "/>
        <s v="Комплект лыжный БРЕНД ЦСТ (195/155 (+/-5 см), крепление: 0075мм) цвета микс"/>
        <s v="Тюбинг 93 см &quot;Хохлома&quot; "/>
        <s v="Снегокат растущий  СНК.10-02  &quot;Единорог&quot; "/>
        <s v="Коньки фигурные ONLITOP с мехом р.32 "/>
        <s v="Тюбинг 90 см &quot;Вихрь&quot;, цвета черный"/>
        <s v="Тюбинг-ватрушка 80 см, Лес  "/>
        <s v="Снегокат &quot;Ника-Snowdrive&quot;   Робот красный  арт.СНД3/Р2   "/>
        <s v="Комплект лыжный БРЕНД ЦСТ (205/165 (+/-5 см), крепление: 0075мм) цвета микс  "/>
        <s v="Шайба детская &quot;Хоккей&quot;, цвета микс "/>
        <s v="Коньки хоккейные 225L, размер 39   "/>
        <s v="Тюбинг 100см &quot;Стандарт&quot;, цвета микс "/>
        <s v="Комплект лыжный БРЕНД ЦСТ (Step, 185/145 (+/-5 см), крепление: NNN), цвета микс  "/>
        <s v="Снегокат СНК 11 Динозавр "/>
        <s v="Комплект лыжный БРЕНД ЦСТ (200/160 (+/-5 см), крепление: 0075мм) цвета микс "/>
        <s v="Санки-ледянки &quot;Зубастик&quot; D-45см "/>
        <s v="Снегокат &quot;Тимка Спорт 4-1&quot;  Динозавр  арт.ТС4-1/Д "/>
        <s v="Снегокат TWINY 1  с красками арт. TW1/K2   "/>
        <s v="Комплект лыжный БРЕНД ЦСТ (Step, 180/140 (+/-5 см), крепление: 0075мм) цвета микс "/>
        <s v="Тюбинг 95 см (ТБ2-90/ТК Три кота) "/>
        <s v="Санки-ватрушки 90 см, Меховое сиденье, цвета микс "/>
        <s v="Ботинки лыжные TREK Sportiks SNS ИК (черный, лого синий р. 36 "/>
        <s v="Снегокат &quot;Тимка спорт 4-1&quot; &quot;с граффити на красном&quot;арт ТС4-1/GR "/>
        <s v="Сноуборд пластиковый с креплениями &quot;Орнамент&quot; "/>
        <s v="Коньки фигурные Winter Star с мехом р.38 "/>
        <s v="Коньки фигурные Winter Star  прокат р.36 "/>
        <s v="Тюбинг 85 х103 см (ТБМ2/Ж2 желтый)  "/>
        <s v="Снегокат  Ника-Snowdrive Зимний спорт  арт.СНД3   "/>
        <s v="Комплект лыжный БРЕНД ЦСТ (Step, 160/120 (+/-5 см), крепление: SNS), цвета микс "/>
        <s v="Тюбинг 85 см (ТБ1-80/ТК Три кота) "/>
        <s v="Санки-ватрушки  100 см, Меховое сиденье, цвета микс "/>
        <s v="Тюбинг-ватрушка 110 см Стикер  "/>
        <s v="Самокат-снегокат зимний 2 в 1 &quot;Лисы&quot; "/>
        <s v="Коньки ледовые раздвижные &quot;Монстрики&quot;, детские 223Q, размер 34-37   "/>
        <s v="Тюбинг 80 см &quot;Вихрь&quot;, цвета микс"/>
        <s v="Коньки   BlackAqua AS-408 (р.27-30, темно-синий-зеленый) "/>
        <s v="Комплект лыжный БРЕНД ЦСТ (185/145 (+/-5 см), крепление: 0075мм) "/>
        <s v="Лыжный комплект 100 см, крепление, палки 80 см, цвета микс "/>
        <s v="Коньки фигурные ONLITOP с мехом р.38 "/>
        <s v="Тюбинг 100 см &quot;Вихрь&quot;, цвета микс"/>
        <s v="Снегокат &quot;Ника-джамп&quot;, &quot;Зимний спорт&quot;, арт. СНД 1 "/>
        <s v="Ледянка  Стикеры_45х45  толщина 2 см "/>
        <s v="Снегокат &quot;Ника-Snowpatrol&quot; чёрный, арт.  SND4/1 "/>
        <s v="Тюбинг 85 х103 см (ТБМ2/К2 красный)  "/>
        <s v="Ботинки Loss (крепление SNS), р-р 35 "/>
        <s v="Снегокат &quot;Тимка спорт&quot; красный, арт. ТСЛ/К2  "/>
        <s v="Коньки хоккейные 225L, размер 37   "/>
        <s v="Комплект лыжный БРЕНД ЦСТ (Step, 180/140 (+/-5 см), крепление: SNS), цвета микс"/>
        <s v="Ботинки лыжные ТРЕК Soul ИК NN75 (черный, лого красный) р.38;  "/>
        <s v="Крепления для лыж SNS механика &quot;Эльва-Спорт&quot;, цвета микс "/>
        <s v="Коньки ледовые раздвижные &quot;Take it Easy&quot;, детские 223W, размер 26-29   "/>
        <s v="Снегокат &quot;Тимка спорт 4-1&quot; Фиксики,оранжевый, арт. ТС4-1/Ф12   "/>
        <s v="Снегокат растущий СНК.10-02 &quot;Kiddy  LUX&quot; &quot;Хаски&quot; "/>
        <s v="Тюбинг 120 см &quot;Вихрь&quot;, цвета микс"/>
        <s v="Тюбинг 90 см (15-104П машинка ), цвета микс "/>
        <s v="Тюбинг  85 х103 см  (ТБМ1/NS2 &quot;Nika sport&quot;) зеленый  "/>
        <s v="Ледянка Комикс_45х45  толщина 2 см "/>
        <s v="Тюбинг-ватрушка 83 см, Monc "/>
        <s v="Тюбинг БЕСКАМЕРНЫЙ  надувной H2OGO! Snow 84 х 46 см, со спинкой "/>
        <s v="Самокат-снегокат зимний 2 в 1 &quot;Динозаврики&quot;   "/>
        <s v="Тюбинг 85 см (15-106ТП) "/>
        <s v="Коньки фигурные ONLITOP с мехом р.34 "/>
        <s v="Самокат-снегокат зимний 2 в 1 &quot;Wild Speed&quot;   "/>
        <s v="Снегокат &quot;Тимка Спорт 4-1&quot; Пришельцы (лимонный каркас) ТС4-1/П2   "/>
        <s v="Снегокат &quot;Тимка спорт 1&quot; &quot;Nika kids winter&quot; арт. ТС1/W "/>
        <s v="Санки - ледянки мягкие Music  "/>
        <s v="Коньки фигурные Winter Star прокат р.30 "/>
        <s v="Снегокат &quot;Тимка спорт 1+  с динозавром арт. ТС1+/Д "/>
        <s v="Коньки фигурные ONLITOP с мехом р.33 "/>
        <s v="Снегокат &quot;Тимка спорт 6&quot; с динозавромТС6/Д  "/>
        <s v="Снегокат &quot;Ника-джамп&quot;  Пинк   арт.СНД1/ПН2 "/>
        <s v="Самокат-снегокат зимний 2 в 1 &quot;Монстрик&quot;    "/>
        <s v="Снегокат &quot;Ника-джамп&quot;  Пришельцы   арт.СНД1/П2 "/>
        <s v="Коньки фигурные Winter Star с мехом р.33 "/>
        <s v="Снегокат &quot;Тимка спорт 4-1&quot;  Три кота арт. ТС4-1/ТК  "/>
        <s v="Снегокат TWINY 1  голубой, Щенячий патруль арт. СРР/Г   "/>
        <s v="Комплект лыжный БРЕНД ЦСТ (185/145 (+/-5 см), крепление: NNN), цвета микс "/>
        <s v="Тюбинг 118*82 см Машинка, цвета микс "/>
        <s v="Тюбинг-ватрушка 90см, Пони  "/>
        <s v="Крепление для лыж NNN Тrек Active (автомат) серый "/>
        <s v="Снегокат &quot;Тимка спорт 1&quot;  Гонки (высота 540мм)  арт.ТС1/Г2 "/>
        <s v="Коньки хоккейные прокатные Odwin р.40 "/>
        <s v="Комплект лыжный БРЕНД ЦСТ (160/120 (+/-5 см), крепление: 0075мм) цвета микс"/>
        <s v="Тюбинг  95 см  (ТБ1-90/ТК &quot;Три кота&quot;) "/>
        <s v="Лыжи пластиковые БРЕНД ЦСТ (180см) цвета микс"/>
        <s v="Тюбинг 80 см  (15-106Р),  цвета микс"/>
        <s v="Тюбинг 105 см, Эконом (15-107 Э), цвета микс "/>
        <s v="Самокат-снегокат 2 в 1 GRAFFITI &quot;Вперед&quot;   "/>
        <s v="Санки-ватрушки 110 см &quot;Триколор&quot; "/>
        <s v="Снегокат &quot;Тимка спорт 1&quot;  граффити красный  (высота 540мм)  арт.ТС1/ГК2 "/>
        <s v="Лыжа боковая к снегокату ЛБ1, цвет чёрный  "/>
        <s v="Лыжи детские Вираж-спорт &quot;Единорожка&quot; с палками (100/100 см) "/>
        <s v="Комплект лыжный БРЕНД ЦСТ (195/155 (+/-5 см), крепление: NNN), цвета микс "/>
        <s v="Комплект лыжный БРЕНД ЦСТ (170/130 (+/-5 см), крепление: NNN) цвета микс "/>
        <s v="Санки-ледянки №80 &quot;Футбольный фанат&quot; D-45см   "/>
        <s v="Снегокат &quot;Ника-кросс&quot;  Гонки   арт.СНК "/>
        <s v="Лыжи подростковые Ski Race &quot;Градиент&quot; с палками (130/100) "/>
        <s v="Тюбинг - ватрушка &quot;Комфорт&quot; диаметр 100 см,  цвета микс"/>
        <s v="Коньки ледовые раздвижные &quot;Take it Easy&quot;, детские 223W, размер 34-37   "/>
        <s v="Горнолыжная маска всепогодная 881, цвет оправы черный "/>
        <s v="Коньки ледовые раздвижные &quot;Комиксы &quot;, детские 223F, размер 34-37      "/>
        <s v="Санки-ледянки Машинка №1 размер 77х38 см, цвета микс "/>
        <s v="Тюбинг-ватрушка 80 см   "/>
        <s v="Тюбинг ватрушка 107 см, Венок "/>
        <s v="Коньки фигурные Winter Star прокат р.31 "/>
        <s v="Снегокат &quot;Тимка спорт 1&quot; &quot;DISNEY Холодное сердце 2&quot; арт. CF1/1   "/>
        <s v="Лыжи детские Вираж-спорт &quot;Космос&quot; с палками (100/100 см) "/>
        <s v="Тюбинг 85 см (ТБ1-80/Ф с фиксиками)  "/>
        <s v="Снегокат &quot;Тимка спорт 1&quot;  Пришельцы лимонный (высота 540мм)   арт.ТС1/П2 "/>
        <s v="Коньки ледовые раздвижные &quot;Единорожка&quot;, детские 223R, размер 34-37   "/>
        <s v="Коньки фигурные Winter Star с мехом р.35 "/>
        <s v="Коньки ледовые раздвижные &quot;Дракоша&quot;, детские 223S, размер 34-37   "/>
        <s v="Коньки фигурные Winter Star прокат  р.35 "/>
        <s v="Санки-ледянки №75 &quot;Чудик на ватрушке&quot; D-40см   "/>
        <s v="Коньки фигурные Winter Star прокат р.40 "/>
        <s v="Лыжи пластиковые БРЕНД ЦСТ (190см) цвета микс"/>
        <s v="Самокат-снегокат зимний 2 в 1 &quot;Котики&quot;    "/>
        <s v="Лыжи пластиковые БРЕНД ЦСТ (185см), цвета микс "/>
        <s v="Санки-ледянки мягкие, 0,6х0,4х 0,04 м, 14-120 ТП,  цвета микс "/>
        <s v="Тюбинг принтованный (ТБ2-80/Ф с фиксиками) 85 см "/>
        <s v="Коньки фигурные ONLITOP с мехом р.37 "/>
        <s v="Коньки фигурные Winter Star с мехом р.37 "/>
        <s v="Сумка для коньков и роликовых коньков, принт мальчик, 31х28 см, цвета микс "/>
        <s v="Тюбинг 60 см (15-113), цвета микс"/>
        <s v="Тюбинг БЕСКАМЕРНЫЙ  надувной H2OGO! Snow, 99 см "/>
        <s v="Снегокат &quot;Тимка спорт 1&quot;  Sportcarr (высота540мм)  арт.TC1/SC2 "/>
        <s v="Снегокат &quot;Тимка спорт 1&quot;  Sport (высота 540мм)  арт.ТС1/S "/>
        <s v="Тюбинг-ватрушка Карбон 120 см "/>
        <s v="Самокат-снегокат зимний 2 в 1 &quot;Монстрики&quot;   "/>
        <s v="Тюбинг БЕСКАМЕРНЫЙ надувной H2OGO! Snow, 99 см  "/>
        <s v="Снегокат &quot;Ника-кросс&quot;  Бабочки   арт.СНК "/>
        <s v="Снегокат &quot;Mur&quot; "/>
      </sharedItems>
    </cacheField>
    <cacheField name="Объем продаж (руб.)" numFmtId="3">
      <sharedItems containsSemiMixedTypes="0" containsString="0" containsNumber="1" containsInteger="1" minValue="-338" maxValue="2493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255.803298032406" createdVersion="6" refreshedVersion="6" minRefreshableVersion="3" recordCount="35" xr:uid="{225C5CF3-D775-44EA-9341-EA8BA6879D77}">
  <cacheSource type="worksheet">
    <worksheetSource name="По_городам"/>
  </cacheSource>
  <cacheFields count="6">
    <cacheField name="Номенклатура " numFmtId="0">
      <sharedItems count="18">
        <s v="Домашний текстиль"/>
        <s v="Выводимый товар"/>
        <s v="Декоративный текстиль"/>
        <s v="Детская одежда"/>
        <s v="Детский текстиль"/>
        <s v="Домашний текстиль Разное"/>
        <s v="Носовые платки"/>
        <s v="Одежда"/>
        <s v="Рос. Разработки"/>
        <s v="Схемы для вышивания"/>
        <s v="Текстиль для бани и сауны"/>
        <s v="Текстиль для ванной"/>
        <s v="Текстиль для гостиниц"/>
        <s v="Текстиль для кухни"/>
        <s v="Текстиль для новорожденных"/>
        <s v="Текстиль для спальни"/>
        <s v="Текстиль к Новому году"/>
        <s v="Ткани на продажу"/>
      </sharedItems>
    </cacheField>
    <cacheField name="2023" numFmtId="3">
      <sharedItems containsSemiMixedTypes="0" containsString="0" containsNumber="1" minValue="168" maxValue="10963845.16" count="35">
        <n v="10963845.16"/>
        <n v="39376.589999999997"/>
        <n v="287329.78999999998"/>
        <n v="2663005.41"/>
        <n v="333918.23"/>
        <n v="975.59"/>
        <n v="51461.11"/>
        <n v="2930089.72"/>
        <n v="406.2"/>
        <n v="168"/>
        <n v="33726.269999999997"/>
        <n v="529490.11"/>
        <n v="240"/>
        <n v="481210.84"/>
        <n v="195975.72"/>
        <n v="3045625.16"/>
        <n v="366040.26"/>
        <n v="4806.16"/>
        <n v="9967580.9700000007"/>
        <n v="32938.230000000003"/>
        <n v="470398.06"/>
        <n v="2253031.33"/>
        <n v="312715.71000000002"/>
        <n v="518.24"/>
        <n v="53195.82"/>
        <n v="2454698.0299999998"/>
        <n v="685.44"/>
        <n v="37618.75"/>
        <n v="700072.28"/>
        <n v="360"/>
        <n v="414319.11"/>
        <n v="234501"/>
        <n v="2546403.31"/>
        <n v="454298.66"/>
        <n v="1827"/>
      </sharedItems>
    </cacheField>
    <cacheField name="2022" numFmtId="3">
      <sharedItems containsString="0" containsBlank="1" containsNumber="1" minValue="641.88" maxValue="10419592.439999999" count="31">
        <n v="10419592.439999999"/>
        <n v="4249.83"/>
        <n v="428591.6"/>
        <n v="2384600.5699999998"/>
        <n v="316407.44"/>
        <m/>
        <n v="56861.9"/>
        <n v="2218954.12"/>
        <n v="83150.759999999995"/>
        <n v="672166.6"/>
        <n v="641.88"/>
        <n v="399077.57"/>
        <n v="258265.95"/>
        <n v="3212193.33"/>
        <n v="372876.29"/>
        <n v="11554.6"/>
        <n v="9594930.5500000007"/>
        <n v="7676.52"/>
        <n v="580723.77"/>
        <n v="1878142.39"/>
        <n v="309485.86"/>
        <n v="19252.919999999998"/>
        <n v="2038183.98"/>
        <n v="50991.9"/>
        <n v="707617.04"/>
        <n v="910.83"/>
        <n v="312922.61"/>
        <n v="376292.42"/>
        <n v="2787135.76"/>
        <n v="505997.27"/>
        <n v="19597.28"/>
      </sharedItems>
    </cacheField>
    <cacheField name="Город" numFmtId="0">
      <sharedItems count="2">
        <s v="Город 1"/>
        <s v="Город 2"/>
      </sharedItems>
    </cacheField>
    <cacheField name="Прирост выручки" numFmtId="0" formula="'2023'-'2022'" databaseField="0"/>
    <cacheField name="Прирост выручки, %" numFmtId="0" formula="IFERROR('2023'/'2022'-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256.761481250003" createdVersion="6" refreshedVersion="6" minRefreshableVersion="3" recordCount="980" xr:uid="{8D96619D-31C4-4AE3-A2D1-7A6F3E55AE88}">
  <cacheSource type="worksheet">
    <worksheetSource ref="B1:D981" sheet="Склад"/>
  </cacheSource>
  <cacheFields count="3">
    <cacheField name="Артикул" numFmtId="0">
      <sharedItems containsSemiMixedTypes="0" containsString="0" containsNumber="1" containsInteger="1" minValue="100034" maxValue="199928"/>
    </cacheField>
    <cacheField name="Наименование" numFmtId="0">
      <sharedItems count="945">
        <s v="Ботинки Spine Nordik  (крепление NN75), р-р 44   "/>
        <s v="Лыжи детские деревянные  150 см, цвета микс "/>
        <s v="УЦЕНКА Набор коньки лед. раздвижные с роликовой платформой+Защита, PVC колеса, размер 26-29  "/>
        <s v="Ботинки SPINE Smart 457 (крепление SNS) р-р 34   "/>
        <s v="Палки лыжные алюминиевые Snowline,  120 см  "/>
        <s v="Шайба хоккейная детская &quot;Супергерой&quot; "/>
        <s v="Снегокат "/>
        <s v="Набор коньки ледовые раздвижные 223Y с роликовой платформой+Защита, PVC колеса, размер 26-29 "/>
        <s v="Палки лыжные алюминиевые Snowline, 130 см  "/>
        <s v="Ледянка 90х40  толщина 2 см "/>
        <s v="Палки лыжные алюминиевые Snowline, 105 см "/>
        <s v="Ботинки лыжные TREK Soul NN75 ИК (черный, лого серый) р. 45   "/>
        <s v="Самокат-снегокат трюковой, зимний    "/>
        <s v="Ботинки лыжные TREK Soul  NN75 ИК (черный, лайм неон) (р.44)"/>
        <s v="УЦЕНКА Самокат-снегокат трюковой, зимний  2 в 1   "/>
        <s v="Санки-ледянки Машинка №7 размер 66х41, цвет красный   "/>
        <s v="Шайба хоккейная взрослая &quot;13&quot; "/>
        <s v="Набор коньки ледовые раздвижные 223Y с роликовой платформой+Защита, PVC колеса, размер 34-37 "/>
        <s v="Коньки хоккейные 225L, размер 43   "/>
        <s v="Тюбинг - ватрушка ф 1х0,7м  принт &quot;Авокадо&quot; 15-110ПА "/>
        <s v="Санки-ледянки &quot;Инопланетяне - 2&quot; D-45см, цвета микс "/>
        <s v="Палки лыжные стеклопластиковые г.Бийск (110 см) цвета микс"/>
        <s v="Снегокат СНК 06 Раптор белый "/>
        <s v="Палки лыжные алюминиевые Snowline, 165 см "/>
        <s v="Коньки ледовые раздвижные &quot;Take it Easy&quot;, детские 223W, размер 34-37   "/>
        <s v="Ботинки лыжные TREK Laser  NN75 ИК (черный, лого лайм неон) (р.33) "/>
        <s v="Комплект лыжный БРЕНД ЦСТ (Step, 190/150 (+/-5 см), крепление: SNS) цвета микс"/>
        <s v="Лыжи детские деревянные 140 см, цвета микс "/>
        <s v="Ботинки лыжные Winter Starclassic черный (лого красный) S р.45 "/>
        <s v="Ботинки лыжные ТРЕК Skiing ИК NN75 (черный, лого серый) (р.39)   "/>
        <s v="Зажим-липучка для лыж узкий, цвет черный "/>
        <s v="Коньки фигурные Winter Star комфорт р.41 "/>
        <s v="Шайба хоккейная детская &quot;Чемпион&quot; "/>
        <s v="Лыжи пластиковые БРЕНД ЦСТ (Step, 185см), цвета микс"/>
        <s v="Ботинки лыжные TREK Blazzer Comfort NNN ИК (черный, лого серый) (р.42)   "/>
        <s v="Пробка для растирки мази натуральная "/>
        <s v="Тюбинг -ватрушка 110 см  &quot;Орнамент&quot; "/>
        <s v="Санки-ледянки круглые ф60см 14-116/6 микс "/>
        <s v="Лыжный комплект 90 см, крепление, палки 80 см, цвета микс "/>
        <s v="Ботинки лыжные ТРЕК Skiing НК NN75 (черный, лого серый) (р.37)   "/>
        <s v="Снегокат &quot;Тимка Спорт 1+ Болонка  арт.ТС1+/БЛ "/>
        <s v="Тюбинг 90 см &quot;Комфорт&quot;, цвета микс "/>
        <s v="Палки лыжные алюминиевые Snowline, 100 см "/>
        <s v="Ледянка 35х35  толщина 2 см "/>
        <s v="Ботинки лыжные женские TREK Winter1 красный (лого серебро) 75 р.36 "/>
        <s v="Комплект лыжный БРЕНД ЦСТ (190/150 (+/-5 см), крепление: SNS), цвета микс "/>
        <s v="Шайба подростковая"/>
        <s v="Ботинки Spine Nordik  (крепление NN75), р-р 45   "/>
        <s v="Шнурки для коньков &quot;Blue Sports Titanium Waxed&quot;, 243см, черно-белый "/>
        <s v="Шайба хоккейная детская &quot;Будущая звезда&quot; "/>
        <s v="Комплект лыжный БРЕНД ЦСТ (195/155 (+/-5 см), крепление: NNN), цвета микс "/>
        <s v="Ботинки SPINE Kids 299/1 (крепление NN75), р-р 32   "/>
        <s v="Лыжи пластиковые БРЕНД ЦСТ (205см) цвета микс"/>
        <s v="Самокат-снегокат зимний 2 в 1 &quot;Динозаврики&quot;   "/>
        <s v="Ботинки лыжные TREK Quest4 черный (лого серый) N р.44 "/>
        <s v="Палки лыжные стеклопластиковые г.Бийск (135 см) цвета микс"/>
        <s v="УЦЕНКА Коньки хоккейные BlackAqua HS-207 (р. 41) "/>
        <s v="Ботинки лыжные ТРЕК Soul ИК NN75 (черный, лого красный) р.40   "/>
        <s v="Ботинки лыжные Winter Star comfort  черный (лого лайм неон) 75 р.39 "/>
        <s v="Тюбинг-ватрушка 83 см, "/>
        <s v="Ботинки лыжные женские TREK Winter3 белый (лого синий) 75 р.39 "/>
        <s v="Тюбинг 85 см (ТБ1-80/ТК Три кота) "/>
        <s v="Палки лыжные стеклопластиковые, ЦСТ (75см)"/>
        <s v="Тюбинг   85 х103 см (ТБМ1/Э2 &quot;Nika kids extreme&quot;)  "/>
        <s v="Парафин RAY LF-4 -6-12°С смазка скольжения голубая (60г)"/>
        <s v="Зажим-липучка для лыж, цвет желтый"/>
        <s v="Ботинки лыжные TREK Sportiks NNN ИК (черный, лого синий) (р. 43)"/>
        <s v="Ботинки лыжные TREK Level 4 SNS ИК (черный, лого серый) (р.43)   "/>
        <s v="Ботинки лыжные TREK Sportiks NNN ИК (черный, лого синий) (р. 36) "/>
        <s v="Крепления для лыж NNN механика &quot;Эльва-Спорт&quot;,  цвета микс "/>
        <s v="Снегокат &quot;Ника-джамп&quot;, &quot;Зимний спорт&quot;, арт. СНД 1 "/>
        <s v="Лыжи пластиковые БРЕНД ЦСТ (step 130 см) цвета микс "/>
        <s v="Самокат-снегокат зимний 2 в 1 &quot;Космический мир&quot;   "/>
        <s v="Тюбинг 90 см &quot;Божья коровка&quot;, цвета микс  "/>
        <s v="Ботинки лыжные Winter Star classic  черный (лого серый) S р.43 "/>
        <s v="Зажим-липучка для лыж узкий, цвет желтый"/>
        <s v="Ботинки лыжные TREK Soul  NN75 ИК (черный, лайм неон) (р.40)"/>
        <s v="Ботинки лыжные Winter Star classic  черный (лого серый) 75 р.39 "/>
        <s v="Ботинки лыжные TREK Level1 черный (лого неон) N р.45 "/>
        <s v="Коньки ледовые раздвижные &quot;Комиксы &quot;, детские 223F, размер 34-37      "/>
        <s v="Ботинки лыжные TREK Quest1 черный (лого лайм неон) S р.44 "/>
        <s v="Комплект лыжный БРЕНД ЦСТ (180/140 (+/-5 см), крепление: SNS) цвета микс  "/>
        <s v="Ботинки лыжные TREK Sportiks NNN ИК (черный, лого синий) (р. 41)"/>
        <s v="Ботинки лыжные TREK Quest2 черный (лого красный) N р.44 "/>
        <s v="Коньки хоккейные прокатные Odwin р.43 "/>
        <s v="Коньки   BlackAqua AS-408 (р.35-38, темно-синий-зеленый) "/>
        <s v="Коньки фигурные Winter Star с мехом р.38 "/>
        <s v="Ботинки SPINE Cross кожа 35сп (крепление NN75) р-р 33   "/>
        <s v="Санки-ватрушки 120 см &quot;Триколор&quot;  "/>
        <s v="Ботинки лыжные Winter Star classic  черный (лого серый) 75 р.40 "/>
        <s v="Палки лыжные алюминиевые Snowline, 95 см "/>
        <s v="Ботинки лыжные TREK Blazzer Control 3 NNN ИК (черный,лого синий) (р.40)   "/>
        <s v="Снегокат &quot;Тимка спорт 1&quot; &quot;Nika kids winter&quot; арт. ТС1/W "/>
        <s v="Ботинки лыжные TREK Snowball NN75 ИК (красный, лого черный) (р. 32)  "/>
        <s v="Санки-ледянки мягкие 0,8х0,45х0,04 м,  14-117 ТП, микс "/>
        <s v="Лыжные палки регулируемой длины 100-130см "/>
        <s v="Лыжи пластиковые БРЕНД ЦСТ (175см) "/>
        <s v="Снегокат &quot;Ника-джамп&quot;  Лисенок Nika-kids   арт.СНД1/Л2  "/>
        <s v="Лыжный комплект 110 см, крепление, палки 80 см "/>
        <s v="Тюбинг FLAME с LED-подсветкой 100см "/>
        <s v="Ботинки лыжные детские Winter Star comfort Kids белый (лого синий) N р.28 "/>
        <s v="Коньки хоккейные 225L, размер 42   "/>
        <s v="Тюбинг BURGER с LED-подсветкой 100см "/>
        <s v="Тюбинг - ватрушка  диаметр 110 см, цвета микс   "/>
        <s v="Ботинки лыжные TREK Laser  NN75 ИК (черный, лого лайм неон) (р.32) "/>
        <s v="Лыжи детские Пыжики &quot;Дракоша&quot; с палками (75/75 см) "/>
        <s v="Комплект лыжный БРЕНД ЦСТ (160/120 (+/-5 см), крепление: 0075мм) цвета микс"/>
        <s v="Ботинки SPINE Cross кожа 35сп (крепление NN75) р-р 44   "/>
        <s v="Тюбинг-ватрушка 65 см, Оленёнок "/>
        <s v="Ботинки лыжные TREK Soul  NN75 ИК (черный, лайм неон) (р.43)"/>
        <s v="Коньки фигурные ONLITOP с мехом р.30 "/>
        <s v="Коньки хоккейные прокатные Odwin р.45 "/>
        <s v="Палки лыжные стеклопластиковые, ЦСТ (90см), цвета микс "/>
        <s v="Тюбинг 85 х103 см (ТБМ2/Ж2 желтый)  "/>
        <s v="Ботинки лыжные TREK Soul Comfort1  черный (лого лайм неон) 75 р.34 "/>
        <s v="Ботинки Spine Smart 457 (крепление SNS) р-р 40   "/>
        <s v="Снегокат &quot;Acid&quot; "/>
        <s v="Палки лыжные алюминиевые Snowline, 135 см  "/>
        <s v="Ботинки лыжные TREK Level 2 NNN ИК (черный, лого красный) (р.35)   "/>
        <s v="Зажим-липучка для лыж, цвет фуксия "/>
        <s v="Ботинки лыжные TREK Quest2 черный (лого красный) N р.46 "/>
        <s v="Самокат-снегокат зимний 2 в 1 &quot;Xtreme&quot;   "/>
        <s v="Тюбинг &quot;Cat&quot; 107 см (камера 16) "/>
        <s v="Ботинки лыжные TREK Snowrock SNS ИК (черный, лого лайм неон) р. 38 "/>
        <s v="Палки лыжные стеклопластиковые г.Бийск (75 см) цвета микс"/>
        <s v="Ботинки лыжные TREK Level 4 SNS ИК (черный, лого серый) (р.38)   "/>
        <s v="Шайба детская &quot;Мой первый гол&quot; "/>
        <s v="Ботинки лыжные TREK Blazzer NNN ИК (черный, лого красный) (р. 42)  "/>
        <s v="Коньки ледовые раздвижные 225М, размер 34-37   "/>
        <s v="Палки лыжные стеклопластиковые г.Бийск (165 см) "/>
        <s v="Снегокат &quot;Snowdrive&quot; арт СНД3/SD4 "/>
        <s v="Коньки ледовые раздвижные &quot;Дракон&quot;, детские 223L, размер 30-33   "/>
        <s v="Ботинки лыжные Winter Star comfort черный (лого лайм неон) S р.38 "/>
        <s v="Ботинки лыжные TREK Blazzer Control 3 NNN ИК (черный,лого синий) (р.39) "/>
        <s v="Тюбинг - ватрушка &quot;Комфорт&quot; диаметр 100 см,  цвета микс"/>
        <s v="Снегокат Игрушка Сказочный патруль &quot;Тимка спорт 2&quot; ССП1, Сказочный патруль "/>
        <s v="Тюбинг-ватрушка 80 см, Дракон  "/>
        <s v="Лыжи пластиковые БРЕНД ЦСТ (160см) цвета микс"/>
        <s v="Лыжи пластиковые БРЕНД ЦСТ (195см) цвета микс"/>
        <s v="Ботинки лыжные Winter Star comfort черный (лого лайм неон) N р.43 "/>
        <s v="Ботинки лыжные Winter Star classic  черный (лого серый) S р.44 "/>
        <s v="Самокат-снегокат зимний 2 в 1 &quot;Красотка&quot;   "/>
        <s v="УЦЕНКА Снегокат &quot;Тимка спорт 1&quot;  Sportbike  (высота 540мм)  арт.ТС1/SB2 "/>
        <s v="Парафин SPRINT PRO, LF5 Green, (-12 -30°C), 60г "/>
        <s v="Коньки хоккейные 225L, размер 37    "/>
        <s v="Ботинки лыжные TREK Olimpia NNN ИК (белый, лого синий) р. 40 "/>
        <s v="Тюбинг 75 см  (ТБ1-70/ММ с ми-ми-мишками) "/>
        <s v="Коньки ледовые раздвижные &quot;Комиксы &quot;, детские 223F, размер 26-29     "/>
        <s v="Ботинки лыжные TREK Sportiks NNN ИК (черный, лого синий) (р. 38)"/>
        <s v="Лыжные палки Gekars Expert Plus 155 см "/>
        <s v="Коньки фигурные Winter Star прокат р.38 "/>
        <s v="Лыжный комплект &quot; Малыш &quot; 70 см с креплением &quot;Baby&quot;палками 70 см, цвета микс "/>
        <s v="Ботинки лыжные TREK Skiing1 N75 ИК (черный, лого серый) (р.42)   "/>
        <s v="Ботинки лыжные TREK Kids NNN ИК (металик, лого серебро) (р.34)   "/>
        <s v="Тюбинг-ватрушка 65 см, "/>
        <s v="Снегокат  Ника-Snowdrive Зимний спорт  арт.СНД3   "/>
        <s v="Снегокат &quot;Bee&quot; "/>
        <s v="Коньки ледовые раздвижные &quot;Дракоша&quot;, детские 223S, размер 34-37   "/>
        <s v="Ботинки лыжные TREK Level1 черный (лого неон) N р.36 "/>
        <s v="Ботинки лыжные TREK Olimpia NNN ИК (красный,  лого серебро) (р. 40) "/>
        <s v="Ботинки лыжные Winter Star comfort черный (лого лайм неон) N р.45 "/>
        <s v="Комплект лыжный БРЕНД ЦСТ (180/140 (+/-5 см), крепление: 0075мм) цвета микс  "/>
        <s v="Палки лыжные алюминиевые Snowline, 160 см  "/>
        <s v="Ботинки лыжные TREK Omni 1 NNN ИК (черный, лого лайм неон) (р.46) "/>
        <s v="Комплект лыжный БРЕНД ЦСТ (170/130 (+/-5 см), крепление: NNN) цвета микс "/>
        <s v="Палки лыжные стеклопластиковые г.Бийск (115 см) цвета микс"/>
        <s v="Лыжи деревянные  70см "/>
        <s v="Мазь лыжная, комплект из 2 брусков, С-СЗ , (-3 -25°C), 80 г "/>
        <s v="Коньки хоккейные 225L, размер 38   "/>
        <s v="Комплект лыжный БРЕНД ЦСТ (170/130 (+/-5 см), крепление: SNS) "/>
        <s v="Зажим-липучка для лыж, цвет серый   "/>
        <s v="Самокат-снегокат трюковой, зимний  2 в 1   "/>
        <s v="Ботинки лыжные TREK Soul NN75 ИК (черный, лого серый) р. 36 "/>
        <s v="Ботинки лыжные TREK Blazzer Comfort NNN ИК (черный, лого серый) (р.41)   "/>
        <s v="Лыжи &quot; Турист &quot; 170 см ( деревянные )   "/>
        <s v="Охотничьи палки (алюминий) 130см "/>
        <s v="Снегокат растущий СНК.10-02 &quot;Kiddy  LUX&quot; &quot;Лось&quot;   "/>
        <s v="УЦЕНКА Тюбинг 150х75 см,  Овал 2-х камерный  (16-114), цвета микс "/>
        <s v="Ботинки лыжные TREK Omni 1 NNN ИК (черный, лого лайм неон) (р.39)   "/>
        <s v="Ботинки лыжные Winter Starclassic черный (лого красный) S р.42 "/>
        <s v="Ботинки лыжные Winter Starclassic черный (лого красный) S р.39 "/>
        <s v="Ботинки лыжные TREK Level 2 NNN ИК (черный, лого красный) (р.39)   "/>
        <s v="Ботинки Spine Smart 457 (крепление SNS) р-р 36 "/>
        <s v="Комплект лыжный БРЕНД ЦСТ (Step, 150/110 (+/-5 см), крепление: NNN) цвета микс"/>
        <s v="Ботинки лыжные TREK Level 3 NNN ИК (черный, лого синий) (р.44) "/>
        <s v="Ботинки лыжные TREK Quest 4 черный (лого серый ) NNN ИК  (р.37) "/>
        <s v="Крепления лыжные механические SNS &quot;SHAMOV 02&quot;  МИКС  "/>
        <s v="Ботинки Spine Nordik  43/7 (крепление NN75), р-р 37   "/>
        <s v="Ботинки лыжные ТРЕК Soul ИК NN75 (черный, лого красный) р.37   "/>
        <s v="Палки лыжные стеклопластиковые г.Бийск (95 см), цвета микс "/>
        <s v="Ботинки лыжные TREK Omni4 черный (лого серый) N р.36 "/>
        <s v="Мяч для флорбола MR-MF-Va, пластик, IFF Approved желтый  "/>
        <s v="Тюбинг-ватрушка 80 см, Машина  "/>
        <s v="Снегокат &quot;Тимка спорт 4-1&quot; Фиксики,оранжевый, арт. ТС4-1/Ф12   "/>
        <s v="Ботинки лыжные TREK Soul Comfort1  черный (лого лайм неон) 75 р.42 "/>
        <s v="Тюбинг 105 см СВО (ТБ1КР-95/ЕР с единорогом)  "/>
        <s v="Ботинки лыжныеWinter Star classic черный (лого красный) N р.40 "/>
        <s v="Снегокат &quot;Тимка спорт 1&quot;  Sportcarr (высота540мм)  арт.TC1/SC2 "/>
        <s v="Тюбинг 85 см (TA-80/1 &quot;MARVEL  Мстители&quot;) "/>
        <s v="Лыжи детские Вираж-спорт &quot;Космос&quot; с палками (100/100 см) "/>
        <s v="Лыжи для самокатов-снегокатов (пара), цвет розовый   "/>
        <s v="Тюбинг надувной H2OGO! Snow 152 х 152 см, 3 х местный 39052    "/>
        <s v="Ботинки SPINE Cross кожа 35 (крепление NN75) р-р 36   "/>
        <s v="Ботинки лыжные TREK Quest 2 черный (лого красный) NNN ИК  (р.41) "/>
        <s v="Тюбинг 93 см СВО (ТБ1КР-85/ЕР с единорогом)  "/>
        <s v="Лыжи дерево-пластиковые &quot;Лесные&quot; 175 см "/>
        <s v="Ботинки лыжные TREK Level 3 NNN ИК (черный, лого синий) (р.37)   "/>
        <s v="Тюбинг-ватрушка  120 см "/>
        <s v="Снегокат &quot;Ника-Snowpatrol&quot; белый, арт. SND5L/2 "/>
        <s v="УЦЕНКА Снегокат  Ника-Snowdrive СНД3  зимний спорт черный   "/>
        <s v="Тюбинг БЕСКАМЕРНЫЙ  надувной H2OGO! Snow, 120 х 121 см "/>
        <s v="Ботинки Spine Smart 457 (крепление SNS) р-р 39   "/>
        <s v="Санки-ледянки &quot;Зайчик&quot; D-40 см цвета микс "/>
        <s v="Тюбинг  85 х103 см  (ТБМ1/NS2 &quot;Nika sport&quot;) зеленый  "/>
        <s v="Ботинки Spine Nordik  43/7 (крепление NN75), р-р 39   "/>
        <s v="Тюбинг 75 см  (ТБ2-70/ММ Ми-ми-мишки) "/>
        <s v="Палки лыжные стеклопластиковые г.Бийск (80 см) цвета микс"/>
        <s v="Лыжи детские Олимпик &quot;Монстрики&quot;с палками (66/75 см) "/>
        <s v="Ботинки лыжные Winter Star classic  черный (лого серый) 75 р.41 "/>
        <s v="Снегокат &quot;Тимка спорт 1+  с динозавром арт. ТС1+/Д "/>
        <s v="Ботинки лыжные TREK Quest 2 черный (лого красный) NNN ИК  (р.40) "/>
        <s v="Скребок для беговых лыж и желобка RAY 125х40/ 25х3   "/>
        <s v="Коньки ледовые раздвижные &quot;Комиксы &quot;, детские 223F, размер 30-33     "/>
        <s v="Комплект лыжный БРЕНД ЦСТ (Step, 180/140 (+/-5 см), крепление: SNS), цвета микс"/>
        <s v="Ботинки лыжныеWinter Star classic черный (лого красный) N р.39 "/>
        <s v="Снегокат &quot;Тимка спорт 4-1&quot; &quot;с граффити на красном&quot;арт ТС4-1/GR "/>
        <s v="Ботинки лыжные TREK Omni 1 NNN ИК (черный, лого лайм неон) (р.38) "/>
        <s v="Тюбинг  95 см  (ТБ1-90/ТК &quot;Три кота&quot;) "/>
        <s v="Парафины для лыж (комплект из 2 брусков) Ф-З, (0 -25°C) "/>
        <s v="Чехол для лыж на три пары, 180 см"/>
        <s v="Палки лыжные стеклопластиковые, ЦСТ (160см)"/>
        <s v="Шайба хоккейная взрослая &quot;best game&quot; "/>
        <s v="Коньки фигурные ONLITOP с мехом р.33 "/>
        <s v="Лыжи &quot; Турист &quot; 180 см ( деревянные ) "/>
        <s v="Ботинки Loss (крепление SNS), р-р 41 "/>
        <s v="Тюбинг - ватрушка Ф 1,05 м  15-107, цвета микс"/>
        <s v="Ботинки лыжные Winter Star classic  черный (лого серый) S р.42 "/>
        <s v="Лыжи пластиковые БРЕНД ЦСТ (Step, 180см) цвета микс"/>
        <s v="Санки-ледянки №74 &quot;Дракончик со сноубордом&quot; D-35см, цвета микс  "/>
        <s v="Коньки фигурные Winter Star с мехом р.35 "/>
        <s v="УЦЕНКА Коньки ледовые раздвижные 225М, размер 30-33   "/>
        <s v="Коньки   BlackAqua АS-405 (р.34-37, зеленый-синий) "/>
        <s v="Ботинки SPINE Cross кожа 35сп  (крепление NN75) р-р 41   "/>
        <s v="Связка для горных лыж бордовая "/>
        <s v="Тюбинг-ватрушка 80 см   "/>
        <s v="Палки лыжные стеклопластиковые г.Бийск (145 см) "/>
        <s v="Ботинки лыжные TREK Kids NNN ИК (металик, лого серебро) (р.36)   "/>
        <s v="Самокат-снегокат зимний 2 в 1 &quot;Лисы&quot; "/>
        <s v="Лыжа боковая для снегоката  Дэми Комфорт "/>
        <s v="Снегокат &quot;Ника-джамп&quot;  Гонки   арт.СНД1 "/>
        <s v="Ледянка Акула_35х35  толщина 2 см "/>
        <s v="Лыжи для самокатов-снегокатов (пара), цвет фиолетовый   "/>
        <s v="Тюбинг 85 см (ТБ1-80/Ф с фиксиками)  "/>
        <s v="Ботинки лыжные TREK Soul  NN75 ИК (черный, лайм неон) (р.39)"/>
        <s v="Лыжи подростковые &quot;Ski Race&quot; палки стеклопластик (140/105) "/>
        <s v="Лыжи подростковые деревянные&quot; Лидер &quot; 160 см. цвета микс "/>
        <s v="Самокат-снегокат зимний 2 в 1 &quot;Девушка&quot;      "/>
        <s v="Мазь лыжная RAY WT-10 -1-12°C синтетическая голубая (35г)"/>
        <s v="Тюбинг-ватрушка  80 см "/>
        <s v="Ботинки лыжные TREK Level 3 NNN ИК (черный, лого синий) (р.40)   "/>
        <s v="Лыжи детские &quot;Олимпик-спорт&quot; ( мишки) с палками (65/75 см)   "/>
        <s v="Лыжи пластиковые БРЕНД ЦСТ (Step, 160см), цвета микс"/>
        <s v="Мази скольжения SPRINT PRO, CH3 Violet, (-3 -8°C), 60г "/>
        <s v="Снегокат TWINY 1 белый, Щенячий патруль арт. СРР/Б  "/>
        <s v="Ботинки лыжные TREK Level 3 NNN ИК (черный, лого синий) (р.39)   "/>
        <s v="Лыжи детские &quot;Вираж-спорт&quot; палки стеклопластик  (100/100) "/>
        <s v="Шайба хоккейная взрослая &quot;Скорость&quot; "/>
        <s v="Ботинки лыжные TREK Sportiks NNN ИК (черный, лого синий) (р. 40)"/>
        <s v="Лента хок. Blue Sport Tape Coton Black, арт.603308, ширина 24мм, длина 47м, черная "/>
        <s v="Тюбинг-ватрушка 90 см, Акула "/>
        <s v="Коньки хоккейные 225L, размер 40    "/>
        <s v="Ботинки лыжные TREK Quest 4 черный (лого серый ) NNN ИК  (р.36) "/>
        <s v="Ботинки лыжные Winter Starclassic черный (лого красный) S р.40 "/>
        <s v="Ботинки лыжные TREK Snowball NN75 ИК (красный, лого черный) (р. 34)  "/>
        <s v="Ботинки лыжные женские TREK Winter3 белый (лого синий) 75 р.36 "/>
        <s v="Тюбинг 70 см СВО (ТБ2К-70/П с пингвинами) "/>
        <s v="Санки-ледянки Машинка №9 размер 67х35   "/>
        <s v="Самокат-снегокат зимний 2 в 1 &quot;Star&quot;   "/>
        <s v="Шайба взрослая &quot;Чемпион&quot; "/>
        <s v="Лыжи &quot; Лесные &quot; деревянные 185 см "/>
        <s v="Ботинки лыжные детские Winter Star comfort Kids белый (лого синий) N р.34 "/>
        <s v="Снегокат &quot;Тимка спорт ТС4-1&quot; Фиксики, арт. ТС4-1/Ф22 лимонный   "/>
        <s v="Ботинки лыжные TREK Olimpia NNN ИК (белый, лого синий) р. 36 "/>
        <s v="Тюбинг 70 см СВО (ТБ1КР-70/Д с супергероем) "/>
        <s v="Тюбинг 95 см СВО (ТБ2К-95/ЗМ с забавными медвежатами) "/>
        <s v="Тюбинг 95 см СВО  (ТБ1КР-95/Д с динозавриком) "/>
        <s v="Мазь лыжная, комплект из 2 брусков, Ф-З, (0 -12°C), 80 г "/>
        <s v="Чехлы на лезвия для фигурных коньков EFSI, цвет розовый   "/>
        <s v="Лыжи охотничьи дерево-пластиковые &quot;Тайга&quot; 165 см, цвета микс  "/>
        <s v="Тюбинг-ватрушка 80 см,  Девочка  "/>
        <s v="Баул хоккейный на колесах  EFSI №4, черный "/>
        <s v="Лыжи пластиковые БРЕНД ЦСТ (Step, 150см) цвета микс"/>
        <s v="Парафин RAY П-62 0-25°C комбинированная туристическая смазка скольжения П3+П4+П5 (60г)   "/>
        <s v="Коньки хоккейные BlackAqua HS-207 (р. 37) "/>
        <s v="Ботинки Spine Nordik  43/7 (крепление NN75), р-р 38   "/>
        <s v="Ботинки лыжные детские Winter Star comfort Kids белый (лого синий) N р.30 "/>
        <s v="Снегокат Маша и медведь арт. СММ2  "/>
        <s v="Ботинки лыжные TREK Level 4 SNS ИК (черный, лого серый) (р.37) "/>
        <s v="Мазь лыжная,  светло-зеленая (t°С -9 -25°C), масса 40 г "/>
        <s v="Снегокат &quot;Тимка Спорт 4-1&quot;  Динозавр  арт.ТС4-1/Д "/>
        <s v="Ботинки лыжные Winter Star comfort черный (лого лайм неон) N р.42 "/>
        <s v="Ботинки лыжныеWinter Star classic черный (лого красный) N р.41 "/>
        <s v="Ботинки лыжные TREK Skiing1 N75 ИК (черный, лого серый) (р.45)   "/>
        <s v="Санки-ватрушки 90 см &quot;Триколор&quot;  "/>
        <s v="Ботинки лыжные TREK Omni 1 NNN ИК (черный, лого лайм неон) (р.41)   "/>
        <s v="Ботинки лыжные Winter Star classic  черный (лого серый) 75 р.46 "/>
        <s v="Палки лыжные стеклопластиковые г.Бийск (85 см), цвета микс "/>
        <s v="Ботинки лыжные TREK Level 3 NNN ИК (черный, лого синий) (р.35) "/>
        <s v="Ботинки лыжные Winter Star classic черный (лого неон) N р.38 "/>
        <s v="Ботинки Spine Smart 457 (крепление SNS) р-р 38   "/>
        <s v="Шнурки для коньков &quot;Blue Sports Titanium Waxed&quot;, 304 см, бело-черный "/>
        <s v="Ботинки лыжные Winter Star classic  черный (лого серый) S р.38 "/>
        <s v="Руль к снегокату РУ1 (черный) "/>
        <s v="Ботинки лыжные TREK Quest2 черный (лого красный) N р.45 "/>
        <s v="Коньки хоккейные 225L, размер 41   "/>
        <s v="Ботинки лыжные Winter Star comfort  черный (лого лайм неон) 75 р.38 "/>
        <s v="Ботинки SPINE Cross кожа 35сп (крепление NN75) р-р 43   "/>
        <s v="Охотничьи палки (алюминий) 140см "/>
        <s v="Ботинки лыжные TREK Level1 черный (лого неон) N р.37 "/>
        <s v="Ботинки лыжные ТРЕК Skiing1 НК NN75 (черный, лого серый) (р.35) "/>
        <s v="Ботинки лыжные TREK Omni 1 NNN ИК (черный, лого лайм неон) (р.42) "/>
        <s v="Лыжи детские деревянные  110 см "/>
        <s v="Ботинки лыжные TREK Olimpia NNN ИК (красный,  лого серебро) (р. 39) "/>
        <s v="Ботинки лыжные TREK Sportiks NNN ИК (черный, лого синий) (р. 44)"/>
        <s v="Лыжи охотничьи дерево-пластиковые &quot;Тайга&quot; 155 см, цвета микс "/>
        <s v="Ботинки лыжные TREK Omni 1 NNN ИК (черный, лого лайм неон) (р.40) "/>
        <s v="Шайба хоккейная детская &quot;Люблю хоккей&quot; "/>
        <s v="Парафин RAY  CH-62  (-2 -30°C) смазка скольжения комбинированная CH3+CH4+CH5  (60г)"/>
        <s v="Лыжи пластиковые БРЕНД ЦСТ (Step, 195см) цвета микс"/>
        <s v="Тюбинг 70 см СВО (ТБ2К-70/ЗМ с забавными медвежатами) "/>
        <s v="Коньки ледовые раздвижные &quot;Дракоша&quot;, детские 223S, размер 26-29   "/>
        <s v="Тюбинг &quot;Астрал&quot; 107 см (камера 16)  "/>
        <s v="Ботинки лыжные ТРЕК Soul ИК NN75 (черный, лого красный) р.43   "/>
        <s v="Ботинки лыжные TREK Level 2 NNN ИК (черный, лого красный) (р.36)   "/>
        <s v="Ботинки лыжные Winter Star classic черный (лого синий) N р.42 "/>
        <s v="Ботинки лыжные TREK Level 4 SNS ИК (черный, лого серый) (р.42)   "/>
        <s v="Самокат-снегокат зимний 2 в 1 &quot;Дракоша&quot;   "/>
        <s v="Тюбинг-ватрушка 90см, Пони  "/>
        <s v="Тюбинг-ватрушка 110 см, Комикс  "/>
        <s v="ботинки лыжные TREK Blazzer NNN ИК (черный, лого красный) (р. 39)  "/>
        <s v="Зажим-липучка для лыж, цвет сиреневый"/>
        <s v="Ботинки лыжные Winter Star classic черный (лого синий) N р.41 "/>
        <s v="Ботинки лыжные ТРЕК Skiing НК NN75 (черный, лого серый) (р.36)   "/>
        <s v="Мазь лыжная, зеленая (t°С -6 -12°C), масса 40 г "/>
        <s v="Палки лыжные стеклопластиковые г.Бийск (155 см) цвета микс"/>
        <s v="Ботинки лыжные женские TREK Winter1 красный (лого серебро) 75 р.35 "/>
        <s v="Клюшка хоккейная мини, детская, универсальный хват  "/>
        <s v="Лыжные палки Gekars Expert Plus 140 см "/>
        <s v="Палки лыжные стеклопластиковые г.Бийск (130 см) "/>
        <s v="Лыжи подростковые &quot;Ski Race&quot; палки стеклопластик (150/110)   "/>
        <s v="Коньки хоккейные 225L, размер 39   "/>
        <s v="Тюбинг-ватрушка 73 см, Fanny Holidays "/>
        <s v="Баул хоккейный №1 EFSI "/>
        <s v="Сумка для коньков и роликовых коньков,  принт девочки, 31х28 см,  цвета микс "/>
        <s v="Коньки ледовые детские раздвижные 225М, размер 30-33   "/>
        <s v="Коньки хоккейные 225L, размер 44   "/>
        <s v="Ботинки лыжные Winter Star comfort черный (лого красный) 75 р.38 "/>
        <s v="Шнурки для коньков &quot;Blue Sports Titanium Waxed&quot;, 274см, черно-белый "/>
        <s v="Ботинки SPINE Cross кожа 35 (крепление NN75) р-р 37   "/>
        <s v="УЦЕНКА Набор коньки лед. раздв. 223Y с роликовой платформой+Защита, PVC колеса, размер 34-37 "/>
        <s v="Ботинки SPINE Smart 457 (крепление SNS) р-р 35   "/>
        <s v="Лыжные палки Gekars Vega 125см "/>
        <s v="Шайба взрослая &quot;Храбрость в сердце&quot; "/>
        <s v="Комплект лыжный БРЕНД ЦСТ (150/110 (+/-5 см), крепление: NNN), цвета микс "/>
        <s v="Лыжная мазь (комплект из 5 брусков) (0 -30°C), 200г "/>
        <s v="Шайба хоккейная &quot;VEGUM&quot;, оф.стандарт, d75 мм, выс. 25 мм, вес 163гр  "/>
        <s v="Тюбинг 95 см (ТБ2-90/ТК Три кота) "/>
        <s v="Снегокат &quot;Тимка спорт 2&quot;  &quot;Ми-ми-мишки&quot; на голубом арт. ТС2/ММ1   "/>
        <s v="Ботинки лыжные Winter Star classic черный (лого синий) N р.43 "/>
        <s v="Снегокат &quot;Тимка спорт&quot; черный арт. ТСЛ/Ч2  "/>
        <s v="Снегокат &quot;Тимка спорт 6&quot; ,  гонки, арт.ТС6/Г2    "/>
        <s v="Коньки ледовые раздвижные &quot;Монстрики&quot;, детские 223Q, размер 26-29   "/>
        <s v="Зажим-липучка для лыж узкий , цвет фуксия"/>
        <s v="Ботинки лыжные Winter Star classic черный (лого неон) N р.41 "/>
        <s v="Чехол-сумка для беговых лыж, 170 см цвета микс "/>
        <s v="Тюбинг 70 см &quot;Вихрь&quot;, цвета микс"/>
        <s v="Ботинки лыжные женские TREK Winter1 красный (лого серебро) 75 р.38 "/>
        <s v="Шайба взрослая &quot;Спорт&quot; "/>
        <s v="Ботинки лыжные TREK Skiing1 N75 ИК (черный, лого серый) (р.38) "/>
        <s v="Ботинки Loss 443/7 (крепление SNS), р-р33 "/>
        <s v="Ботинки лыжные TREK Snowrock NNN 2 ремня (черный, лого лайм неон) р. 36 "/>
        <s v="Ботинки SPINE Cross кожа 35 (крепление NN75) р-р 40   "/>
        <s v="Сноуборд с облегченными креплениями &quot;Face&quot; "/>
        <s v="Ботинки лыжные TREK Soul Comfort1  черный (лого лайм неон) 75 р.35 "/>
        <s v="Коньки ледовые раздвижные &quot;Монстрики&quot;, детские 223Q, размер 30-33   "/>
        <s v="Шайба взрослая "/>
        <s v="Лыжные палки Gekars Expert Plus 130 см "/>
        <s v="Ботинки лыжные TREK Level 2 NNN ИК (черный, лого красный) (р.43)   "/>
        <s v="Зажим-липучка для лыж, цвет синий/темно-синий микс"/>
        <s v="Ботинки лыжные TREK Skiing1 N75 ИК (черный, лого серый) (р.43)   "/>
        <s v="Коньки фигурные ONLITOP с мехом р.31 "/>
        <s v="Лыжа передняя к снегокату ЛП1 (черный) "/>
        <s v="Ботинки лыжные Winter Star comfort  черный (лого лайм неон) 75 р.36 "/>
        <s v="Ботинки Loss (крепление SNS), р-р 31   "/>
        <s v="Коньки фигурные Winter Star комфорт р.40 "/>
        <s v="Коньки фигурные Winter Star с мехом р.36 "/>
        <s v="Ботинки лыжные TREK Level 2 NNN ИК (черный, лого красный) (р.38)   "/>
        <s v="Палки лыжные стеклопластиковые г.Бийск (120 см) цвета микс"/>
        <s v="Ботинки лыжные Winter Star classic черный (лого синий) N р.39 "/>
        <s v="Ботинки лыжные TREK Blazzer NNN ИК (черный, лого серый) (р. 45)  "/>
        <s v="Ботинки лыжные Winter Star classic черный (лого синий) N р.38 "/>
        <s v="Лыжные палки Gekars Vega 135см "/>
        <s v="Ботинки лыжные TREK Level1 черный (лого неон) N р.41 "/>
        <s v="Коньки   BlackAqua АS-405 (р.30-33, зеленый-синий) "/>
        <s v="Шнурки для коньков &quot;Blue Sports Titanium Waxed&quot;, 304см, черно-белый "/>
        <s v="Тюбинг 95 см СВО (ТБ1КР-95/СФ селфи) "/>
        <s v="Ботинки лыжные TREK Soul NN75 ИК (черный, лого серый) р. 40   "/>
        <s v="Ботинки Spine Nordik  (крепление NN75), р-р 31   "/>
        <s v="Ботинки лыжные TREK Soul  NN75 ИК (черный, лайм неон) (р.42)"/>
        <s v="Палки лыжные алюминиевые Snowline,  115 см  "/>
        <s v="Тюбинг-ватрушка 83 см, Monc "/>
        <s v="Ледянка 45х45  толщина 2 см "/>
        <s v="Санки-ледянки  Машинка №7 размер 66х41 см, цвет зеленый   "/>
        <s v="Палки лыжные алюминиевые Snowline, 140 см  "/>
        <s v="Палки лыжные алюминиевые Snowline, 90 см "/>
        <s v="Снегокат СНК 10-02 Холодное сердце_20 "/>
        <s v="Мяч для хоккея на льду I.V.P, ярко-малиновый  "/>
        <s v="Снегокат &quot;Тимка спорт 4-1&quot; &quot;DISNEY Холодное сердце 2&quot; арт. CF2/1  "/>
        <s v="Самокат-снегокат зимний 2 в 1 &quot;Fresh&quot;   "/>
        <s v="Лыжи пластиковые БРЕНД ЦСТ (Step, 170см) цвета микс"/>
        <s v="Ботинки лыжные TREK Blazzer Comfort NNN ИК (черный, лого серый) (р.38) "/>
        <s v="Ботинки лыжные TREK Quest 2 черный (лого красный) NNN ИК  (р.39) "/>
        <s v="Комплект лыжный БРЕНД ЦСТ (150/110 (+/-5 см), крепление: SNS), цвета микс  "/>
        <s v="Ботинки лыжные TREK Omni 1 NNN ИК (черный, лого лайм неон) (р.35) "/>
        <s v="Комплект лыжный БРЕНД ЦСТ (200/160 (+/-5 см), крепление: NNN) цвета микс "/>
        <s v="Тюбинг 93 см &quot;Хохлома&quot; "/>
        <s v="Крепления охотпромысловые, брезент (амортизатор, носковой и пяточный ремень)   "/>
        <s v="Крепления охотпромысловые, брезент (амортизатор, носковой ремень)   "/>
        <s v="Комплект лыжный БРЕНД ЦСТ (Step, 185/145 (+/-5 см), крепление: SNS) цвета микс"/>
        <s v="Снегокат  "/>
        <s v="Лыжи деревянные  &quot; Рыбацкие &quot;  125 см   "/>
        <s v="Коньки   BlackAqua AS-408 (р.35-38, мятный-оранжевый) "/>
        <s v="Снегокат &quot;Тимка спорт 1&quot;  Пришельцы лимонный (высота 540мм)   арт.ТС1/П2 "/>
        <s v="Комплект лыжный БРЕНД ЦСТ (Step, 195/155 (+/-5 см), крепление: NNN), цвета микс "/>
        <s v="Коньки хоккейные BlackAqua HS-207 (р. 42) "/>
        <s v="Ботинки лыжные TREK Level1 черный (лого неон) N р.40 "/>
        <s v="Ботинки SPINE Smart 457 (крепление SNS) р-р 44   "/>
        <s v="УЦЕНКА Снегокат растущий СНК.10-02 &quot;Kiddy  LUX&quot; &quot;Хаски&quot; "/>
        <s v="Шайба взрослая &quot;Ориджинал&quot; "/>
        <s v="Снегокат Игрушка &quot;Ника кросс&quot; СНК/Л2, с леопардом (каркас золотистый) "/>
        <s v="Шайба взрослая &quot;Play-hard&quot; "/>
        <s v="Ботинки Spine Smart 457 (крепление SNS) р-р 37   "/>
        <s v="Ботинки лыжные TREK Sportiks NNN ИК (черный, лого синий) (р. 42)"/>
        <s v="Баул хоккейный №5 EFSI детский "/>
        <s v="УЦЕНКА Набор коньки лед. раздвижные с роликовой платформой+Защита, PVC колеса, размер 26-29 "/>
        <s v="Снегокат &quot;Тимка спорт 2&quot;  Лисенок Nika-kids  арт.ТС2/ЛС "/>
        <s v="Санки-ледянки №75 &quot;Чудик на ватрушке&quot; D-40см   "/>
        <s v="Снегокат &quot;Тимка спорт 1&quot;  Гонки (высота 540мм)  арт.ТС1/Г2 "/>
        <s v="Лыжи деревянные охотничьи 185 см   "/>
        <s v="Санки-ледянки Машинка №1 размер 77х38 см, цвета микс "/>
        <s v="Ботинки лыжные TREK Soul NN75 ИК (черный, лого серый) р. 39 "/>
        <s v="Лыжи пластиковые БРЕНД ЦСТ (Step, 190см) цвета микс"/>
        <s v="Санки-ледянки №65 &quot;Авторобот №1&quot; D-40см   "/>
        <s v="Ботинки лыжные Winter Star comfort  черный (лого лайм неон) 75 р.35 "/>
        <s v="Лыжи деревянные &quot;Лесные&quot; 165 см "/>
        <s v="Тюбинг 80 см &quot;Комфорт&quot;, цвета микс"/>
        <s v="Тюбинг 85 см (ТF2-80/1 &quot;DISNEY Холодное сердце 2&quot;) "/>
        <s v="Ботинки лыжные Winter Star classic  черный (лого серый) S р.46 "/>
        <s v="Лыжи детские Олимпик &quot;Лесная Прогулка&quot;с палками (66/75 см) "/>
        <s v="Ботинки лыжные TREK Snowrock SNS ИК (белый, лого синий) (р.37) "/>
        <s v="Снегокат &quot;Тимка Спорт 4-1&quot;  Гонки   арт.ТС4-1 "/>
        <s v="Снегокат Человек-паук арт. CSM2/1  "/>
        <s v="Снегокат &quot;T-rex&quot; "/>
        <s v="Ботинки SPINE Cross кожа 35 (крепление NN75) р-р 31   "/>
        <s v="Ботинки лыжные Winter Star classic  черный (лого серый) 75 р.35 "/>
        <s v="Лыжи &quot; Турист &quot; 170 см ( дерево-пластиковые ) "/>
        <s v="Санки-ледянки  Машинка №11 размер 74х35 см, цвета микс "/>
        <s v="Ботинки лыжные TREK Skiing1 N75 ИК (черный, лого серый) (р.40) "/>
        <s v="Ботинки лыжные TREK Level 2 NNN ИК (черный, лого красный) (р.42)   "/>
        <s v="Тюбинг-ватрушка 80 см, Лес  "/>
        <s v="Лыжи &quot; Турист &quot; 180 см ( дерево-пластиковые )   "/>
        <s v="Снегокат &quot;Ника-кросс&quot;  Гонки   арт.СНК "/>
        <s v="УЦЕНКА Набор коньки лед. раздвижные с роликовой платформой+Защита, PVC колеса, размер 30-33  "/>
        <s v="Ботинки лыжные женские TREK Winter3 белый (лого синий) 75 р.40 "/>
        <s v="Ботинки лыжные TREK Quest 2 черный (лого красный) NNN ИК  (р.37) "/>
        <s v="Лыжи деревянные &quot; Тайга&quot;  165  см, цвета микс"/>
        <s v="Тюбинг-ватрушка 120 см, Принт  "/>
        <s v="Комплект лыжный БРЕНД ЦСТ (185/145 (+/-5 см), крепление: 0075мм) "/>
        <s v="Ботинки лыжные TREK Quest 4 черный (лого серый ) NNN ИК  (р.40) "/>
        <s v="Ботинки Spine Nordik  43/7 (крепление NN75), р-р 40   "/>
        <s v="Лыжные палки Gekars Vega 130см "/>
        <s v="Ледянка 35х35  толщина 2 см, рисунок микс "/>
        <s v="Ботинки лыжные женские TREK Winter1 красный (лого серебро) 75 р.32 "/>
        <s v="Санки-ледянки №80 &quot;Футбольный фанат&quot; D-45см   "/>
        <s v="Шайба детская  "/>
        <s v="Мази скольжения SPRINT PRO, CH2 Red, (+2 -4°C), 60г "/>
        <s v="Ботинки лыжные TREK Omni4 черный (лого серый) N р.41 "/>
        <s v="Самокат-снегокат зимний 2 в 1 &quot;Заяц&quot;    "/>
        <s v="Ботинки Loss (крепление SNS), р-р 37 "/>
        <s v="Коньки ледовые раздвижные &quot;Космос&quot;, детские 223E, размер 30-33   "/>
        <s v="Мази скольжения SPRINT PRO, CH4 Blue, (-5 -12°C), 60г "/>
        <s v="Тюбинг  93 см (камера 15) "/>
        <s v="Коньки хоккейные 225L, размер 41    "/>
        <s v="Набор коньки ледовые раздвижные 223G с роликовой платформой+Защита, PVC колеса, размер 30-33 "/>
        <s v="Коньки хоккейные прокатные Odwin р.44 "/>
        <s v="Ботинки лыжные Winter Star classic черный (лого неон) N р.43 "/>
        <s v="Ботинки лыжные Winter Star classic  черный (лого серый) S р.40 "/>
        <s v="Ботинки лыжные TREK Level1 черный (лого неон) N р.38 "/>
        <s v="Мяч для флорбола MR-MF-Wh, пластик, IFF Approved  белый "/>
        <s v="Коньки фигурные Winter Star прокат р.34 "/>
        <s v="Тюбинг 85 см СВО (ТБ3К-85/А2 с акулой) "/>
        <s v="Ботинки лыжныеWinter Star classic черный (лого красный) N р.42 "/>
        <s v="Тюбинг 95 см (ТБ1-90/Ф с фиксиками)  "/>
        <s v="Санки-ледянки &quot;Пингвин чемпион&quot; D-40см "/>
        <s v="Коньки хоккейные BlackAqua HS-207 (р. 39) "/>
        <s v="Ботинки лыжные Winter Star comfort  черный (лого лайм неон) 75 р.43 "/>
        <s v="ботинки лыжные TREK Blazzer NNN ИК (черный, лого красный) (р. 40)  "/>
        <s v="Парафин для лыж  t°С (-3 -7°C), масса 80г "/>
        <s v="Крепления охотпромысловые, кожа ( носковой и пяточный ремень )   "/>
        <s v="Палки лыжные стеклопластиковые г.Бийск (160 см) цвета микс"/>
        <s v="УЦЕНКА Снегокат &quot;Тимка Спорт 4-1&quot;  арт.ТС4-1  "/>
        <s v="Лыжа боковая к снегокату ЛБ1, цвет чёрный  "/>
        <s v="Санки-ледянки Машинка №4 размер 71х31, цвета микс   "/>
        <s v="Ботинки Loss 443/7 (крепление SNS), р-р30 "/>
        <s v="Пробка для растирки мази синтетическая "/>
        <s v="Тюбинг - ватрушка  диаметр 90 см, ткань с рисунком, цвета микс "/>
        <s v="Снегокат &quot;Тимка спорт 2&quot; F1   арт.ТС2/F12   "/>
        <s v="Комплект лыжный БРЕНД ЦСТ (Step, 190/150 (+/-5 см), крепление: 0075мм) цвета микс"/>
        <s v="Снегокат &quot;Ника-джамп&quot;  Робот   арт.СНД1 "/>
        <s v="Тюбинг 75 см  (ТБ1-70/ТК &quot;Три кота&quot;)   "/>
        <s v="Ботинки лыжные Winter Star classic черный (лого неон) N р.40 "/>
        <s v="Тюбинг 105 см (ТSМ-100/1 &quot;Человек-паук&quot;) "/>
        <s v="Снегокат &quot;Тимка Спорт 4-1&quot;  Пинк   арт.ТС4-1/ПН2 "/>
        <s v="Шайба хоккейная &quot;VEGUM Junior&quot;, d 60 мм, выс. 20 мм, вес 85-90гр, резина, "/>
        <s v="Ботинки лыжные TREK Level 2 NNN ИК (черный, лого красный) (р.40)   "/>
        <s v="Тюбинг 85 см (ТБ1-80/ММ с ми-ми-мишками) "/>
        <s v="Сумка для коньков и роликовых коньков,  38х40 см, цвета микс "/>
        <s v="Тюбинг-ватрушка 83 см, Цветы "/>
        <s v="Ботинки лыжные TREK Sportiks SNS ИК (черный, лого синий р. 39 "/>
        <s v="Горнолыжная маска всепогодная 928, цвет оправы белый "/>
        <s v="Коньки фигурные Winter Star с мехом р.31 "/>
        <s v="Ботинки лыжные Winter Starclassic черный (лого красный) S р.38 "/>
        <s v="Снегокат растущий СНК.10-02 &quot;Kiddy  LUX&quot; &quot;Ирбис&quot; "/>
        <s v="Лыжи деревянные &quot; Тайга&quot;  185  см   "/>
        <s v="Ботинки лыжные детские Winter Star comfort Kids белый (лого синий) N р.35 "/>
        <s v="Ботинки лыжные TREK Omni4 черный (лого серый) N р.44 "/>
        <s v="Снегокат &quot;Тимка спорт 1+&quot;граффити красный (высота 540мм) ТС1+/GR "/>
        <s v="Ботинки Spine Smart 457 (крепление SNS) р-р 42   "/>
        <s v="Ледянка Рекс_90х40  толщина 2 см "/>
        <s v="Ботинки лыжные Winter Star classic черный (лого синий) N р.37 "/>
        <s v="Ботинки лыжные TREK Quest4 черный (лого серый) N р.43 "/>
        <s v="Тюбинг-ватрушка  110 см "/>
        <s v="Ботинки лыжные Winter Star classic  черный (лого серый) 75 р.43 "/>
        <s v="Ботинки лыжные TREK Level1 черный (лого неон) N р.44 "/>
        <s v="Ботинки лыжные женские TREK Winter1 красный (лого серебро) 75 р.33 "/>
        <s v="Зажим-липучка для лыж, цвет черный"/>
        <s v="Снегокат &quot;Ника-Snowdrive&quot;   Пинк  амарантовый  арт.СНД3/ПН2   "/>
        <s v="Ботинки лыжные Winter Starclassic черный (лого красный) S р.44 "/>
        <s v="Ботинки лыжные TREK Blazzer NNN ИК (черный, лого серый) (р. 37)  "/>
        <s v="Коньки ледовые раздвижные &quot;Единорожка&quot;, детские 223R, размер 30-33   "/>
        <s v="Ботинки лыжные TREK Quest 4 черный (лого серый ) NNN ИК  (р.41) "/>
        <s v="УЦЕНКА Коньки хоккейные 225L, размер 38   "/>
        <s v="Крепление для лыж 3-штыревое сталь "/>
        <s v="Мазь лыжная RAY WT-20 -8-25°C синтетическая зеленая (35г)"/>
        <s v="Комплект лыжный БРЕНД ЦСТ (185/145 (+/-5 см), крепление: NNN), цвета микс "/>
        <s v="Ботинки лыжные TREK Blazzer Comfort NNN ИК (черный, лого серый) (р.43)   "/>
        <s v="Самокат-снегокат зимний 2 в 1 &quot;Сиба&quot;    "/>
        <s v="Комплект лыжный БРЕНД ЦСТ (180/140 (+/-5 см), крепление: NNN) цвета микс"/>
        <s v="Ботинки лыжные TREK Soul  NN75 ИК (черный, лайм неон) (р.35)"/>
        <s v="Ботинки лыжные ТРЕК Skiing НК NN75 (черный, лого серый) (р.38)   "/>
        <s v="Ботинки лыжные TREK Omni 1 NNN ИК (черный, лого лайм неон) (р.36) "/>
        <s v="Тюбинг - ватрушка &quot;Вихрь Эконом&quot; диаметр 120 см, цвета микс   "/>
        <s v="Ботинки лыжные TREK Level 3 NNN ИК (черный, лого синий) (р.42)   "/>
        <s v="Коньки фигурные Winter Star с мехом р.37 "/>
        <s v="Ботинки SPINE Cross кожа (крепление NN75) р-р 39   "/>
        <s v="Самокат-снегокат зимний 2 в 1 &quot;Монстрики&quot;   "/>
        <s v="Санки-ледянки №76 &quot;Дракон на санках&quot; D-45см   "/>
        <s v="Ботинки лыжные TREK Snowrock 3 NNN ИК  (красный, лого серебро) (р.34) "/>
        <s v="Палки лыжные алюминиевые Snowline, 155 см  "/>
        <s v="Санки-ватрушки 110 см, Меховое сиденье,  цвета микс "/>
        <s v="Ботинки лыжные ТРЕК Skiing НК NN75 (черный, лого серый) (р.32) "/>
        <s v="Тюбинг &quot;Dragon&quot; 107 см (камера 16) "/>
        <s v="Коньки хоккейные 225L, размер 39    "/>
        <s v="Шайба взрослая &quot;Хоккей&quot; "/>
        <s v="Ботинки лыжные TREK Level 3 NNN ИК (черный, лого синий) (р.38) "/>
        <s v="Крепления лыжные механические NNN &quot;SHAMOV 01&quot;   "/>
        <s v="Ботинки SPINE Smart 457 (крепление SNS) р-р 43   "/>
        <s v="Санки-ватрушки 120 см, Меховое сиденье, цвета микс "/>
        <s v="Лыжи деревянные &quot;Лесные&quot; 175 см, цвета микс "/>
        <s v="Парафин для лыж фиолетовый t°С (0 -4°C), масса 80г "/>
        <s v="Снегокат &quot;Ника-Snowdrive&quot;  СНД3/SD22 "/>
        <s v="Ботинки лыжные ТРЕК Skiing НК NN75 (черный, лого серый) (р.41)   "/>
        <s v="Снегокат &quot;Тимка спорт 6&quot; с динозавромТС6/Д  "/>
        <s v="Ботинки лыжные Winter Starclassic черный (лого красный) S р.47 "/>
        <s v="Ботинки лыжные Winter Star classic  черный (лого серый) 75 р.45 "/>
        <s v="Чехлы на лезвия для фигурных коньков EFSI, цвет белый   "/>
        <s v="Ботинки лыжныеWinter Star classic черный (лого красный) N р.38 "/>
        <s v="Ботинки лыжные TREK Soul NN75 ИК (черный, лого серый) р. 38 "/>
        <s v="Комплект лыжный БРЕНД ЦСТ (160/120 (+/-5 см), крепление: SNS) "/>
        <s v="Палки лыжные алюминиевые Snowline,  125 см  "/>
        <s v="Ботинки Spine Smart 457 (крепление SNS) р-р 41   "/>
        <s v="Тюбинг 85 х103 см (ТБМ2/32 зеленый)  "/>
        <s v="Снегокат СНК 11  Белый Мишка "/>
        <s v="Ледянка 35х35   толщина 2 см "/>
        <s v="Ботинки лыжные Winter Starclassic черный (лого красный) S р.43 "/>
        <s v="Тюбинг-ватрушка 120 см, Приехал  "/>
        <s v="Скребок  SPRINT PRO, 4 мм "/>
        <s v="Коньки хоккейные BlackAqua HS-207 (р. 40) "/>
        <s v="Лыжи детские Вираж-спорт &quot;Единорожка&quot; с палками (100/100 см) "/>
        <s v="Комплект лыжный БРЕНД ЦСТ (190/150 (+/-5 см), крепление: NNN), цвета микс"/>
        <s v="Санки-ледянки круглые ф33см 14-300  цвета микс "/>
        <s v="Коньки фигурные Winter Star с мехом р.34 "/>
        <s v="Ботинки лыжные TREK Level 3 NNN ИК (черный, лого синий) (р.43) "/>
        <s v="Коньки хоккейные прокатные Odwin р.36 "/>
        <s v="Ботинки лыжные Winter Star comfort черный (лого лайм неон) S р.46 "/>
        <s v="Ботинки лыжные TREK Blazzer NNN ИК (черный, лого серый) (р. 43)  "/>
        <s v="Ботинки лыжные ТРЕК Skiing НК NN75 (черный, лого серый) (р.33) "/>
        <s v="Комплект лыжный БРЕНД ЦСТ (160/120 (+/-5 см), крепление: NNN) цвета микс "/>
        <s v="Ледянка Машина_35х35  толщина 2 см "/>
        <s v="Лыжи подростковые Ski Race &quot;Градиент&quot; с палками (150/110) "/>
        <s v="Ботинки лыжные TREK Level 4 SNS ИК (черный, лого серый) (р.45) "/>
        <s v="Ботинки Spine Kids 299/1 (крепление NN75), р-р 33 "/>
        <s v="УЦЕНКА Набор коньки лед. раздвижные 223Y с рол. платформой+Защита, PVC колеса, раз. 30-33  "/>
        <s v="Лыжные палки Gekars Expert Plus 150 см "/>
        <s v="Снегокат &quot;Тимка спорт 5&quot;  Робот   арт.ТС5/P2 "/>
        <s v="Снегокат &quot;Тимка Спорт 2 +  Болонка  арт.ТС2+/БЛ "/>
        <s v="Ботинки лыжные TREK Omni5 белый (лого синий) N р.40 "/>
        <s v="Ботинки лыжные женские TREK Winter1 красный (лого серебро) 75 р.39 "/>
        <s v="Снегокат &quot;Тимка Спорт 4-1&quot;  Болонка  арт.ТС4-1/БЛ "/>
        <s v="Снегокат &quot;Тимка спорт&quot; красный, арт. ТСЛ/К2  "/>
        <s v="Снегокат &quot;TWINY1&quot; пушистые звери, арт. TW1+/ПЗ  "/>
        <s v="Лыжи пластиковые БРЕНД ЦСТ (150см) цвета микс"/>
        <s v="Ботинки лыжныеWinter Star classic черный (лого красный) N р.44 "/>
        <s v="Снегокат &quot;Ника-Snowdrive&quot;  СНД3/SD3 "/>
        <s v="Чехол для беговых лыж &quot;TREK&quot; школьный 190 см цвет черный "/>
        <s v="Ботинки лыжные TREK Snowball NN75 ИК (красный, лого черный) (р. 35)  "/>
        <s v="Комплект лыжный БРЕНД ЦСТ (Step, 185/145 (+/-5 см), крепление: NNN), цвета микс  "/>
        <s v="Коньки ледовые раздвижные &quot;Единорожка&quot;, детские 223R, размер 26-29   "/>
        <s v="Ботинки лыжные TREK Skiing1 N75 ИК (черный, лого серый) (р.44)   "/>
        <s v="Ботинки лыжные TREK Blazzer Comfort NNN ИК (черный, лого серый) (р.40)   "/>
        <s v="Ботинки лыжные TREK Soul NN75 ИК (черный, лого серый) р. 35 "/>
        <s v="Комплект лыжный БРЕНД ЦСТ (Step, 150/110 (+/-5 см), крепление: 0075мм), цвета микс "/>
        <s v="Лыжи для самокатов-снегокатов (пара), цвет серый   "/>
        <s v="Ботинки SPINE Cross кожа (крепление NN75) р-р 45   "/>
        <s v="Горнолыжная маска всепогодная 883, цвет оправы черный "/>
        <s v="Ледянка Милое Животное_90х40  толщина 2 см "/>
        <s v="Тюбинг - ватрушка &quot;Комфорт&quot; диаметр 120 см,  цвета микс"/>
        <s v="Шайба взрослая &quot;Россия&quot; "/>
        <s v="Набор мазей держания для лыж универсальный WT-10 и WT-20"/>
        <s v="Ботинки лыжные TREK Soul Comfort1  черный (лого лайм неон) 75 р.40 "/>
        <s v="Сноуборд пластиковый с креплениями"/>
        <s v="Связка для горных лыж оранжевая "/>
        <s v="Ботинки лыжные ТРЕК Skiing НК NN75 (черный, лого серый) (р.44)   "/>
        <s v="Тюбинг 90 см (15-104П машинка ), цвета микс "/>
        <s v="Коньки ледовые раздвижные &quot;Монстрики&quot;, детские 223Q, размер 34-37   "/>
        <s v="Лыжные палки Gekars Expert Plus 160 см "/>
        <s v="Зажим-липучка для лыж, цвет красный"/>
        <s v="Ботинки лыжные Winter Star comfort черный (лого лайм неон) S р.44 "/>
        <s v="Парафин RAY CH-61 (+3 -12°C ) смазка скольжения комбинированная CH2+CH3+CH4  (60г) "/>
        <s v="Ботинки лыжные ТРЕК Skiing ИК NN75 (черный, лого серый) (р.36)   "/>
        <s v="Комплект лыжный БРЕНД ЦСТ (Step, 160/120 (+/-5 см), крепление: 0075мм) цвета микс"/>
        <s v="Лыжи детские &quot;Лыжики пыжики&quot; (котята) с палками (75/75 см)   "/>
        <s v="Снегокат &quot;Тимка спорт 1&quot;  Пинк  (высота 540мм)  арт.TC1/ПН2   "/>
        <s v="Ледянка Зверятки_35х35  толщина 2 см "/>
        <s v="Снегокат &quot;Тимка спорт 2&quot;  &quot;My little pony&quot; арт. ТС2/LP   "/>
        <s v="Ботинки лыжные ТРЕК Soul ИК NN75 (черный, лого красный) р.39   "/>
        <s v="Ботинки лыжные TREK Quest 2 черный (лого красный) NNN ИК  (р.42) "/>
        <s v="Лыжи &quot; Турист &quot; 190 см ( дерево-пластиковые )   "/>
        <s v="Ботинки лыжные TREK Snowrock NNN 2 ремня (черный, лого лайм неон) р. 34 "/>
        <s v="Коньки фигурные ONLITOP с мехом р.32 "/>
        <s v="Самокат-снегокат зимний 2 в 1 &quot;Русалка&quot;    "/>
        <s v="Лыжный комплект 120 см, крепление, палки 90 см, цвета микс "/>
        <s v="Палки лыжные стеклопластиковые г.Бийск (90 см), цвета микс  "/>
        <s v="Ботинки лыжные Winter Star classic  черный (лого серый) S р.37 "/>
        <s v="Мазь лыжная,  фиолетовая (t°С 0 -3°C), масса 40 г "/>
        <s v="Тюбинг 85 х103 см (ТБМ1/Г2 c граффити)    "/>
        <s v="Шайба взрослая    "/>
        <s v="Снегокат &quot;Тимка спорт 6&quot; с болонкой, арт. ТС6/БЛ "/>
        <s v="Ботинки лыжные TREK Kids NNN ИК (металик, лого серебро) (р.35)   "/>
        <s v="Ботинки лыжные TREK Soul Comfort1  черный (лого лайм неон) 75 р.36 "/>
        <s v="Снегокат TWINY 1 с осьминогом упак. 1 шт. арт. TW1/O2    "/>
        <s v="Сумка для коньков и роликовых коньков, принт мальчик, 38х40 см,  цвета микс "/>
        <s v="Ботинки лыжные ТРЕК Skiing НК NN75 (черный, лого серый) (р.42)   "/>
        <s v="Тюбинг 93 см &quot;Хохлома&quot;, комфорт  "/>
        <s v="Санки-ватрушки  100 см, Меховое сиденье, цвета микс "/>
        <s v="Ботинки лыжные Winter Star classic  черный (лого серый) S р.39 "/>
        <s v="Шайба хоккейная взрослая &quot;Волна&quot; "/>
        <s v="Коньки фигурные Winter Star с мехом р.30 "/>
        <s v="Тюбинг-ватрушка 90 см, Рекс  "/>
        <s v="Ботинки лыжные TREK Olimpia NNN ИК (красный,  лого серебро) (р. 36) "/>
        <s v="Лыжные палки Gekars Expert Plus 120 см "/>
        <s v="УЦЕНКА Коньки хоккейные 225L, размер 43   "/>
        <s v="Ботинки лыжныеWinter Star classic черный (лого красный) N р.45 "/>
        <s v="Снегокат &quot;Тимка спорт 1&quot; с единорогом арт. ТС1-М/ЕР   "/>
        <s v="Тюбинг 75 см  (ТБ2-70/ТК Три кота) "/>
        <s v="Шлем игрока EFSI NRG 220 L, цвет красный   "/>
        <s v="Ботинки лыжные Winter Star classic  черный (лого серый) 75 р.42 "/>
        <s v="Снегокат СНК 05-03 Дольче Вита "/>
        <s v="Лыжи &quot; Турист &quot; 190 см ( деревянные )   "/>
        <s v="Ботинки лыжные женские TREK Winter3 белый (лого синий) 75 р.35 "/>
        <s v="Самокат-снегокат зимний 2 в 1 &quot;T-Rex&quot;      "/>
        <s v="Ботинки лыжные TREK Snowrock SNS ИК (белый, лого синий) (р.35) "/>
        <s v="Ботинки лыжные Winter Star comfort черный (лого лайм неон) S р.35 "/>
        <s v="Палки лыжные стеклопластиковые, ЦСТ (120см), цвета микс"/>
        <s v="Санки-ледянки &quot;Весёлый пингвинчик&quot; D-35см цвета микс "/>
        <s v="Снегокат &quot;Ника-джамп&quot;  Пришельцы   арт.СНД1/П2 "/>
        <s v="Ботинки лыжные TREK Quest1 черный (лого лайм неон) S р.35 "/>
        <s v="Сноуборд пластиковый с креплениями &quot;Орнамент&quot; "/>
        <s v="Снегокат &quot;Тимка Спорт 4-1&quot;  Единорог  арт.ТС4-1М/ЕР  "/>
        <s v="Ботинки лыжные TREK Laser  NN75 ИК (черный, лого лайм неон) (р.34) "/>
        <s v="Ботинки лыжные TREK Sportiks SNS ИК (черный, лого синий р. 37 "/>
        <s v="Коньки   BlackAqua AS-408 (р.31-34, темно-синий-зеленый) "/>
        <s v="Тюбинг -ватрушка 90 см   "/>
        <s v="Снегокат &quot;Тимка спорт 2&quot;   Зимний спорт арт.ТС2/C2   "/>
        <s v="Ботинки лыжные TREK Level 4 SNS ИК (черный, лого серый) (р.39)   "/>
        <s v="Ботинки лыжныеWinter Star classic черный (лого красный) N р.35 "/>
        <s v="Ботинки лыжные ТРЕК Skiing ИК NN75 (черный, лого серый) (р.37)   "/>
        <s v="Ботинки лыжные Winter Star classic  черный (лого серый) 75 р.37 "/>
        <s v="Лыжи детские &quot;Олимпик-спорт&quot; ( снегири)  с палками (65/75 см)   "/>
        <s v="Тюбинг 118*82 см Машинка, цвета микс "/>
        <s v="Ботинки лыжныеWinter Star classic черный (лого красный) N р.46 "/>
        <s v="УЦЕНКА Тюбинг 85 см (ТSМ-80/1 &quot;Человек-паук&quot;) "/>
        <s v="Снегокат &quot;Ника-кросс&quot;  Бабочки   арт.СНК "/>
        <s v="Снегокат &quot;Тимка спорт 6&quot; с единорогом, арт.ТС6-М/ЕР "/>
        <s v="Палки лыжные стеклопластиковые г.Бийск (105 см), цвета микс"/>
        <s v="Тюбинг BOARD с LED-подсветкой 100см "/>
        <s v="Ботинки лыжные TREK Blazzer Comfort NNN ИК (черный, лого серый) (р.37)   "/>
        <s v="Снегокат &quot;Ника-Snowdrive&quot;  СНД3/SD12  "/>
        <s v="Лыжи детские &quot;Лыжики пыжики&quot; ( пингвинята)  с палками (75/75 см)   "/>
        <s v="Ботинки лыжные TREK Level2 черный (лого красный) SNS (р. 43) "/>
        <s v="Ботинки лыжные TREK Olimpia NNN ИК (красный,  лого серебро) (р. 37) "/>
        <s v="Ботинки лыжные Winter Starclassic черный (лого красный) S р.41 "/>
        <s v="Тюбинг-ватрушка  90 см "/>
        <s v="Коньки ледовые раздвижные 225М, размер 30-33   "/>
        <s v="Шнурки для коньков &quot;BIG BOY Elite Line с пропиткой&quot;, 274см, белый "/>
        <s v="Шнурки для коньков &quot;Texstyle Double Blue Line And Molded Tip&quot; арт.2000MT-WH-274, полиэс, 274 "/>
        <s v="Набор лыжника &quot;RAY&quot; (сумка,мазь WT-10,20. пробка, скребок) 2070, цвета микс "/>
        <s v="Комплект лыжный БРЕНД ЦСТ (Step, 170/130 (+/-5 см), крепление: SNS) цвета микс"/>
        <s v="Ботинки лыжные ТРЕК Skiing НК NN75 (черный, лого серый) (р.40)   "/>
        <s v="Лыжи детские &quot;Лыжики пыжики&quot; ( ручки)  с палками (75/75 см)   "/>
        <s v="Снегокат &quot;Тимка спорт 2&quot;  &quot;Ми-ми-мишки&quot; на зеленом арт .ТС2/ММ2   "/>
        <s v="Сноускейт пластиковый   "/>
        <s v="Тюбинг-ватрушка 107 см, "/>
        <s v="Снегокат &quot;Тимка спорт 2+&quot; с динозавром, арт. ТС2+/Д  "/>
        <s v="Самокат-снегокат зимний 2 в 1 &quot;Take it Easy&quot;    "/>
        <s v="Тюбинг-ватрушка 93 см, "/>
        <s v="Ботинки лыжные TREK Omni 1 NNN ИК (черный, лого лайм неон) (р.37) "/>
        <s v="Коньки ледовые раздвижные &quot;Дракон&quot;, детские 223L, размер 26-29   "/>
        <s v="Ботинки лыжные Winter Star comfort  черный (лого лайм неон) 75 р.40 "/>
        <s v="Снегокат &quot;Ника-Snowpatrol&quot; Пинк СНД2/ПН2 "/>
        <s v="Шайба хоккейная &quot;RUBENA&quot;, d75 мм, выс. 25 мм, вес 170гр   "/>
        <s v="Ботинки лыжные женские TREK WinterComfort3 белый (лого синий) 75 р.39 "/>
        <s v="Шайба взрослая &quot;Шлем&quot;   "/>
        <s v="Комплект лыжный БРЕНД ЦСТ (205/165 (+/-5 см), крепление: 0075мм) цвета микс  "/>
        <s v="Ботинки лыжные TREK Olimpia NNN ИК (красный,  лого серебро) (р. 41) "/>
        <s v="Палки лыжные стеклопластиковые г.Бийск (100 см) "/>
        <s v="Палки лыжные стеклопластиковые г.Бийск (125 см) цвета микс"/>
        <s v="Ботинки лыжные TREK Level 4 SNS ИК (черный, лого серый) (р.44)   "/>
        <s v="Ботинки лыжные TREK Level1 черный (лого неон) N р.43 "/>
        <s v="Ботинки лыжныеWinter Star classic черный (лого красный) N р.43 "/>
        <s v="Парафин для лыж красный t°С (0 +6°C), масса 80г "/>
        <s v="Ботинки лыжные Winter Star classic черный (лого неон) N р.44 "/>
        <s v="Ботинки Spine Nordik  43/2 (крепление NN75), р-р 32   "/>
        <s v="Ботинки лыжные TREK Soul Comfort1  черный (лого лайм неон) 75 р.44 "/>
        <s v="Ботинки лыжные TREK Quest 4 черный (лого серый ) NNN ИК  (р.38) "/>
        <s v="Палки лыжные стеклопластиковые, ЦСТ (145см), цвета микс"/>
        <s v="УЦЕНКА Набор коньки ледовые раздвижные 223G с роликовой платформой, PVC колеса, размер 34-37 "/>
        <s v="Ботинки лыжные TREK Omni4 черный (лого серый) N р.37 "/>
        <s v="Шайба детская &quot;Первый&quot; "/>
        <s v="Ботинки лыжные ТРЕК Soul ИК NN75 (черный, лого красный) р.41   "/>
        <s v="Снегокат СНК 11 Граффити "/>
        <s v="Ботинки лыжные Winter Star classic  черный (лого серый) 75 р.36 "/>
        <s v="Ботинки SPINE Smart 457 (крепление SNS) р-р 45   "/>
        <s v="Мази скольжения SPRINT PRO, CH5 Green, (-12 -30°C), 60г "/>
        <s v="Ботинки лыжные ТРЕК Soul ИК NN75 (черный, лого красный) р.44   "/>
        <s v="Тюбинг 85 см (15-106ТП) "/>
        <s v="Сноуборд детский с облегченными креплениями "/>
        <s v="Тюбинг 70 см  СВО (ТБ1КР-70/ЕР с единорогом) "/>
        <s v="Комплект лыжный БРЕНД ЦСТ (190/150 (+/-5 см), крепление: 0075мм)  "/>
        <s v="Коньки хоккейные BlackAqua HS-207 (р. 38) "/>
        <s v="Палки лыжные стеклопластиковые г.Бийск (170 см)   "/>
        <s v="Палки лыжные стеклопластиковые г.Бийск (65 см) цвета микс"/>
        <s v="Коньки   BlackAqua AS-408 (р.27-30, мятный-оранжевый) "/>
        <s v="Мазь лыжная, синяя ( t°С -3 -7°C), масса 40 г "/>
        <s v="Парафин RAY П-61 +5-14°C комбинированная туристическая смазка скольжения П2+П3+П4 (60г) "/>
        <s v="Шайба взрослая &quot;Герб&quot; "/>
        <s v="Коньки фигурные Winter Star прокат р.40 "/>
        <s v="Ботинки лыжные TREK Laser NN75 ИК (красный, лого серебро) (р. 36) "/>
        <s v="Ботинки лыжные TREK Sportiks SNS ИК (черный, лого синий р. 42 "/>
        <s v="Набор коньки ледовые раздвижные 223Y с роликовой платформой+Защита, PVC колеса, раз. 30-33   "/>
        <s v="Комплект лыжный БРЕНД ЦСТ (Step, 205/165 (+/-5 см), крепление: 0075мм), цвета микс  "/>
        <s v="Набор коньки ледовые раздвижные 223Y с роликовой платформой+Защита, PVC колеса, размер 30-33 "/>
        <s v="Палки лыжные алюминиевые Snowline, 110 см  "/>
        <s v="Баул вратарский EFSI "/>
        <s v="Коньки ледовые раздвижные &quot;Космос&quot;, детские 223E, размер 26-29   "/>
        <s v="Снегокат растущий  СНК.10-02 &quot;Панда&quot;   "/>
        <s v="Ботинки лыжные TREK Omni4 черный (лого серый) N р.38 "/>
        <s v="Ботинки лыжные TREK Soul  NN75 ИК (черный, лайм неон) (р.38)"/>
        <s v="Палки лыжные стеклопластиковые г.Бийск (140 см), цвета микс "/>
        <s v="Комплект лыжный БРЕНД ЦСТ (170/130 (+/-5 см), крепление: 0075мм)  "/>
        <s v="Ботинки лыжные Winter Star classic черный (лого синий) N р.44 "/>
        <s v="Ботинки Loss (крепление SNS), р-р 39 "/>
        <s v="Ботинки лыжные TREK Snowball NN75 ИК (желтый, лого черный) (р. 36)"/>
        <s v="Комплект лыжный БРЕНД ЦСТ (200/160 (+/-5 см), крепление: SNS), цвета микс"/>
        <s v="Ботинки лыжные TREK Quest 2 черный (лого красный) NNN ИК  (р.38) "/>
        <s v="Ботинки лыжные TREK Level 2 NNN ИК (черный, лого красный) (р.37) "/>
        <s v="Крепления лыжные механические NNN &quot;SHAMOV 06&quot;   "/>
        <s v="Ботинки лыжные Winter Star classic  черный (лого серый) 75 р.44 "/>
        <s v="Самокат-снегокат зимний 2 в 1 &quot;Wild Speed&quot;   "/>
        <s v="Ботинки лыжные TREK Quest4 черный (лого серый) N р.46 "/>
        <s v="Комплект лыжный БРЕНД ЦСТ (Step, 200/160 (+/-5 см), крепление: 0075мм), цвета микс "/>
        <s v="Ботинки Spine Kids 299/1 (крепление NN75), р-р 35 "/>
        <s v="Ботинки Spine Baby 101  (крепление NNN), р-р 34-35    "/>
        <s v="Набор коньки ледовые раздвижные 223G с роликовой платформой+Защита, PVC колеса, размер 26-29 "/>
        <s v="Шорты-ледянки, размер S, цвета микс "/>
        <s v="Ботинки лыжные Winter Star comfort черный (лого красный) 75 р.36 "/>
        <s v="Ботинки лыжные TREK Blazzer1 NNN черный (лого лайм неон) (р.37) "/>
        <s v="Снегокат TWINY 1  с красками арт. TW1/K2   "/>
        <s v="Ботинки лыжные TREK Level 2 NNN ИК (черный, лого красный) (р.44)   "/>
        <s v="Палки лыжные алюминиевые Snowline, 170 см "/>
        <s v="Мазь лыжная,  черная ( t°С -14 -30°C), масса 40 г "/>
        <s v="Шайба хоккейная взрослая &quot;Россия&quot; узор "/>
        <s v="Снегокат &quot;Тимка спорт 1&quot;  Sport (высота 540мм)  арт.ТС1/S "/>
        <s v="Ботинки лыжные TREK Olimpia NNN ИК (красный,  лого серебро) (р. 38) "/>
        <s v="Ботинки лыжные TREK Skiing1 N75 ИК (черный, лого серый) (р.41) "/>
        <s v="Снегокат &quot;Тимка Спорт 4-1&quot;  F1   арт.ТС4-1   "/>
        <s v="УЦЕНКА Тюбинг 70 см &quot;Вихрь&quot;, цвета микс "/>
        <s v="Скребок SPRINT PRO, 5 мм "/>
        <s v="Ботинки лыжные TREK Laser  NN75 ИК (черный, лого лайм неон) (р.35) "/>
        <s v="Ботинки лыжные ТРЕК Skiing НК NN75 (черный, лого серый) (р.34) "/>
        <s v="Ботинки лыжные Winter Star classic черный (лого синий) N р.40 "/>
        <s v="Лыжи детские деревянные  120 см, цвета микс "/>
        <s v="Ботинки лыжные TREK Snowball NN75 ИК (красный, лого черный) (р. 37) "/>
        <s v="Самокат-снегокат зимний 2 в 1 &quot;Стиль&quot;      "/>
        <s v="Ботинки лыжные TREK Omni5 белый (лого синий) N р.39 "/>
        <s v="Ботинки лыжные TREK Quest1 черный (лого лайм неон) S р.45 "/>
        <s v="Лыжи детские Пыжики &quot;Волшебные коты&quot; с палками (75/75 см) "/>
        <s v="Снегокат &quot;Pattern&quot; "/>
        <s v="Тюбинг  73 см (камера 13) "/>
        <s v="Палки лыжные алюминиевые Snowline, 145 см  "/>
        <s v="Тюбинг 95 см СВО (ТБ2К-95/КН с конфетками) "/>
        <s v="Лента для крюка Канада (24*50, Черная)   "/>
        <s v="Коньки фигурные Winter Star с мехом р.40 "/>
        <s v="Ботинки лыжные Winter Star comfort черный (лого лайм неон) S р.43 "/>
        <s v="Лыжные палки Gekars Expert Plus 135 см "/>
        <s v="Ботинки лыжные TREK Soul Comfort1  черный (лого лайм неон) 75 р.45 "/>
        <s v="Ботинки лыжные TREK Level 4 SNS ИК (черный, лого серый) (р.40)   "/>
        <s v="Лыжи деревянные &quot; Тайга&quot;  155  см, цвета микс "/>
        <s v="Коньки фигурные Winter Star с мехом р.39 "/>
        <s v="Ботинки лыжные TREK Soul NN75 ИК (черный, лого серый) р. 43 "/>
        <s v="Крепления охотпромысловые, кожа ( амортизатор, носковой и пяточный ремень )   "/>
        <s v="Тюбинг - ватрушка &quot;Божья коровка&quot; диаметр 80 см , цвета микс"/>
        <s v="Связка для горных лыж синяя "/>
        <s v="Ботинки SPINE Baby 103 (крепление SNS) р-р 34-35  "/>
        <s v="Лыжи детские деревянные 130 см, цвета микс "/>
        <s v="Ботинки лыжные Winter Star comfort  черный (лого лайм неон) 75 р.44 "/>
        <s v="Ботинки лыжные TREK Soul  NN75 ИК (черный, лайм неон) (р.41)"/>
        <s v="Самокат-снегокат зимний 2 в 1 &quot;Super Rider&quot;   "/>
        <s v="Снегокат &quot;Тимка Спорт 4-1&quot; Пришельцы (лимонный каркас) ТС4-1/П2   "/>
        <s v="Ботинки лыжные TREK Level2 SNS черный (лого красный)  (р.40) "/>
        <s v="Шайба хоккейная детская &quot;Динозавр&quot; "/>
        <s v="Тюбинг-ватрушка 120 см, Свитер  "/>
        <s v="Ботинки лыжные TREK Blazzer Control 3 NNN ИК (черный,лого синий) (р.38) "/>
        <s v="Ботинки Loss 443/7 (крепление SNS), р-р32 "/>
        <s v="Ледянка Карамелька_45х45  толщина 2 см "/>
        <s v="Снегокат растущий  СНК.10-02  &quot;Единорог&quot; "/>
        <s v="Ботинки лыжные TREK Sportiks NNN ИК (черный, лого синий) (р. 46) "/>
        <s v="Ботинки лыжные TREK Snowrock SNS ИК (черный, лого лайм неон) р. 37 "/>
        <s v="Чехлы на лезвия для фигурных коньков EFSI, цвет желтый   "/>
        <s v="Ботинки лыжные ТРЕК Skiing ИК NN75 (черный, лого серый) (р.35) "/>
        <s v="Ботинки лыжные Winter Star comfort черный (лого лайм неон) S р.45 "/>
        <s v="Снегокат Игрушка Сказочный патруль &quot;Тимка спорт 4-1&quot; ССП2, Сказочный патруль "/>
        <s v="Самокат-снегокат зимний 2 в 1 &quot;Red Sport&quot;   "/>
        <s v="Ботинки лыжные TREK Blazzer Comfort NNN ИК (черный, лого серый) (р.44)   "/>
        <s v="Тюбинг - ватрушка ТБ2-90/ММ &quot;Ми-ми-мишки&quot; 95 см   "/>
        <s v="Ботинки лыжные TREK Level 3 NNN ИК (черный, лого синий) (р.36) "/>
        <s v="Лыжи подростковые деревянные&quot; Лидер &quot; 170 см, цвета микс "/>
        <s v="Лыжа боковая к снегокату СНК ЛБ2 (черный) "/>
        <s v="Коньки ледовые раздвижные &quot;Дракоша&quot;, детские 223S, размер 30-33   "/>
        <s v="Коньки хоккейные BlackAqua HS-207 р. 45 "/>
        <s v="Ледянка малая и средняя прямоугольная, материал ПВХ  30х45см цвета микс  "/>
        <s v="Санки-ватрушки 90 см, Меховое сиденье, цвета микс "/>
        <s v="Ботинки лыжные женские TREK Winter3 белый (лого синий) 75 р.38 "/>
        <s v="Снегокат TWINY 1  голубой, Щенячий патруль арт. СРР/Г   "/>
        <s v="Ботинки лыжные женские TREK Winter1 красный (лого серебро) 75 р.31 "/>
        <s v="Парафины для лыж (комплект из 5 брусков) (до -25°C), 200г "/>
        <s v="Ботинки Spine Nordik  43/2 (крепление NN75), р-р 30   "/>
        <s v="Скребок  SPRINT PRO, 3 мм "/>
        <s v="Шайба хоккейная взрослая &quot;Лев&quot; "/>
        <s v="Ботинки лыжные TREK Kids NNN ИК (металик, лого серебро) (р.37)   "/>
        <s v="Лента хок. Blue Sport Tape Coton Black, арт.603314, размер 36х50, черная "/>
        <s v="Парафины для лыж (комплект из 2 брусков) Ж-С, (до -7°C) "/>
        <s v="Ботинки Loss 443/7  (крепление SNS), р-р 34   "/>
        <s v="Ботинки лыжные TREK Blazzer Control 3 NNN ИК (черный,лого синий) (р.42)   "/>
        <s v="Ботинки лыжные TREK Olimpia NNN ИК (белый, лого синий) р. 38 "/>
        <s v="Ботинки лыжные TREK Snowrock 3 NNN ИК  (красный, лого серебро) (р.35)   "/>
        <s v="Снегокат &quot;Тимка спорт 6&quot;ми-ми-мишки на бирюзовом, арт.ТС6/ММ1 "/>
        <s v="Ботинки лыжные TREK Snowrock SNS ИК (белый, лого синий) (р.36) "/>
        <s v="Шайба взрослая  "/>
        <s v="Ботинки лыжные ТРЕК Skiing НК NN75 (черный, лого серый) (р.39)   "/>
        <s v="Санки-ледянки &quot;Забавные животные&quot; D-45см "/>
        <s v="Шнурки для коньков &quot;BIG BOY Comfort Line с пропиткой&quot;, 305см, белый "/>
        <s v="Ботинки лыжные Winter Star comfort  черный (лого лайм неон) 75 р.41 "/>
        <s v="Лыжи охотничьи дерево-пластиковые &quot;Тайга&quot; 145 см, цвета микс  "/>
        <s v="Ботинки лыжные Winter Star comfort черный (лого лайм неон) S р.40 "/>
        <s v="Ботинки лыжные TREK Soul Comfort1  черный (лого лайм неон) 75 р.38 "/>
        <s v="Ботинки лыжные TREK Quest 2 черный (лого красный) NNN ИК  (р.43) "/>
        <s v="Ботинки лыжные женские TREK Winter1 красный (лого серебро) 75 р.30 "/>
        <s v="Ботинки лыжные TREK Omni4 черный (лого серый) N р.40 "/>
        <s v="Ботинки лыжные TREK Olimpia NNN ИК (белый, лого синий) р. 37 "/>
        <s v="Коньки хоккейные 225L, размер 40   "/>
        <s v="Снегокат &quot;Тимка спорт 6&quot; Три кота арт. ТС6/ТК  "/>
        <s v="Лыжные палки Gekars Vega 120см "/>
        <s v="Ботинки лыжные детские Winter Star  control kids  черный (лого лайм неон) N р.39 "/>
        <s v="Ботинки лыжные TREK Snowrock SNS ИК (белый, лого синий) (р.38) "/>
        <s v="Снегокат &quot;Ника-джамп&quot;  Граффит красный   арт.СНД1 "/>
        <s v="Снегокат &quot;Dog&quot; "/>
        <s v="Снегокат &quot;Тимка Спорт 4-1&quot;  Зимний спорт  арт.ТС4-1/С "/>
        <s v="Лыжи пластиковые БРЕНД ЦСТ (Step, 200см ) цвета микс "/>
        <s v="Тюбинг-ватрушка 73 см, "/>
        <s v="Ботинки Spine Nordik  (крепление NN75), р-р 33   "/>
        <s v="Сумка для коньков и роликовых коньков, принт мальчик, 31х28 см, цвета микс "/>
        <s v="Ботинки лыжные TREK Sportiks SNS ИК (черный, лого синий р. 40 "/>
        <s v="Комплект лыжный БРЕНД ЦСТ (Step, 180/140 (+/-5 см), крепление: 0075мм) цвета микс "/>
        <s v="Лыжи &quot; Снеговик&quot; деревянные  90см "/>
        <s v="Сумка для коньков и роликовых коньков,  40х32 см, цвета микс "/>
        <s v="Коньки фигурные ONLITOP с мехом р.35 "/>
        <s v="Ботинки Loss (крепление SNS), р-р 36   "/>
        <s v="Лыжи &quot; Турист &quot; 200 см ( деревянные )   "/>
        <s v="Палки лыжные стеклопластиковые, ЦСТ (155см)"/>
        <s v="Ботинки Spine Nordik  43/7 (крепление NN75), р-р 41   "/>
        <s v="Ботинки лыжные TREK Level 2 NNN ИК (черный, лого красный) (р.41)   "/>
        <s v="Ботинки лыжные TREK Level1 черный (лого неон) N р.39 "/>
        <s v="Тюбинг 70 см СВО (ТБ2К-70/КН с конфетками) "/>
        <s v="Шайба детская &quot;Хоккей&quot;, цвета микс "/>
        <s v="Чехол-сумка для беговых лыж, 210 см цвета микс "/>
        <s v="УЦЕНКА Коньки хоккейные 225L, размер 42   "/>
        <s v="Мазь лыжная RAY W-9 -15-30°C синтетическая бесцветная (35г) микс"/>
        <s v="Ботинки лыжные Winter Star comfort черный (лого лайм неон) S р.39 "/>
        <s v="Ботинки лыжные TREK Omni4 черный (лого серый) N р.42 "/>
        <s v="Смывка для удаления лыжной смазки, ПЭТ, 440 мл "/>
        <s v="Ботинки лыжные TREK Level 4 SNS ИК (черный, лого серый) (р.41)   "/>
        <s v="Ботинки лыжные TREK Sportiks NNN ИК (черный, лого синий) (р. 45)"/>
        <s v="Снегокат &quot;Счастье&quot; "/>
        <s v="Ботинки лыжные Winter Star comfort  черный (лого лайм неон) 75 р.42 "/>
        <s v="Крепления охотпромысловые, кожа ( амортизатор, носковой ремень )   "/>
        <s v="Ледянка Комиксы_90х40  толщина 2 см "/>
        <s v="Лыжные палки Gekars Vega 110см "/>
        <s v="Парафин П-4 (-4-14*С) 60 гр."/>
        <s v="Ботинки лыжные TREK Laser  NN75 ИК (черный, лого лайм неон) (р.37) "/>
        <s v="Палки лыжные алюминиевые Snowline, 150 см  "/>
        <s v="Ботинки SPINE Baby 103 (крепление SNS) р-р 33-34 цвета микс  "/>
        <s v="Ботинки лыжные TREK Olimpia NNN ИК (белый, лого синий) р. 39 "/>
        <s v="Чехол-сумка для беговых лыж, 190 см цвета микс "/>
        <s v="Санки-ледянки  Машинка № 12 размер 74х35 см, цвета микс   "/>
      </sharedItems>
    </cacheField>
    <cacheField name="Количество (шт.)" numFmtId="0">
      <sharedItems containsSemiMixedTypes="0" containsString="0" containsNumber="1" containsInteger="1" minValue="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256.879601967594" createdVersion="6" refreshedVersion="6" minRefreshableVersion="3" recordCount="500" xr:uid="{91C37E65-6D92-46C2-AEFD-454C1F3FD8A1}">
  <cacheSource type="worksheet">
    <worksheetSource ref="A2:J502" sheet="АВС_анализ"/>
  </cacheSource>
  <cacheFields count="10">
    <cacheField name="Артикул" numFmtId="0">
      <sharedItems containsSemiMixedTypes="0" containsString="0" containsNumber="1" containsInteger="1" minValue="100122" maxValue="199575"/>
    </cacheField>
    <cacheField name="Наименование" numFmtId="0">
      <sharedItems/>
    </cacheField>
    <cacheField name="Объем продаж (руб.)" numFmtId="3">
      <sharedItems containsSemiMixedTypes="0" containsString="0" containsNumber="1" containsInteger="1" minValue="-338" maxValue="249374"/>
    </cacheField>
    <cacheField name="Доля в %" numFmtId="10">
      <sharedItems containsSemiMixedTypes="0" containsString="0" containsNumber="1" minValue="-5.3886561899924109E-6" maxValue="3.9757122743288974E-3"/>
    </cacheField>
    <cacheField name="Доля нарост. итогом %" numFmtId="10">
      <sharedItems containsSemiMixedTypes="0" containsString="0" containsNumber="1" minValue="3.9757122743288974E-3" maxValue="1.0000065684211541"/>
    </cacheField>
    <cacheField name="ABC" numFmtId="0">
      <sharedItems count="3">
        <s v="A"/>
        <s v="B"/>
        <s v="С"/>
      </sharedItems>
    </cacheField>
    <cacheField name="Количество (шт) - арт" numFmtId="0">
      <sharedItems containsSemiMixedTypes="0" containsString="0" containsNumber="1" containsInteger="1" minValue="0" maxValue="292"/>
    </cacheField>
    <cacheField name="Количество (шт) - наим" numFmtId="0">
      <sharedItems containsSemiMixedTypes="0" containsString="0" containsNumber="1" containsInteger="1" minValue="0" maxValue="292"/>
    </cacheField>
    <cacheField name="Количество (шт) - наим в сводной" numFmtId="0">
      <sharedItems containsSemiMixedTypes="0" containsString="0" containsNumber="1" containsInteger="1" minValue="0" maxValue="999"/>
    </cacheField>
    <cacheField name="Количество (шт.)" numFmtId="166">
      <sharedItems containsSemiMixedTypes="0" containsString="0" containsNumber="1" containsInteger="1" minValue="0" maxValue="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249374"/>
  </r>
  <r>
    <x v="1"/>
    <x v="1"/>
    <n v="247735"/>
  </r>
  <r>
    <x v="2"/>
    <x v="2"/>
    <n v="247261"/>
  </r>
  <r>
    <x v="3"/>
    <x v="3"/>
    <n v="246913"/>
  </r>
  <r>
    <x v="4"/>
    <x v="4"/>
    <n v="246910"/>
  </r>
  <r>
    <x v="5"/>
    <x v="5"/>
    <n v="246335"/>
  </r>
  <r>
    <x v="6"/>
    <x v="6"/>
    <n v="246087"/>
  </r>
  <r>
    <x v="7"/>
    <x v="7"/>
    <n v="244088"/>
  </r>
  <r>
    <x v="8"/>
    <x v="8"/>
    <n v="243865"/>
  </r>
  <r>
    <x v="9"/>
    <x v="9"/>
    <n v="243236"/>
  </r>
  <r>
    <x v="10"/>
    <x v="10"/>
    <n v="243061"/>
  </r>
  <r>
    <x v="11"/>
    <x v="11"/>
    <n v="242397"/>
  </r>
  <r>
    <x v="12"/>
    <x v="12"/>
    <n v="241287"/>
  </r>
  <r>
    <x v="13"/>
    <x v="13"/>
    <n v="240966"/>
  </r>
  <r>
    <x v="14"/>
    <x v="14"/>
    <n v="240802"/>
  </r>
  <r>
    <x v="15"/>
    <x v="15"/>
    <n v="240002"/>
  </r>
  <r>
    <x v="16"/>
    <x v="16"/>
    <n v="239864"/>
  </r>
  <r>
    <x v="17"/>
    <x v="17"/>
    <n v="239853"/>
  </r>
  <r>
    <x v="18"/>
    <x v="18"/>
    <n v="239498"/>
  </r>
  <r>
    <x v="19"/>
    <x v="19"/>
    <n v="239222"/>
  </r>
  <r>
    <x v="20"/>
    <x v="20"/>
    <n v="239025"/>
  </r>
  <r>
    <x v="21"/>
    <x v="21"/>
    <n v="238791"/>
  </r>
  <r>
    <x v="22"/>
    <x v="22"/>
    <n v="237721"/>
  </r>
  <r>
    <x v="23"/>
    <x v="23"/>
    <n v="236791"/>
  </r>
  <r>
    <x v="24"/>
    <x v="24"/>
    <n v="236180"/>
  </r>
  <r>
    <x v="25"/>
    <x v="25"/>
    <n v="235527"/>
  </r>
  <r>
    <x v="26"/>
    <x v="26"/>
    <n v="235106"/>
  </r>
  <r>
    <x v="27"/>
    <x v="27"/>
    <n v="234540"/>
  </r>
  <r>
    <x v="28"/>
    <x v="28"/>
    <n v="234041"/>
  </r>
  <r>
    <x v="29"/>
    <x v="29"/>
    <n v="233485"/>
  </r>
  <r>
    <x v="30"/>
    <x v="30"/>
    <n v="233448"/>
  </r>
  <r>
    <x v="31"/>
    <x v="31"/>
    <n v="233403"/>
  </r>
  <r>
    <x v="32"/>
    <x v="32"/>
    <n v="233347"/>
  </r>
  <r>
    <x v="33"/>
    <x v="33"/>
    <n v="232659"/>
  </r>
  <r>
    <x v="34"/>
    <x v="34"/>
    <n v="232175"/>
  </r>
  <r>
    <x v="35"/>
    <x v="35"/>
    <n v="232151"/>
  </r>
  <r>
    <x v="36"/>
    <x v="36"/>
    <n v="231891"/>
  </r>
  <r>
    <x v="37"/>
    <x v="37"/>
    <n v="231617"/>
  </r>
  <r>
    <x v="38"/>
    <x v="38"/>
    <n v="231430"/>
  </r>
  <r>
    <x v="39"/>
    <x v="39"/>
    <n v="231027"/>
  </r>
  <r>
    <x v="40"/>
    <x v="40"/>
    <n v="230808"/>
  </r>
  <r>
    <x v="41"/>
    <x v="41"/>
    <n v="230640"/>
  </r>
  <r>
    <x v="42"/>
    <x v="42"/>
    <n v="230032"/>
  </r>
  <r>
    <x v="43"/>
    <x v="43"/>
    <n v="229877"/>
  </r>
  <r>
    <x v="44"/>
    <x v="44"/>
    <n v="228498"/>
  </r>
  <r>
    <x v="45"/>
    <x v="45"/>
    <n v="228041"/>
  </r>
  <r>
    <x v="46"/>
    <x v="46"/>
    <n v="225298"/>
  </r>
  <r>
    <x v="47"/>
    <x v="47"/>
    <n v="224706"/>
  </r>
  <r>
    <x v="48"/>
    <x v="48"/>
    <n v="224046"/>
  </r>
  <r>
    <x v="49"/>
    <x v="49"/>
    <n v="223949"/>
  </r>
  <r>
    <x v="50"/>
    <x v="50"/>
    <n v="223066"/>
  </r>
  <r>
    <x v="51"/>
    <x v="51"/>
    <n v="222959"/>
  </r>
  <r>
    <x v="52"/>
    <x v="52"/>
    <n v="222165"/>
  </r>
  <r>
    <x v="53"/>
    <x v="53"/>
    <n v="221794"/>
  </r>
  <r>
    <x v="54"/>
    <x v="54"/>
    <n v="221575"/>
  </r>
  <r>
    <x v="55"/>
    <x v="55"/>
    <n v="221300"/>
  </r>
  <r>
    <x v="56"/>
    <x v="56"/>
    <n v="220941"/>
  </r>
  <r>
    <x v="57"/>
    <x v="57"/>
    <n v="220640"/>
  </r>
  <r>
    <x v="58"/>
    <x v="58"/>
    <n v="220531"/>
  </r>
  <r>
    <x v="59"/>
    <x v="59"/>
    <n v="220066"/>
  </r>
  <r>
    <x v="60"/>
    <x v="60"/>
    <n v="219279"/>
  </r>
  <r>
    <x v="61"/>
    <x v="61"/>
    <n v="219124"/>
  </r>
  <r>
    <x v="62"/>
    <x v="62"/>
    <n v="219001"/>
  </r>
  <r>
    <x v="63"/>
    <x v="63"/>
    <n v="218588"/>
  </r>
  <r>
    <x v="64"/>
    <x v="64"/>
    <n v="218009"/>
  </r>
  <r>
    <x v="65"/>
    <x v="65"/>
    <n v="217545"/>
  </r>
  <r>
    <x v="66"/>
    <x v="66"/>
    <n v="216860"/>
  </r>
  <r>
    <x v="67"/>
    <x v="67"/>
    <n v="216437"/>
  </r>
  <r>
    <x v="68"/>
    <x v="68"/>
    <n v="216268"/>
  </r>
  <r>
    <x v="69"/>
    <x v="69"/>
    <n v="215429"/>
  </r>
  <r>
    <x v="70"/>
    <x v="70"/>
    <n v="215374"/>
  </r>
  <r>
    <x v="71"/>
    <x v="71"/>
    <n v="215241"/>
  </r>
  <r>
    <x v="72"/>
    <x v="72"/>
    <n v="214116"/>
  </r>
  <r>
    <x v="73"/>
    <x v="73"/>
    <n v="213648"/>
  </r>
  <r>
    <x v="74"/>
    <x v="74"/>
    <n v="213400"/>
  </r>
  <r>
    <x v="75"/>
    <x v="75"/>
    <n v="212881"/>
  </r>
  <r>
    <x v="76"/>
    <x v="76"/>
    <n v="212216"/>
  </r>
  <r>
    <x v="77"/>
    <x v="77"/>
    <n v="211281"/>
  </r>
  <r>
    <x v="78"/>
    <x v="78"/>
    <n v="210421"/>
  </r>
  <r>
    <x v="79"/>
    <x v="79"/>
    <n v="210010"/>
  </r>
  <r>
    <x v="80"/>
    <x v="80"/>
    <n v="209821"/>
  </r>
  <r>
    <x v="81"/>
    <x v="81"/>
    <n v="208236"/>
  </r>
  <r>
    <x v="82"/>
    <x v="82"/>
    <n v="208123"/>
  </r>
  <r>
    <x v="83"/>
    <x v="22"/>
    <n v="208027"/>
  </r>
  <r>
    <x v="84"/>
    <x v="83"/>
    <n v="207839"/>
  </r>
  <r>
    <x v="85"/>
    <x v="84"/>
    <n v="206229"/>
  </r>
  <r>
    <x v="86"/>
    <x v="85"/>
    <n v="205938"/>
  </r>
  <r>
    <x v="87"/>
    <x v="86"/>
    <n v="205498"/>
  </r>
  <r>
    <x v="88"/>
    <x v="87"/>
    <n v="205302"/>
  </r>
  <r>
    <x v="89"/>
    <x v="88"/>
    <n v="203762"/>
  </r>
  <r>
    <x v="90"/>
    <x v="89"/>
    <n v="203736"/>
  </r>
  <r>
    <x v="91"/>
    <x v="90"/>
    <n v="203514"/>
  </r>
  <r>
    <x v="92"/>
    <x v="91"/>
    <n v="203193"/>
  </r>
  <r>
    <x v="93"/>
    <x v="92"/>
    <n v="203143"/>
  </r>
  <r>
    <x v="94"/>
    <x v="93"/>
    <n v="202777"/>
  </r>
  <r>
    <x v="95"/>
    <x v="94"/>
    <n v="202286"/>
  </r>
  <r>
    <x v="96"/>
    <x v="95"/>
    <n v="201982"/>
  </r>
  <r>
    <x v="97"/>
    <x v="96"/>
    <n v="201655"/>
  </r>
  <r>
    <x v="98"/>
    <x v="97"/>
    <n v="200787"/>
  </r>
  <r>
    <x v="99"/>
    <x v="98"/>
    <n v="200287"/>
  </r>
  <r>
    <x v="100"/>
    <x v="99"/>
    <n v="199915"/>
  </r>
  <r>
    <x v="101"/>
    <x v="100"/>
    <n v="198828"/>
  </r>
  <r>
    <x v="102"/>
    <x v="101"/>
    <n v="198797"/>
  </r>
  <r>
    <x v="103"/>
    <x v="102"/>
    <n v="198790"/>
  </r>
  <r>
    <x v="104"/>
    <x v="103"/>
    <n v="198388"/>
  </r>
  <r>
    <x v="105"/>
    <x v="104"/>
    <n v="198044"/>
  </r>
  <r>
    <x v="106"/>
    <x v="105"/>
    <n v="197911"/>
  </r>
  <r>
    <x v="107"/>
    <x v="106"/>
    <n v="196872"/>
  </r>
  <r>
    <x v="108"/>
    <x v="107"/>
    <n v="196192"/>
  </r>
  <r>
    <x v="109"/>
    <x v="108"/>
    <n v="196011"/>
  </r>
  <r>
    <x v="110"/>
    <x v="109"/>
    <n v="195753"/>
  </r>
  <r>
    <x v="111"/>
    <x v="110"/>
    <n v="195408"/>
  </r>
  <r>
    <x v="112"/>
    <x v="111"/>
    <n v="195060"/>
  </r>
  <r>
    <x v="113"/>
    <x v="112"/>
    <n v="194581"/>
  </r>
  <r>
    <x v="114"/>
    <x v="113"/>
    <n v="194336"/>
  </r>
  <r>
    <x v="115"/>
    <x v="114"/>
    <n v="194184"/>
  </r>
  <r>
    <x v="116"/>
    <x v="115"/>
    <n v="194171"/>
  </r>
  <r>
    <x v="117"/>
    <x v="116"/>
    <n v="192742"/>
  </r>
  <r>
    <x v="118"/>
    <x v="117"/>
    <n v="191143"/>
  </r>
  <r>
    <x v="119"/>
    <x v="118"/>
    <n v="189156"/>
  </r>
  <r>
    <x v="120"/>
    <x v="119"/>
    <n v="188618"/>
  </r>
  <r>
    <x v="121"/>
    <x v="120"/>
    <n v="187909"/>
  </r>
  <r>
    <x v="122"/>
    <x v="121"/>
    <n v="187893"/>
  </r>
  <r>
    <x v="123"/>
    <x v="122"/>
    <n v="187804"/>
  </r>
  <r>
    <x v="124"/>
    <x v="123"/>
    <n v="187264"/>
  </r>
  <r>
    <x v="125"/>
    <x v="124"/>
    <n v="186333"/>
  </r>
  <r>
    <x v="126"/>
    <x v="125"/>
    <n v="186328"/>
  </r>
  <r>
    <x v="127"/>
    <x v="126"/>
    <n v="186307"/>
  </r>
  <r>
    <x v="128"/>
    <x v="127"/>
    <n v="185926"/>
  </r>
  <r>
    <x v="129"/>
    <x v="128"/>
    <n v="184826"/>
  </r>
  <r>
    <x v="130"/>
    <x v="129"/>
    <n v="184590"/>
  </r>
  <r>
    <x v="131"/>
    <x v="130"/>
    <n v="183851"/>
  </r>
  <r>
    <x v="132"/>
    <x v="83"/>
    <n v="183546"/>
  </r>
  <r>
    <x v="133"/>
    <x v="131"/>
    <n v="183078"/>
  </r>
  <r>
    <x v="134"/>
    <x v="132"/>
    <n v="182748"/>
  </r>
  <r>
    <x v="135"/>
    <x v="133"/>
    <n v="182735"/>
  </r>
  <r>
    <x v="136"/>
    <x v="134"/>
    <n v="181974"/>
  </r>
  <r>
    <x v="137"/>
    <x v="135"/>
    <n v="181835"/>
  </r>
  <r>
    <x v="138"/>
    <x v="136"/>
    <n v="181437"/>
  </r>
  <r>
    <x v="139"/>
    <x v="137"/>
    <n v="180980"/>
  </r>
  <r>
    <x v="140"/>
    <x v="138"/>
    <n v="180915"/>
  </r>
  <r>
    <x v="141"/>
    <x v="139"/>
    <n v="180880"/>
  </r>
  <r>
    <x v="142"/>
    <x v="140"/>
    <n v="179051"/>
  </r>
  <r>
    <x v="143"/>
    <x v="141"/>
    <n v="179028"/>
  </r>
  <r>
    <x v="144"/>
    <x v="142"/>
    <n v="178784"/>
  </r>
  <r>
    <x v="145"/>
    <x v="143"/>
    <n v="178344"/>
  </r>
  <r>
    <x v="146"/>
    <x v="144"/>
    <n v="178221"/>
  </r>
  <r>
    <x v="147"/>
    <x v="145"/>
    <n v="178194"/>
  </r>
  <r>
    <x v="148"/>
    <x v="146"/>
    <n v="178083"/>
  </r>
  <r>
    <x v="149"/>
    <x v="147"/>
    <n v="177826"/>
  </r>
  <r>
    <x v="150"/>
    <x v="57"/>
    <n v="177818"/>
  </r>
  <r>
    <x v="151"/>
    <x v="148"/>
    <n v="177725"/>
  </r>
  <r>
    <x v="152"/>
    <x v="149"/>
    <n v="177505"/>
  </r>
  <r>
    <x v="153"/>
    <x v="150"/>
    <n v="177328"/>
  </r>
  <r>
    <x v="154"/>
    <x v="151"/>
    <n v="175928"/>
  </r>
  <r>
    <x v="155"/>
    <x v="152"/>
    <n v="175414"/>
  </r>
  <r>
    <x v="156"/>
    <x v="153"/>
    <n v="175324"/>
  </r>
  <r>
    <x v="157"/>
    <x v="154"/>
    <n v="174252"/>
  </r>
  <r>
    <x v="158"/>
    <x v="155"/>
    <n v="174204"/>
  </r>
  <r>
    <x v="159"/>
    <x v="156"/>
    <n v="173957"/>
  </r>
  <r>
    <x v="160"/>
    <x v="157"/>
    <n v="171848"/>
  </r>
  <r>
    <x v="161"/>
    <x v="158"/>
    <n v="170627"/>
  </r>
  <r>
    <x v="162"/>
    <x v="159"/>
    <n v="170610"/>
  </r>
  <r>
    <x v="163"/>
    <x v="160"/>
    <n v="170069"/>
  </r>
  <r>
    <x v="164"/>
    <x v="161"/>
    <n v="169903"/>
  </r>
  <r>
    <x v="165"/>
    <x v="162"/>
    <n v="169502"/>
  </r>
  <r>
    <x v="166"/>
    <x v="163"/>
    <n v="168400"/>
  </r>
  <r>
    <x v="167"/>
    <x v="164"/>
    <n v="167996"/>
  </r>
  <r>
    <x v="168"/>
    <x v="165"/>
    <n v="167972"/>
  </r>
  <r>
    <x v="169"/>
    <x v="166"/>
    <n v="167868"/>
  </r>
  <r>
    <x v="170"/>
    <x v="159"/>
    <n v="167539"/>
  </r>
  <r>
    <x v="171"/>
    <x v="167"/>
    <n v="167213"/>
  </r>
  <r>
    <x v="172"/>
    <x v="168"/>
    <n v="165989"/>
  </r>
  <r>
    <x v="173"/>
    <x v="169"/>
    <n v="165031"/>
  </r>
  <r>
    <x v="174"/>
    <x v="170"/>
    <n v="164896"/>
  </r>
  <r>
    <x v="175"/>
    <x v="171"/>
    <n v="164039"/>
  </r>
  <r>
    <x v="176"/>
    <x v="172"/>
    <n v="163906"/>
  </r>
  <r>
    <x v="177"/>
    <x v="173"/>
    <n v="163005"/>
  </r>
  <r>
    <x v="178"/>
    <x v="174"/>
    <n v="162252"/>
  </r>
  <r>
    <x v="179"/>
    <x v="16"/>
    <n v="161877"/>
  </r>
  <r>
    <x v="180"/>
    <x v="175"/>
    <n v="160408"/>
  </r>
  <r>
    <x v="181"/>
    <x v="176"/>
    <n v="159257"/>
  </r>
  <r>
    <x v="182"/>
    <x v="177"/>
    <n v="159139"/>
  </r>
  <r>
    <x v="183"/>
    <x v="178"/>
    <n v="158601"/>
  </r>
  <r>
    <x v="184"/>
    <x v="179"/>
    <n v="158299"/>
  </r>
  <r>
    <x v="185"/>
    <x v="39"/>
    <n v="158023"/>
  </r>
  <r>
    <x v="186"/>
    <x v="180"/>
    <n v="157535"/>
  </r>
  <r>
    <x v="187"/>
    <x v="181"/>
    <n v="157353"/>
  </r>
  <r>
    <x v="188"/>
    <x v="182"/>
    <n v="157235"/>
  </r>
  <r>
    <x v="189"/>
    <x v="183"/>
    <n v="155532"/>
  </r>
  <r>
    <x v="190"/>
    <x v="184"/>
    <n v="155423"/>
  </r>
  <r>
    <x v="191"/>
    <x v="185"/>
    <n v="155063"/>
  </r>
  <r>
    <x v="192"/>
    <x v="186"/>
    <n v="152058"/>
  </r>
  <r>
    <x v="193"/>
    <x v="187"/>
    <n v="151566"/>
  </r>
  <r>
    <x v="194"/>
    <x v="188"/>
    <n v="151193"/>
  </r>
  <r>
    <x v="195"/>
    <x v="189"/>
    <n v="150725"/>
  </r>
  <r>
    <x v="196"/>
    <x v="190"/>
    <n v="150467"/>
  </r>
  <r>
    <x v="197"/>
    <x v="191"/>
    <n v="150353"/>
  </r>
  <r>
    <x v="198"/>
    <x v="192"/>
    <n v="150286"/>
  </r>
  <r>
    <x v="199"/>
    <x v="193"/>
    <n v="147974"/>
  </r>
  <r>
    <x v="200"/>
    <x v="194"/>
    <n v="147100"/>
  </r>
  <r>
    <x v="201"/>
    <x v="195"/>
    <n v="146203"/>
  </r>
  <r>
    <x v="202"/>
    <x v="196"/>
    <n v="146162"/>
  </r>
  <r>
    <x v="203"/>
    <x v="197"/>
    <n v="145475"/>
  </r>
  <r>
    <x v="204"/>
    <x v="198"/>
    <n v="144226"/>
  </r>
  <r>
    <x v="205"/>
    <x v="199"/>
    <n v="142986"/>
  </r>
  <r>
    <x v="206"/>
    <x v="200"/>
    <n v="142869"/>
  </r>
  <r>
    <x v="207"/>
    <x v="201"/>
    <n v="142835"/>
  </r>
  <r>
    <x v="208"/>
    <x v="202"/>
    <n v="142792"/>
  </r>
  <r>
    <x v="209"/>
    <x v="203"/>
    <n v="142600"/>
  </r>
  <r>
    <x v="210"/>
    <x v="204"/>
    <n v="142582"/>
  </r>
  <r>
    <x v="211"/>
    <x v="205"/>
    <n v="142581"/>
  </r>
  <r>
    <x v="212"/>
    <x v="206"/>
    <n v="142353"/>
  </r>
  <r>
    <x v="213"/>
    <x v="207"/>
    <n v="141933"/>
  </r>
  <r>
    <x v="214"/>
    <x v="208"/>
    <n v="141808"/>
  </r>
  <r>
    <x v="215"/>
    <x v="209"/>
    <n v="141374"/>
  </r>
  <r>
    <x v="216"/>
    <x v="210"/>
    <n v="141122"/>
  </r>
  <r>
    <x v="217"/>
    <x v="211"/>
    <n v="140618"/>
  </r>
  <r>
    <x v="218"/>
    <x v="212"/>
    <n v="140610"/>
  </r>
  <r>
    <x v="219"/>
    <x v="213"/>
    <n v="140311"/>
  </r>
  <r>
    <x v="220"/>
    <x v="214"/>
    <n v="139151"/>
  </r>
  <r>
    <x v="221"/>
    <x v="215"/>
    <n v="138888"/>
  </r>
  <r>
    <x v="222"/>
    <x v="216"/>
    <n v="138619"/>
  </r>
  <r>
    <x v="223"/>
    <x v="217"/>
    <n v="138370"/>
  </r>
  <r>
    <x v="224"/>
    <x v="218"/>
    <n v="137206"/>
  </r>
  <r>
    <x v="225"/>
    <x v="219"/>
    <n v="136463"/>
  </r>
  <r>
    <x v="226"/>
    <x v="220"/>
    <n v="135153"/>
  </r>
  <r>
    <x v="227"/>
    <x v="221"/>
    <n v="134758"/>
  </r>
  <r>
    <x v="228"/>
    <x v="222"/>
    <n v="134501"/>
  </r>
  <r>
    <x v="229"/>
    <x v="223"/>
    <n v="133866"/>
  </r>
  <r>
    <x v="230"/>
    <x v="224"/>
    <n v="133163"/>
  </r>
  <r>
    <x v="231"/>
    <x v="225"/>
    <n v="131951"/>
  </r>
  <r>
    <x v="232"/>
    <x v="226"/>
    <n v="131753"/>
  </r>
  <r>
    <x v="233"/>
    <x v="227"/>
    <n v="131661"/>
  </r>
  <r>
    <x v="234"/>
    <x v="228"/>
    <n v="131060"/>
  </r>
  <r>
    <x v="235"/>
    <x v="229"/>
    <n v="131006"/>
  </r>
  <r>
    <x v="236"/>
    <x v="230"/>
    <n v="130989"/>
  </r>
  <r>
    <x v="237"/>
    <x v="231"/>
    <n v="130953"/>
  </r>
  <r>
    <x v="238"/>
    <x v="232"/>
    <n v="129389"/>
  </r>
  <r>
    <x v="239"/>
    <x v="233"/>
    <n v="129389"/>
  </r>
  <r>
    <x v="240"/>
    <x v="234"/>
    <n v="129196"/>
  </r>
  <r>
    <x v="241"/>
    <x v="235"/>
    <n v="129179"/>
  </r>
  <r>
    <x v="242"/>
    <x v="236"/>
    <n v="128894"/>
  </r>
  <r>
    <x v="243"/>
    <x v="237"/>
    <n v="128313"/>
  </r>
  <r>
    <x v="244"/>
    <x v="238"/>
    <n v="127526"/>
  </r>
  <r>
    <x v="245"/>
    <x v="239"/>
    <n v="127525"/>
  </r>
  <r>
    <x v="246"/>
    <x v="211"/>
    <n v="127507"/>
  </r>
  <r>
    <x v="247"/>
    <x v="240"/>
    <n v="127473"/>
  </r>
  <r>
    <x v="248"/>
    <x v="241"/>
    <n v="127088"/>
  </r>
  <r>
    <x v="249"/>
    <x v="236"/>
    <n v="126589"/>
  </r>
  <r>
    <x v="250"/>
    <x v="242"/>
    <n v="125694"/>
  </r>
  <r>
    <x v="251"/>
    <x v="243"/>
    <n v="125588"/>
  </r>
  <r>
    <x v="252"/>
    <x v="244"/>
    <n v="125090"/>
  </r>
  <r>
    <x v="253"/>
    <x v="245"/>
    <n v="125078"/>
  </r>
  <r>
    <x v="254"/>
    <x v="246"/>
    <n v="122529"/>
  </r>
  <r>
    <x v="255"/>
    <x v="247"/>
    <n v="121986"/>
  </r>
  <r>
    <x v="256"/>
    <x v="248"/>
    <n v="121376"/>
  </r>
  <r>
    <x v="257"/>
    <x v="249"/>
    <n v="121265"/>
  </r>
  <r>
    <x v="258"/>
    <x v="250"/>
    <n v="120084"/>
  </r>
  <r>
    <x v="259"/>
    <x v="251"/>
    <n v="119748"/>
  </r>
  <r>
    <x v="260"/>
    <x v="252"/>
    <n v="119553"/>
  </r>
  <r>
    <x v="261"/>
    <x v="253"/>
    <n v="119204"/>
  </r>
  <r>
    <x v="262"/>
    <x v="254"/>
    <n v="117670"/>
  </r>
  <r>
    <x v="263"/>
    <x v="255"/>
    <n v="115615"/>
  </r>
  <r>
    <x v="264"/>
    <x v="256"/>
    <n v="115393"/>
  </r>
  <r>
    <x v="265"/>
    <x v="257"/>
    <n v="115279"/>
  </r>
  <r>
    <x v="266"/>
    <x v="258"/>
    <n v="114536"/>
  </r>
  <r>
    <x v="267"/>
    <x v="259"/>
    <n v="114350"/>
  </r>
  <r>
    <x v="268"/>
    <x v="260"/>
    <n v="113964"/>
  </r>
  <r>
    <x v="269"/>
    <x v="261"/>
    <n v="112859"/>
  </r>
  <r>
    <x v="270"/>
    <x v="262"/>
    <n v="112655"/>
  </r>
  <r>
    <x v="271"/>
    <x v="263"/>
    <n v="112446"/>
  </r>
  <r>
    <x v="272"/>
    <x v="264"/>
    <n v="111910"/>
  </r>
  <r>
    <x v="273"/>
    <x v="265"/>
    <n v="111469"/>
  </r>
  <r>
    <x v="274"/>
    <x v="266"/>
    <n v="109693"/>
  </r>
  <r>
    <x v="275"/>
    <x v="267"/>
    <n v="109519"/>
  </r>
  <r>
    <x v="276"/>
    <x v="268"/>
    <n v="109054"/>
  </r>
  <r>
    <x v="277"/>
    <x v="269"/>
    <n v="109026"/>
  </r>
  <r>
    <x v="278"/>
    <x v="270"/>
    <n v="108729"/>
  </r>
  <r>
    <x v="279"/>
    <x v="271"/>
    <n v="108051"/>
  </r>
  <r>
    <x v="280"/>
    <x v="272"/>
    <n v="107236"/>
  </r>
  <r>
    <x v="281"/>
    <x v="273"/>
    <n v="106552"/>
  </r>
  <r>
    <x v="282"/>
    <x v="274"/>
    <n v="106158"/>
  </r>
  <r>
    <x v="283"/>
    <x v="275"/>
    <n v="105796"/>
  </r>
  <r>
    <x v="284"/>
    <x v="50"/>
    <n v="105778"/>
  </r>
  <r>
    <x v="285"/>
    <x v="276"/>
    <n v="105145"/>
  </r>
  <r>
    <x v="286"/>
    <x v="277"/>
    <n v="104994"/>
  </r>
  <r>
    <x v="287"/>
    <x v="278"/>
    <n v="104112"/>
  </r>
  <r>
    <x v="288"/>
    <x v="50"/>
    <n v="103506"/>
  </r>
  <r>
    <x v="289"/>
    <x v="279"/>
    <n v="103419"/>
  </r>
  <r>
    <x v="290"/>
    <x v="39"/>
    <n v="103258"/>
  </r>
  <r>
    <x v="291"/>
    <x v="280"/>
    <n v="102496"/>
  </r>
  <r>
    <x v="292"/>
    <x v="281"/>
    <n v="101992"/>
  </r>
  <r>
    <x v="293"/>
    <x v="282"/>
    <n v="101989"/>
  </r>
  <r>
    <x v="294"/>
    <x v="283"/>
    <n v="101903"/>
  </r>
  <r>
    <x v="295"/>
    <x v="284"/>
    <n v="101122"/>
  </r>
  <r>
    <x v="296"/>
    <x v="285"/>
    <n v="101091"/>
  </r>
  <r>
    <x v="297"/>
    <x v="286"/>
    <n v="100715"/>
  </r>
  <r>
    <x v="298"/>
    <x v="287"/>
    <n v="100544"/>
  </r>
  <r>
    <x v="299"/>
    <x v="288"/>
    <n v="99742"/>
  </r>
  <r>
    <x v="300"/>
    <x v="289"/>
    <n v="98818"/>
  </r>
  <r>
    <x v="301"/>
    <x v="290"/>
    <n v="98798"/>
  </r>
  <r>
    <x v="302"/>
    <x v="291"/>
    <n v="98579"/>
  </r>
  <r>
    <x v="303"/>
    <x v="292"/>
    <n v="98249"/>
  </r>
  <r>
    <x v="304"/>
    <x v="293"/>
    <n v="97487"/>
  </r>
  <r>
    <x v="305"/>
    <x v="187"/>
    <n v="97448"/>
  </r>
  <r>
    <x v="306"/>
    <x v="294"/>
    <n v="95836"/>
  </r>
  <r>
    <x v="307"/>
    <x v="295"/>
    <n v="95523"/>
  </r>
  <r>
    <x v="308"/>
    <x v="296"/>
    <n v="95081"/>
  </r>
  <r>
    <x v="309"/>
    <x v="297"/>
    <n v="94742"/>
  </r>
  <r>
    <x v="310"/>
    <x v="298"/>
    <n v="94726"/>
  </r>
  <r>
    <x v="311"/>
    <x v="50"/>
    <n v="94660"/>
  </r>
  <r>
    <x v="312"/>
    <x v="175"/>
    <n v="94598"/>
  </r>
  <r>
    <x v="313"/>
    <x v="299"/>
    <n v="94327"/>
  </r>
  <r>
    <x v="314"/>
    <x v="300"/>
    <n v="94166"/>
  </r>
  <r>
    <x v="315"/>
    <x v="301"/>
    <n v="93562"/>
  </r>
  <r>
    <x v="316"/>
    <x v="302"/>
    <n v="92297"/>
  </r>
  <r>
    <x v="317"/>
    <x v="303"/>
    <n v="91187"/>
  </r>
  <r>
    <x v="318"/>
    <x v="270"/>
    <n v="90662"/>
  </r>
  <r>
    <x v="319"/>
    <x v="105"/>
    <n v="90401"/>
  </r>
  <r>
    <x v="320"/>
    <x v="304"/>
    <n v="89855"/>
  </r>
  <r>
    <x v="321"/>
    <x v="305"/>
    <n v="89828"/>
  </r>
  <r>
    <x v="322"/>
    <x v="306"/>
    <n v="89817"/>
  </r>
  <r>
    <x v="323"/>
    <x v="307"/>
    <n v="89645"/>
  </r>
  <r>
    <x v="324"/>
    <x v="308"/>
    <n v="89427"/>
  </r>
  <r>
    <x v="325"/>
    <x v="309"/>
    <n v="89295"/>
  </r>
  <r>
    <x v="326"/>
    <x v="310"/>
    <n v="89066"/>
  </r>
  <r>
    <x v="327"/>
    <x v="311"/>
    <n v="89022"/>
  </r>
  <r>
    <x v="328"/>
    <x v="312"/>
    <n v="88827"/>
  </r>
  <r>
    <x v="329"/>
    <x v="118"/>
    <n v="88030"/>
  </r>
  <r>
    <x v="330"/>
    <x v="313"/>
    <n v="88014"/>
  </r>
  <r>
    <x v="331"/>
    <x v="314"/>
    <n v="87760"/>
  </r>
  <r>
    <x v="332"/>
    <x v="315"/>
    <n v="87551"/>
  </r>
  <r>
    <x v="333"/>
    <x v="286"/>
    <n v="87517"/>
  </r>
  <r>
    <x v="334"/>
    <x v="316"/>
    <n v="87070"/>
  </r>
  <r>
    <x v="335"/>
    <x v="317"/>
    <n v="86789"/>
  </r>
  <r>
    <x v="336"/>
    <x v="318"/>
    <n v="86772"/>
  </r>
  <r>
    <x v="337"/>
    <x v="319"/>
    <n v="86503"/>
  </r>
  <r>
    <x v="338"/>
    <x v="320"/>
    <n v="85203"/>
  </r>
  <r>
    <x v="339"/>
    <x v="321"/>
    <n v="84348"/>
  </r>
  <r>
    <x v="340"/>
    <x v="322"/>
    <n v="83957"/>
  </r>
  <r>
    <x v="341"/>
    <x v="186"/>
    <n v="82332"/>
  </r>
  <r>
    <x v="342"/>
    <x v="323"/>
    <n v="81963"/>
  </r>
  <r>
    <x v="343"/>
    <x v="324"/>
    <n v="81820"/>
  </r>
  <r>
    <x v="344"/>
    <x v="325"/>
    <n v="81370"/>
  </r>
  <r>
    <x v="345"/>
    <x v="326"/>
    <n v="81252"/>
  </r>
  <r>
    <x v="346"/>
    <x v="327"/>
    <n v="81174"/>
  </r>
  <r>
    <x v="347"/>
    <x v="328"/>
    <n v="80940"/>
  </r>
  <r>
    <x v="348"/>
    <x v="329"/>
    <n v="79893"/>
  </r>
  <r>
    <x v="349"/>
    <x v="330"/>
    <n v="79054"/>
  </r>
  <r>
    <x v="350"/>
    <x v="331"/>
    <n v="78671"/>
  </r>
  <r>
    <x v="351"/>
    <x v="332"/>
    <n v="78410"/>
  </r>
  <r>
    <x v="352"/>
    <x v="333"/>
    <n v="78295"/>
  </r>
  <r>
    <x v="353"/>
    <x v="334"/>
    <n v="78259"/>
  </r>
  <r>
    <x v="354"/>
    <x v="335"/>
    <n v="76140"/>
  </r>
  <r>
    <x v="355"/>
    <x v="336"/>
    <n v="76034"/>
  </r>
  <r>
    <x v="356"/>
    <x v="337"/>
    <n v="75739"/>
  </r>
  <r>
    <x v="357"/>
    <x v="338"/>
    <n v="75405"/>
  </r>
  <r>
    <x v="358"/>
    <x v="193"/>
    <n v="74877"/>
  </r>
  <r>
    <x v="359"/>
    <x v="339"/>
    <n v="74805"/>
  </r>
  <r>
    <x v="360"/>
    <x v="340"/>
    <n v="73589"/>
  </r>
  <r>
    <x v="361"/>
    <x v="341"/>
    <n v="72893"/>
  </r>
  <r>
    <x v="362"/>
    <x v="342"/>
    <n v="72757"/>
  </r>
  <r>
    <x v="363"/>
    <x v="343"/>
    <n v="71141"/>
  </r>
  <r>
    <x v="364"/>
    <x v="344"/>
    <n v="71122"/>
  </r>
  <r>
    <x v="365"/>
    <x v="345"/>
    <n v="70887"/>
  </r>
  <r>
    <x v="366"/>
    <x v="346"/>
    <n v="69649"/>
  </r>
  <r>
    <x v="367"/>
    <x v="347"/>
    <n v="69616"/>
  </r>
  <r>
    <x v="368"/>
    <x v="348"/>
    <n v="69536"/>
  </r>
  <r>
    <x v="369"/>
    <x v="349"/>
    <n v="69333"/>
  </r>
  <r>
    <x v="370"/>
    <x v="350"/>
    <n v="69089"/>
  </r>
  <r>
    <x v="371"/>
    <x v="351"/>
    <n v="68549"/>
  </r>
  <r>
    <x v="372"/>
    <x v="352"/>
    <n v="67369"/>
  </r>
  <r>
    <x v="373"/>
    <x v="353"/>
    <n v="66283"/>
  </r>
  <r>
    <x v="374"/>
    <x v="354"/>
    <n v="66084"/>
  </r>
  <r>
    <x v="375"/>
    <x v="355"/>
    <n v="64917"/>
  </r>
  <r>
    <x v="376"/>
    <x v="356"/>
    <n v="64514"/>
  </r>
  <r>
    <x v="377"/>
    <x v="357"/>
    <n v="64421"/>
  </r>
  <r>
    <x v="378"/>
    <x v="358"/>
    <n v="63988"/>
  </r>
  <r>
    <x v="379"/>
    <x v="54"/>
    <n v="63705"/>
  </r>
  <r>
    <x v="380"/>
    <x v="359"/>
    <n v="63084"/>
  </r>
  <r>
    <x v="381"/>
    <x v="360"/>
    <n v="63010"/>
  </r>
  <r>
    <x v="382"/>
    <x v="361"/>
    <n v="62786"/>
  </r>
  <r>
    <x v="383"/>
    <x v="362"/>
    <n v="62752"/>
  </r>
  <r>
    <x v="384"/>
    <x v="363"/>
    <n v="62258"/>
  </r>
  <r>
    <x v="385"/>
    <x v="364"/>
    <n v="61049"/>
  </r>
  <r>
    <x v="386"/>
    <x v="365"/>
    <n v="60780"/>
  </r>
  <r>
    <x v="387"/>
    <x v="366"/>
    <n v="60539"/>
  </r>
  <r>
    <x v="388"/>
    <x v="367"/>
    <n v="60164"/>
  </r>
  <r>
    <x v="389"/>
    <x v="368"/>
    <n v="59915"/>
  </r>
  <r>
    <x v="390"/>
    <x v="369"/>
    <n v="59914"/>
  </r>
  <r>
    <x v="391"/>
    <x v="122"/>
    <n v="59643"/>
  </r>
  <r>
    <x v="392"/>
    <x v="370"/>
    <n v="56998"/>
  </r>
  <r>
    <x v="393"/>
    <x v="371"/>
    <n v="56625"/>
  </r>
  <r>
    <x v="394"/>
    <x v="57"/>
    <n v="56562"/>
  </r>
  <r>
    <x v="395"/>
    <x v="372"/>
    <n v="55817"/>
  </r>
  <r>
    <x v="396"/>
    <x v="73"/>
    <n v="55797"/>
  </r>
  <r>
    <x v="397"/>
    <x v="373"/>
    <n v="55731"/>
  </r>
  <r>
    <x v="398"/>
    <x v="374"/>
    <n v="54762"/>
  </r>
  <r>
    <x v="399"/>
    <x v="375"/>
    <n v="54752"/>
  </r>
  <r>
    <x v="400"/>
    <x v="376"/>
    <n v="53948"/>
  </r>
  <r>
    <x v="401"/>
    <x v="377"/>
    <n v="53592"/>
  </r>
  <r>
    <x v="402"/>
    <x v="378"/>
    <n v="53030"/>
  </r>
  <r>
    <x v="403"/>
    <x v="379"/>
    <n v="52684"/>
  </r>
  <r>
    <x v="404"/>
    <x v="380"/>
    <n v="52158"/>
  </r>
  <r>
    <x v="405"/>
    <x v="381"/>
    <n v="51594"/>
  </r>
  <r>
    <x v="406"/>
    <x v="382"/>
    <n v="49492"/>
  </r>
  <r>
    <x v="407"/>
    <x v="383"/>
    <n v="49139"/>
  </r>
  <r>
    <x v="408"/>
    <x v="384"/>
    <n v="49079"/>
  </r>
  <r>
    <x v="409"/>
    <x v="385"/>
    <n v="48083"/>
  </r>
  <r>
    <x v="410"/>
    <x v="105"/>
    <n v="47450"/>
  </r>
  <r>
    <x v="411"/>
    <x v="386"/>
    <n v="47160"/>
  </r>
  <r>
    <x v="412"/>
    <x v="387"/>
    <n v="45981"/>
  </r>
  <r>
    <x v="413"/>
    <x v="388"/>
    <n v="45961"/>
  </r>
  <r>
    <x v="414"/>
    <x v="389"/>
    <n v="44874"/>
  </r>
  <r>
    <x v="415"/>
    <x v="390"/>
    <n v="44565"/>
  </r>
  <r>
    <x v="416"/>
    <x v="311"/>
    <n v="44561"/>
  </r>
  <r>
    <x v="417"/>
    <x v="391"/>
    <n v="43123"/>
  </r>
  <r>
    <x v="418"/>
    <x v="392"/>
    <n v="42427"/>
  </r>
  <r>
    <x v="419"/>
    <x v="393"/>
    <n v="41364"/>
  </r>
  <r>
    <x v="420"/>
    <x v="394"/>
    <n v="40936"/>
  </r>
  <r>
    <x v="421"/>
    <x v="395"/>
    <n v="39723"/>
  </r>
  <r>
    <x v="422"/>
    <x v="396"/>
    <n v="39683"/>
  </r>
  <r>
    <x v="423"/>
    <x v="397"/>
    <n v="39568"/>
  </r>
  <r>
    <x v="424"/>
    <x v="398"/>
    <n v="39392"/>
  </r>
  <r>
    <x v="425"/>
    <x v="399"/>
    <n v="38742"/>
  </r>
  <r>
    <x v="426"/>
    <x v="5"/>
    <n v="38742"/>
  </r>
  <r>
    <x v="427"/>
    <x v="400"/>
    <n v="38542"/>
  </r>
  <r>
    <x v="428"/>
    <x v="401"/>
    <n v="37485"/>
  </r>
  <r>
    <x v="429"/>
    <x v="402"/>
    <n v="35805"/>
  </r>
  <r>
    <x v="430"/>
    <x v="169"/>
    <n v="35373"/>
  </r>
  <r>
    <x v="431"/>
    <x v="403"/>
    <n v="35227"/>
  </r>
  <r>
    <x v="432"/>
    <x v="404"/>
    <n v="35097"/>
  </r>
  <r>
    <x v="433"/>
    <x v="240"/>
    <n v="34955"/>
  </r>
  <r>
    <x v="434"/>
    <x v="405"/>
    <n v="34595"/>
  </r>
  <r>
    <x v="435"/>
    <x v="406"/>
    <n v="33672"/>
  </r>
  <r>
    <x v="436"/>
    <x v="407"/>
    <n v="33642"/>
  </r>
  <r>
    <x v="437"/>
    <x v="408"/>
    <n v="32708"/>
  </r>
  <r>
    <x v="438"/>
    <x v="409"/>
    <n v="32080"/>
  </r>
  <r>
    <x v="439"/>
    <x v="410"/>
    <n v="31720"/>
  </r>
  <r>
    <x v="440"/>
    <x v="411"/>
    <n v="30100"/>
  </r>
  <r>
    <x v="441"/>
    <x v="412"/>
    <n v="29670"/>
  </r>
  <r>
    <x v="442"/>
    <x v="413"/>
    <n v="28758"/>
  </r>
  <r>
    <x v="443"/>
    <x v="414"/>
    <n v="28313"/>
  </r>
  <r>
    <x v="444"/>
    <x v="415"/>
    <n v="27321"/>
  </r>
  <r>
    <x v="445"/>
    <x v="416"/>
    <n v="27151"/>
  </r>
  <r>
    <x v="446"/>
    <x v="417"/>
    <n v="26983"/>
  </r>
  <r>
    <x v="447"/>
    <x v="180"/>
    <n v="26902"/>
  </r>
  <r>
    <x v="448"/>
    <x v="418"/>
    <n v="26405"/>
  </r>
  <r>
    <x v="449"/>
    <x v="419"/>
    <n v="26307"/>
  </r>
  <r>
    <x v="450"/>
    <x v="420"/>
    <n v="26078"/>
  </r>
  <r>
    <x v="451"/>
    <x v="421"/>
    <n v="25847"/>
  </r>
  <r>
    <x v="452"/>
    <x v="422"/>
    <n v="24736"/>
  </r>
  <r>
    <x v="453"/>
    <x v="423"/>
    <n v="22390"/>
  </r>
  <r>
    <x v="454"/>
    <x v="311"/>
    <n v="20847"/>
  </r>
  <r>
    <x v="455"/>
    <x v="424"/>
    <n v="20769"/>
  </r>
  <r>
    <x v="456"/>
    <x v="425"/>
    <n v="20006"/>
  </r>
  <r>
    <x v="457"/>
    <x v="426"/>
    <n v="18235"/>
  </r>
  <r>
    <x v="458"/>
    <x v="427"/>
    <n v="17783"/>
  </r>
  <r>
    <x v="459"/>
    <x v="428"/>
    <n v="16609"/>
  </r>
  <r>
    <x v="460"/>
    <x v="429"/>
    <n v="16572"/>
  </r>
  <r>
    <x v="461"/>
    <x v="430"/>
    <n v="16501"/>
  </r>
  <r>
    <x v="462"/>
    <x v="431"/>
    <n v="16299"/>
  </r>
  <r>
    <x v="463"/>
    <x v="432"/>
    <n v="16170"/>
  </r>
  <r>
    <x v="464"/>
    <x v="433"/>
    <n v="16065"/>
  </r>
  <r>
    <x v="465"/>
    <x v="434"/>
    <n v="15829"/>
  </r>
  <r>
    <x v="466"/>
    <x v="435"/>
    <n v="14678"/>
  </r>
  <r>
    <x v="467"/>
    <x v="436"/>
    <n v="12599"/>
  </r>
  <r>
    <x v="468"/>
    <x v="437"/>
    <n v="12530"/>
  </r>
  <r>
    <x v="469"/>
    <x v="438"/>
    <n v="12513"/>
  </r>
  <r>
    <x v="470"/>
    <x v="439"/>
    <n v="12225"/>
  </r>
  <r>
    <x v="471"/>
    <x v="440"/>
    <n v="12144"/>
  </r>
  <r>
    <x v="472"/>
    <x v="441"/>
    <n v="11786"/>
  </r>
  <r>
    <x v="473"/>
    <x v="229"/>
    <n v="11236"/>
  </r>
  <r>
    <x v="474"/>
    <x v="442"/>
    <n v="10678"/>
  </r>
  <r>
    <x v="475"/>
    <x v="443"/>
    <n v="10108"/>
  </r>
  <r>
    <x v="476"/>
    <x v="444"/>
    <n v="9929"/>
  </r>
  <r>
    <x v="477"/>
    <x v="445"/>
    <n v="9137"/>
  </r>
  <r>
    <x v="478"/>
    <x v="122"/>
    <n v="8760"/>
  </r>
  <r>
    <x v="479"/>
    <x v="446"/>
    <n v="8105"/>
  </r>
  <r>
    <x v="480"/>
    <x v="22"/>
    <n v="7701"/>
  </r>
  <r>
    <x v="481"/>
    <x v="187"/>
    <n v="7634"/>
  </r>
  <r>
    <x v="482"/>
    <x v="447"/>
    <n v="7350"/>
  </r>
  <r>
    <x v="483"/>
    <x v="448"/>
    <n v="7078"/>
  </r>
  <r>
    <x v="484"/>
    <x v="449"/>
    <n v="6826"/>
  </r>
  <r>
    <x v="485"/>
    <x v="450"/>
    <n v="6269"/>
  </r>
  <r>
    <x v="486"/>
    <x v="451"/>
    <n v="6103"/>
  </r>
  <r>
    <x v="487"/>
    <x v="452"/>
    <n v="5960"/>
  </r>
  <r>
    <x v="488"/>
    <x v="453"/>
    <n v="5708"/>
  </r>
  <r>
    <x v="489"/>
    <x v="454"/>
    <n v="5332"/>
  </r>
  <r>
    <x v="490"/>
    <x v="455"/>
    <n v="5012"/>
  </r>
  <r>
    <x v="491"/>
    <x v="456"/>
    <n v="4789"/>
  </r>
  <r>
    <x v="492"/>
    <x v="457"/>
    <n v="2956"/>
  </r>
  <r>
    <x v="493"/>
    <x v="458"/>
    <n v="2591"/>
  </r>
  <r>
    <x v="494"/>
    <x v="459"/>
    <n v="1462"/>
  </r>
  <r>
    <x v="495"/>
    <x v="460"/>
    <n v="988"/>
  </r>
  <r>
    <x v="496"/>
    <x v="461"/>
    <n v="765"/>
  </r>
  <r>
    <x v="497"/>
    <x v="462"/>
    <n v="501"/>
  </r>
  <r>
    <x v="498"/>
    <x v="463"/>
    <n v="-74"/>
  </r>
  <r>
    <x v="499"/>
    <x v="464"/>
    <n v="-3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5"/>
    <x v="0"/>
  </r>
  <r>
    <x v="9"/>
    <x v="9"/>
    <x v="5"/>
    <x v="0"/>
  </r>
  <r>
    <x v="10"/>
    <x v="10"/>
    <x v="8"/>
    <x v="0"/>
  </r>
  <r>
    <x v="11"/>
    <x v="11"/>
    <x v="9"/>
    <x v="0"/>
  </r>
  <r>
    <x v="12"/>
    <x v="12"/>
    <x v="10"/>
    <x v="0"/>
  </r>
  <r>
    <x v="13"/>
    <x v="13"/>
    <x v="11"/>
    <x v="0"/>
  </r>
  <r>
    <x v="14"/>
    <x v="14"/>
    <x v="12"/>
    <x v="0"/>
  </r>
  <r>
    <x v="15"/>
    <x v="15"/>
    <x v="13"/>
    <x v="0"/>
  </r>
  <r>
    <x v="16"/>
    <x v="16"/>
    <x v="14"/>
    <x v="0"/>
  </r>
  <r>
    <x v="17"/>
    <x v="17"/>
    <x v="15"/>
    <x v="0"/>
  </r>
  <r>
    <x v="0"/>
    <x v="18"/>
    <x v="16"/>
    <x v="1"/>
  </r>
  <r>
    <x v="1"/>
    <x v="19"/>
    <x v="17"/>
    <x v="1"/>
  </r>
  <r>
    <x v="2"/>
    <x v="20"/>
    <x v="18"/>
    <x v="1"/>
  </r>
  <r>
    <x v="3"/>
    <x v="21"/>
    <x v="19"/>
    <x v="1"/>
  </r>
  <r>
    <x v="4"/>
    <x v="22"/>
    <x v="20"/>
    <x v="1"/>
  </r>
  <r>
    <x v="5"/>
    <x v="23"/>
    <x v="5"/>
    <x v="1"/>
  </r>
  <r>
    <x v="6"/>
    <x v="24"/>
    <x v="21"/>
    <x v="1"/>
  </r>
  <r>
    <x v="7"/>
    <x v="25"/>
    <x v="22"/>
    <x v="1"/>
  </r>
  <r>
    <x v="9"/>
    <x v="26"/>
    <x v="5"/>
    <x v="1"/>
  </r>
  <r>
    <x v="10"/>
    <x v="27"/>
    <x v="23"/>
    <x v="1"/>
  </r>
  <r>
    <x v="11"/>
    <x v="28"/>
    <x v="24"/>
    <x v="1"/>
  </r>
  <r>
    <x v="12"/>
    <x v="29"/>
    <x v="25"/>
    <x v="1"/>
  </r>
  <r>
    <x v="13"/>
    <x v="30"/>
    <x v="26"/>
    <x v="1"/>
  </r>
  <r>
    <x v="14"/>
    <x v="31"/>
    <x v="27"/>
    <x v="1"/>
  </r>
  <r>
    <x v="15"/>
    <x v="32"/>
    <x v="28"/>
    <x v="1"/>
  </r>
  <r>
    <x v="16"/>
    <x v="33"/>
    <x v="29"/>
    <x v="1"/>
  </r>
  <r>
    <x v="17"/>
    <x v="34"/>
    <x v="3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n v="100034"/>
    <x v="0"/>
    <n v="184"/>
  </r>
  <r>
    <n v="100094"/>
    <x v="1"/>
    <n v="89"/>
  </r>
  <r>
    <n v="100101"/>
    <x v="2"/>
    <n v="239"/>
  </r>
  <r>
    <n v="100110"/>
    <x v="3"/>
    <n v="162"/>
  </r>
  <r>
    <n v="100169"/>
    <x v="4"/>
    <n v="36"/>
  </r>
  <r>
    <n v="100346"/>
    <x v="5"/>
    <n v="209"/>
  </r>
  <r>
    <n v="100407"/>
    <x v="6"/>
    <n v="93"/>
  </r>
  <r>
    <n v="100461"/>
    <x v="7"/>
    <n v="27"/>
  </r>
  <r>
    <n v="100904"/>
    <x v="8"/>
    <n v="163"/>
  </r>
  <r>
    <n v="100923"/>
    <x v="9"/>
    <n v="64"/>
  </r>
  <r>
    <n v="100965"/>
    <x v="10"/>
    <n v="299"/>
  </r>
  <r>
    <n v="100983"/>
    <x v="11"/>
    <n v="156"/>
  </r>
  <r>
    <n v="101045"/>
    <x v="12"/>
    <n v="135"/>
  </r>
  <r>
    <n v="101130"/>
    <x v="13"/>
    <n v="257"/>
  </r>
  <r>
    <n v="101389"/>
    <x v="14"/>
    <n v="152"/>
  </r>
  <r>
    <n v="101428"/>
    <x v="15"/>
    <n v="241"/>
  </r>
  <r>
    <n v="101457"/>
    <x v="16"/>
    <n v="216"/>
  </r>
  <r>
    <n v="101662"/>
    <x v="17"/>
    <n v="191"/>
  </r>
  <r>
    <n v="101904"/>
    <x v="18"/>
    <n v="246"/>
  </r>
  <r>
    <n v="101952"/>
    <x v="19"/>
    <n v="235"/>
  </r>
  <r>
    <n v="102086"/>
    <x v="20"/>
    <n v="228"/>
  </r>
  <r>
    <n v="102126"/>
    <x v="21"/>
    <n v="43"/>
  </r>
  <r>
    <n v="102208"/>
    <x v="22"/>
    <n v="49"/>
  </r>
  <r>
    <n v="102321"/>
    <x v="23"/>
    <n v="167"/>
  </r>
  <r>
    <n v="102342"/>
    <x v="24"/>
    <n v="4"/>
  </r>
  <r>
    <n v="102855"/>
    <x v="25"/>
    <n v="32"/>
  </r>
  <r>
    <n v="102883"/>
    <x v="26"/>
    <n v="8"/>
  </r>
  <r>
    <n v="102922"/>
    <x v="27"/>
    <n v="3"/>
  </r>
  <r>
    <n v="102955"/>
    <x v="28"/>
    <n v="190"/>
  </r>
  <r>
    <n v="103164"/>
    <x v="29"/>
    <n v="285"/>
  </r>
  <r>
    <n v="103350"/>
    <x v="30"/>
    <n v="289"/>
  </r>
  <r>
    <n v="103397"/>
    <x v="31"/>
    <n v="190"/>
  </r>
  <r>
    <n v="103409"/>
    <x v="32"/>
    <n v="8"/>
  </r>
  <r>
    <n v="103461"/>
    <x v="33"/>
    <n v="92"/>
  </r>
  <r>
    <n v="103517"/>
    <x v="34"/>
    <n v="284"/>
  </r>
  <r>
    <n v="103922"/>
    <x v="35"/>
    <n v="9"/>
  </r>
  <r>
    <n v="103923"/>
    <x v="36"/>
    <n v="102"/>
  </r>
  <r>
    <n v="103994"/>
    <x v="37"/>
    <n v="131"/>
  </r>
  <r>
    <n v="104019"/>
    <x v="38"/>
    <n v="4"/>
  </r>
  <r>
    <n v="104141"/>
    <x v="39"/>
    <n v="80"/>
  </r>
  <r>
    <n v="104169"/>
    <x v="40"/>
    <n v="14"/>
  </r>
  <r>
    <n v="104186"/>
    <x v="41"/>
    <n v="158"/>
  </r>
  <r>
    <n v="104250"/>
    <x v="42"/>
    <n v="40"/>
  </r>
  <r>
    <n v="104301"/>
    <x v="43"/>
    <n v="53"/>
  </r>
  <r>
    <n v="104304"/>
    <x v="44"/>
    <n v="227"/>
  </r>
  <r>
    <n v="104386"/>
    <x v="45"/>
    <n v="76"/>
  </r>
  <r>
    <n v="104564"/>
    <x v="46"/>
    <n v="28"/>
  </r>
  <r>
    <n v="104792"/>
    <x v="47"/>
    <n v="92"/>
  </r>
  <r>
    <n v="104891"/>
    <x v="48"/>
    <n v="145"/>
  </r>
  <r>
    <n v="104934"/>
    <x v="49"/>
    <n v="93"/>
  </r>
  <r>
    <n v="105155"/>
    <x v="50"/>
    <n v="192"/>
  </r>
  <r>
    <n v="105192"/>
    <x v="51"/>
    <n v="90"/>
  </r>
  <r>
    <n v="105233"/>
    <x v="52"/>
    <n v="278"/>
  </r>
  <r>
    <n v="105283"/>
    <x v="53"/>
    <n v="22"/>
  </r>
  <r>
    <n v="105654"/>
    <x v="54"/>
    <n v="21"/>
  </r>
  <r>
    <n v="105705"/>
    <x v="55"/>
    <n v="151"/>
  </r>
  <r>
    <n v="105742"/>
    <x v="56"/>
    <n v="63"/>
  </r>
  <r>
    <n v="105879"/>
    <x v="57"/>
    <n v="210"/>
  </r>
  <r>
    <n v="106288"/>
    <x v="58"/>
    <n v="42"/>
  </r>
  <r>
    <n v="106290"/>
    <x v="59"/>
    <n v="110"/>
  </r>
  <r>
    <n v="106315"/>
    <x v="60"/>
    <n v="90"/>
  </r>
  <r>
    <n v="106389"/>
    <x v="61"/>
    <n v="128"/>
  </r>
  <r>
    <n v="106637"/>
    <x v="62"/>
    <n v="300"/>
  </r>
  <r>
    <n v="106655"/>
    <x v="63"/>
    <n v="132"/>
  </r>
  <r>
    <n v="106723"/>
    <x v="64"/>
    <n v="236"/>
  </r>
  <r>
    <n v="106729"/>
    <x v="65"/>
    <n v="42"/>
  </r>
  <r>
    <n v="106732"/>
    <x v="66"/>
    <n v="170"/>
  </r>
  <r>
    <n v="107013"/>
    <x v="67"/>
    <n v="75"/>
  </r>
  <r>
    <n v="107035"/>
    <x v="68"/>
    <n v="14"/>
  </r>
  <r>
    <n v="107080"/>
    <x v="69"/>
    <n v="226"/>
  </r>
  <r>
    <n v="107082"/>
    <x v="70"/>
    <n v="10"/>
  </r>
  <r>
    <n v="107157"/>
    <x v="71"/>
    <n v="166"/>
  </r>
  <r>
    <n v="107253"/>
    <x v="72"/>
    <n v="139"/>
  </r>
  <r>
    <n v="107294"/>
    <x v="73"/>
    <n v="197"/>
  </r>
  <r>
    <n v="107414"/>
    <x v="74"/>
    <n v="134"/>
  </r>
  <r>
    <n v="107539"/>
    <x v="75"/>
    <n v="56"/>
  </r>
  <r>
    <n v="107605"/>
    <x v="76"/>
    <n v="56"/>
  </r>
  <r>
    <n v="107612"/>
    <x v="77"/>
    <n v="134"/>
  </r>
  <r>
    <n v="107648"/>
    <x v="78"/>
    <n v="170"/>
  </r>
  <r>
    <n v="107707"/>
    <x v="79"/>
    <n v="145"/>
  </r>
  <r>
    <n v="107833"/>
    <x v="80"/>
    <n v="33"/>
  </r>
  <r>
    <n v="107978"/>
    <x v="81"/>
    <n v="76"/>
  </r>
  <r>
    <n v="108047"/>
    <x v="82"/>
    <n v="274"/>
  </r>
  <r>
    <n v="108352"/>
    <x v="83"/>
    <n v="73"/>
  </r>
  <r>
    <n v="108402"/>
    <x v="84"/>
    <n v="137"/>
  </r>
  <r>
    <n v="108501"/>
    <x v="85"/>
    <n v="1"/>
  </r>
  <r>
    <n v="108628"/>
    <x v="86"/>
    <n v="12"/>
  </r>
  <r>
    <n v="108729"/>
    <x v="87"/>
    <n v="125"/>
  </r>
  <r>
    <n v="108835"/>
    <x v="88"/>
    <n v="162"/>
  </r>
  <r>
    <n v="108857"/>
    <x v="89"/>
    <n v="219"/>
  </r>
  <r>
    <n v="108997"/>
    <x v="90"/>
    <n v="79"/>
  </r>
  <r>
    <n v="109228"/>
    <x v="91"/>
    <n v="125"/>
  </r>
  <r>
    <n v="109286"/>
    <x v="92"/>
    <n v="161"/>
  </r>
  <r>
    <n v="109321"/>
    <x v="93"/>
    <n v="187"/>
  </r>
  <r>
    <n v="109373"/>
    <x v="94"/>
    <n v="260"/>
  </r>
  <r>
    <n v="109400"/>
    <x v="95"/>
    <n v="0"/>
  </r>
  <r>
    <n v="109424"/>
    <x v="96"/>
    <n v="214"/>
  </r>
  <r>
    <n v="109929"/>
    <x v="97"/>
    <n v="267"/>
  </r>
  <r>
    <n v="110005"/>
    <x v="98"/>
    <n v="136"/>
  </r>
  <r>
    <n v="110016"/>
    <x v="99"/>
    <n v="166"/>
  </r>
  <r>
    <n v="110213"/>
    <x v="100"/>
    <n v="8"/>
  </r>
  <r>
    <n v="110760"/>
    <x v="101"/>
    <n v="100"/>
  </r>
  <r>
    <n v="110985"/>
    <x v="102"/>
    <n v="196"/>
  </r>
  <r>
    <n v="111088"/>
    <x v="103"/>
    <n v="280"/>
  </r>
  <r>
    <n v="111328"/>
    <x v="104"/>
    <n v="124"/>
  </r>
  <r>
    <n v="111437"/>
    <x v="105"/>
    <n v="149"/>
  </r>
  <r>
    <n v="111450"/>
    <x v="106"/>
    <n v="157"/>
  </r>
  <r>
    <n v="111457"/>
    <x v="107"/>
    <n v="212"/>
  </r>
  <r>
    <n v="111477"/>
    <x v="108"/>
    <n v="149"/>
  </r>
  <r>
    <n v="111569"/>
    <x v="109"/>
    <n v="155"/>
  </r>
  <r>
    <n v="111593"/>
    <x v="110"/>
    <n v="74"/>
  </r>
  <r>
    <n v="111958"/>
    <x v="111"/>
    <n v="221"/>
  </r>
  <r>
    <n v="111967"/>
    <x v="112"/>
    <n v="34"/>
  </r>
  <r>
    <n v="112043"/>
    <x v="113"/>
    <n v="105"/>
  </r>
  <r>
    <n v="112052"/>
    <x v="114"/>
    <n v="61"/>
  </r>
  <r>
    <n v="112072"/>
    <x v="115"/>
    <n v="275"/>
  </r>
  <r>
    <n v="112189"/>
    <x v="116"/>
    <n v="118"/>
  </r>
  <r>
    <n v="112232"/>
    <x v="117"/>
    <n v="262"/>
  </r>
  <r>
    <n v="112255"/>
    <x v="118"/>
    <n v="62"/>
  </r>
  <r>
    <n v="112367"/>
    <x v="119"/>
    <n v="173"/>
  </r>
  <r>
    <n v="112391"/>
    <x v="120"/>
    <n v="25"/>
  </r>
  <r>
    <n v="112540"/>
    <x v="121"/>
    <n v="80"/>
  </r>
  <r>
    <n v="112564"/>
    <x v="122"/>
    <n v="71"/>
  </r>
  <r>
    <n v="112617"/>
    <x v="123"/>
    <n v="147"/>
  </r>
  <r>
    <n v="112621"/>
    <x v="124"/>
    <n v="288"/>
  </r>
  <r>
    <n v="112637"/>
    <x v="125"/>
    <n v="144"/>
  </r>
  <r>
    <n v="112684"/>
    <x v="126"/>
    <n v="262"/>
  </r>
  <r>
    <n v="112772"/>
    <x v="127"/>
    <n v="213"/>
  </r>
  <r>
    <n v="112898"/>
    <x v="128"/>
    <n v="38"/>
  </r>
  <r>
    <n v="112927"/>
    <x v="129"/>
    <n v="13"/>
  </r>
  <r>
    <n v="113016"/>
    <x v="130"/>
    <n v="83"/>
  </r>
  <r>
    <n v="113078"/>
    <x v="131"/>
    <n v="116"/>
  </r>
  <r>
    <n v="113268"/>
    <x v="132"/>
    <n v="71"/>
  </r>
  <r>
    <n v="113450"/>
    <x v="133"/>
    <n v="212"/>
  </r>
  <r>
    <n v="113551"/>
    <x v="134"/>
    <n v="32"/>
  </r>
  <r>
    <n v="113696"/>
    <x v="135"/>
    <n v="14"/>
  </r>
  <r>
    <n v="113735"/>
    <x v="136"/>
    <n v="78"/>
  </r>
  <r>
    <n v="113769"/>
    <x v="137"/>
    <n v="99"/>
  </r>
  <r>
    <n v="113795"/>
    <x v="138"/>
    <n v="62"/>
  </r>
  <r>
    <n v="113866"/>
    <x v="139"/>
    <n v="140"/>
  </r>
  <r>
    <n v="113955"/>
    <x v="140"/>
    <n v="96"/>
  </r>
  <r>
    <n v="114000"/>
    <x v="141"/>
    <n v="28"/>
  </r>
  <r>
    <n v="114153"/>
    <x v="142"/>
    <n v="194"/>
  </r>
  <r>
    <n v="114192"/>
    <x v="143"/>
    <n v="263"/>
  </r>
  <r>
    <n v="114221"/>
    <x v="144"/>
    <n v="152"/>
  </r>
  <r>
    <n v="114224"/>
    <x v="145"/>
    <n v="170"/>
  </r>
  <r>
    <n v="114234"/>
    <x v="146"/>
    <n v="135"/>
  </r>
  <r>
    <n v="114411"/>
    <x v="147"/>
    <n v="42"/>
  </r>
  <r>
    <n v="114579"/>
    <x v="148"/>
    <n v="289"/>
  </r>
  <r>
    <n v="114623"/>
    <x v="149"/>
    <n v="20"/>
  </r>
  <r>
    <n v="114813"/>
    <x v="150"/>
    <n v="186"/>
  </r>
  <r>
    <n v="114979"/>
    <x v="151"/>
    <n v="244"/>
  </r>
  <r>
    <n v="114984"/>
    <x v="152"/>
    <n v="271"/>
  </r>
  <r>
    <n v="115080"/>
    <x v="153"/>
    <n v="177"/>
  </r>
  <r>
    <n v="115170"/>
    <x v="154"/>
    <n v="88"/>
  </r>
  <r>
    <n v="115457"/>
    <x v="155"/>
    <n v="62"/>
  </r>
  <r>
    <n v="115489"/>
    <x v="156"/>
    <n v="252"/>
  </r>
  <r>
    <n v="115661"/>
    <x v="157"/>
    <n v="40"/>
  </r>
  <r>
    <n v="115667"/>
    <x v="158"/>
    <n v="218"/>
  </r>
  <r>
    <n v="115764"/>
    <x v="159"/>
    <n v="164"/>
  </r>
  <r>
    <n v="115835"/>
    <x v="160"/>
    <n v="155"/>
  </r>
  <r>
    <n v="115890"/>
    <x v="161"/>
    <n v="185"/>
  </r>
  <r>
    <n v="115917"/>
    <x v="98"/>
    <n v="184"/>
  </r>
  <r>
    <n v="116058"/>
    <x v="162"/>
    <n v="176"/>
  </r>
  <r>
    <n v="116138"/>
    <x v="163"/>
    <n v="198"/>
  </r>
  <r>
    <n v="116271"/>
    <x v="164"/>
    <n v="163"/>
  </r>
  <r>
    <n v="116415"/>
    <x v="165"/>
    <n v="224"/>
  </r>
  <r>
    <n v="116482"/>
    <x v="166"/>
    <n v="113"/>
  </r>
  <r>
    <n v="116896"/>
    <x v="167"/>
    <n v="48"/>
  </r>
  <r>
    <n v="116935"/>
    <x v="168"/>
    <n v="91"/>
  </r>
  <r>
    <n v="117018"/>
    <x v="169"/>
    <n v="158"/>
  </r>
  <r>
    <n v="117048"/>
    <x v="170"/>
    <n v="211"/>
  </r>
  <r>
    <n v="117149"/>
    <x v="171"/>
    <n v="55"/>
  </r>
  <r>
    <n v="117190"/>
    <x v="172"/>
    <n v="15"/>
  </r>
  <r>
    <n v="117302"/>
    <x v="173"/>
    <n v="82"/>
  </r>
  <r>
    <n v="117379"/>
    <x v="174"/>
    <n v="39"/>
  </r>
  <r>
    <n v="117409"/>
    <x v="175"/>
    <n v="65"/>
  </r>
  <r>
    <n v="117471"/>
    <x v="176"/>
    <n v="41"/>
  </r>
  <r>
    <n v="117575"/>
    <x v="177"/>
    <n v="111"/>
  </r>
  <r>
    <n v="117599"/>
    <x v="178"/>
    <n v="284"/>
  </r>
  <r>
    <n v="117666"/>
    <x v="179"/>
    <n v="200"/>
  </r>
  <r>
    <n v="118242"/>
    <x v="180"/>
    <n v="29"/>
  </r>
  <r>
    <n v="118406"/>
    <x v="181"/>
    <n v="72"/>
  </r>
  <r>
    <n v="118529"/>
    <x v="182"/>
    <n v="194"/>
  </r>
  <r>
    <n v="118604"/>
    <x v="183"/>
    <n v="271"/>
  </r>
  <r>
    <n v="118616"/>
    <x v="184"/>
    <n v="14"/>
  </r>
  <r>
    <n v="118674"/>
    <x v="185"/>
    <n v="224"/>
  </r>
  <r>
    <n v="118736"/>
    <x v="9"/>
    <n v="132"/>
  </r>
  <r>
    <n v="118749"/>
    <x v="186"/>
    <n v="255"/>
  </r>
  <r>
    <n v="118797"/>
    <x v="187"/>
    <n v="186"/>
  </r>
  <r>
    <n v="118798"/>
    <x v="188"/>
    <n v="173"/>
  </r>
  <r>
    <n v="118928"/>
    <x v="189"/>
    <n v="72"/>
  </r>
  <r>
    <n v="119173"/>
    <x v="190"/>
    <n v="207"/>
  </r>
  <r>
    <n v="119410"/>
    <x v="191"/>
    <n v="134"/>
  </r>
  <r>
    <n v="119637"/>
    <x v="192"/>
    <n v="118"/>
  </r>
  <r>
    <n v="119765"/>
    <x v="193"/>
    <n v="10"/>
  </r>
  <r>
    <n v="119818"/>
    <x v="194"/>
    <n v="135"/>
  </r>
  <r>
    <n v="119963"/>
    <x v="195"/>
    <n v="94"/>
  </r>
  <r>
    <n v="119970"/>
    <x v="196"/>
    <n v="190"/>
  </r>
  <r>
    <n v="120142"/>
    <x v="197"/>
    <n v="181"/>
  </r>
  <r>
    <n v="120222"/>
    <x v="198"/>
    <n v="118"/>
  </r>
  <r>
    <n v="120452"/>
    <x v="199"/>
    <n v="177"/>
  </r>
  <r>
    <n v="120491"/>
    <x v="200"/>
    <n v="279"/>
  </r>
  <r>
    <n v="120504"/>
    <x v="201"/>
    <n v="118"/>
  </r>
  <r>
    <n v="120585"/>
    <x v="202"/>
    <n v="153"/>
  </r>
  <r>
    <n v="120661"/>
    <x v="203"/>
    <n v="148"/>
  </r>
  <r>
    <n v="120690"/>
    <x v="204"/>
    <n v="261"/>
  </r>
  <r>
    <n v="120720"/>
    <x v="205"/>
    <n v="43"/>
  </r>
  <r>
    <n v="120742"/>
    <x v="206"/>
    <n v="289"/>
  </r>
  <r>
    <n v="120795"/>
    <x v="207"/>
    <n v="200"/>
  </r>
  <r>
    <n v="120916"/>
    <x v="208"/>
    <n v="95"/>
  </r>
  <r>
    <n v="120927"/>
    <x v="209"/>
    <n v="163"/>
  </r>
  <r>
    <n v="121128"/>
    <x v="210"/>
    <n v="64"/>
  </r>
  <r>
    <n v="121168"/>
    <x v="211"/>
    <n v="212"/>
  </r>
  <r>
    <n v="121795"/>
    <x v="212"/>
    <n v="91"/>
  </r>
  <r>
    <n v="121832"/>
    <x v="213"/>
    <n v="65"/>
  </r>
  <r>
    <n v="122207"/>
    <x v="214"/>
    <n v="8"/>
  </r>
  <r>
    <n v="122228"/>
    <x v="215"/>
    <n v="145"/>
  </r>
  <r>
    <n v="122316"/>
    <x v="216"/>
    <n v="2"/>
  </r>
  <r>
    <n v="122399"/>
    <x v="217"/>
    <n v="61"/>
  </r>
  <r>
    <n v="122538"/>
    <x v="218"/>
    <n v="22"/>
  </r>
  <r>
    <n v="122793"/>
    <x v="219"/>
    <n v="24"/>
  </r>
  <r>
    <n v="122818"/>
    <x v="220"/>
    <n v="185"/>
  </r>
  <r>
    <n v="122830"/>
    <x v="221"/>
    <n v="87"/>
  </r>
  <r>
    <n v="123000"/>
    <x v="222"/>
    <n v="200"/>
  </r>
  <r>
    <n v="123426"/>
    <x v="223"/>
    <n v="2"/>
  </r>
  <r>
    <n v="123452"/>
    <x v="224"/>
    <n v="5"/>
  </r>
  <r>
    <n v="123606"/>
    <x v="225"/>
    <n v="162"/>
  </r>
  <r>
    <n v="123665"/>
    <x v="226"/>
    <n v="231"/>
  </r>
  <r>
    <n v="123689"/>
    <x v="227"/>
    <n v="185"/>
  </r>
  <r>
    <n v="123690"/>
    <x v="228"/>
    <n v="250"/>
  </r>
  <r>
    <n v="123858"/>
    <x v="229"/>
    <n v="163"/>
  </r>
  <r>
    <n v="124203"/>
    <x v="230"/>
    <n v="95"/>
  </r>
  <r>
    <n v="124272"/>
    <x v="231"/>
    <n v="168"/>
  </r>
  <r>
    <n v="124408"/>
    <x v="232"/>
    <n v="23"/>
  </r>
  <r>
    <n v="124545"/>
    <x v="233"/>
    <n v="101"/>
  </r>
  <r>
    <n v="124567"/>
    <x v="234"/>
    <n v="92"/>
  </r>
  <r>
    <n v="124582"/>
    <x v="235"/>
    <n v="82"/>
  </r>
  <r>
    <n v="124601"/>
    <x v="236"/>
    <n v="212"/>
  </r>
  <r>
    <n v="124680"/>
    <x v="237"/>
    <n v="140"/>
  </r>
  <r>
    <n v="124887"/>
    <x v="6"/>
    <n v="90"/>
  </r>
  <r>
    <n v="124963"/>
    <x v="238"/>
    <n v="205"/>
  </r>
  <r>
    <n v="125210"/>
    <x v="239"/>
    <n v="23"/>
  </r>
  <r>
    <n v="125245"/>
    <x v="240"/>
    <n v="122"/>
  </r>
  <r>
    <n v="125248"/>
    <x v="241"/>
    <n v="90"/>
  </r>
  <r>
    <n v="125338"/>
    <x v="242"/>
    <n v="296"/>
  </r>
  <r>
    <n v="125448"/>
    <x v="243"/>
    <n v="273"/>
  </r>
  <r>
    <n v="125488"/>
    <x v="244"/>
    <n v="188"/>
  </r>
  <r>
    <n v="125523"/>
    <x v="245"/>
    <n v="266"/>
  </r>
  <r>
    <n v="125543"/>
    <x v="246"/>
    <n v="170"/>
  </r>
  <r>
    <n v="125711"/>
    <x v="247"/>
    <n v="100"/>
  </r>
  <r>
    <n v="125774"/>
    <x v="248"/>
    <n v="25"/>
  </r>
  <r>
    <n v="125907"/>
    <x v="249"/>
    <n v="61"/>
  </r>
  <r>
    <n v="126023"/>
    <x v="250"/>
    <n v="49"/>
  </r>
  <r>
    <n v="126268"/>
    <x v="251"/>
    <n v="90"/>
  </r>
  <r>
    <n v="126354"/>
    <x v="252"/>
    <n v="30"/>
  </r>
  <r>
    <n v="126387"/>
    <x v="253"/>
    <n v="266"/>
  </r>
  <r>
    <n v="126449"/>
    <x v="254"/>
    <n v="143"/>
  </r>
  <r>
    <n v="126573"/>
    <x v="255"/>
    <n v="185"/>
  </r>
  <r>
    <n v="126628"/>
    <x v="256"/>
    <n v="22"/>
  </r>
  <r>
    <n v="126712"/>
    <x v="257"/>
    <n v="47"/>
  </r>
  <r>
    <n v="126972"/>
    <x v="258"/>
    <n v="54"/>
  </r>
  <r>
    <n v="127048"/>
    <x v="259"/>
    <n v="34"/>
  </r>
  <r>
    <n v="127177"/>
    <x v="260"/>
    <n v="129"/>
  </r>
  <r>
    <n v="127239"/>
    <x v="261"/>
    <n v="44"/>
  </r>
  <r>
    <n v="127719"/>
    <x v="262"/>
    <n v="139"/>
  </r>
  <r>
    <n v="127792"/>
    <x v="263"/>
    <n v="10"/>
  </r>
  <r>
    <n v="127931"/>
    <x v="264"/>
    <n v="211"/>
  </r>
  <r>
    <n v="127979"/>
    <x v="265"/>
    <n v="112"/>
  </r>
  <r>
    <n v="128268"/>
    <x v="266"/>
    <n v="206"/>
  </r>
  <r>
    <n v="128308"/>
    <x v="267"/>
    <n v="178"/>
  </r>
  <r>
    <n v="128372"/>
    <x v="268"/>
    <n v="20"/>
  </r>
  <r>
    <n v="128666"/>
    <x v="269"/>
    <n v="12"/>
  </r>
  <r>
    <n v="128676"/>
    <x v="270"/>
    <n v="163"/>
  </r>
  <r>
    <n v="128699"/>
    <x v="271"/>
    <n v="242"/>
  </r>
  <r>
    <n v="128714"/>
    <x v="272"/>
    <n v="261"/>
  </r>
  <r>
    <n v="128772"/>
    <x v="273"/>
    <n v="201"/>
  </r>
  <r>
    <n v="128789"/>
    <x v="274"/>
    <n v="132"/>
  </r>
  <r>
    <n v="128815"/>
    <x v="275"/>
    <n v="274"/>
  </r>
  <r>
    <n v="128856"/>
    <x v="276"/>
    <n v="19"/>
  </r>
  <r>
    <n v="128920"/>
    <x v="277"/>
    <n v="82"/>
  </r>
  <r>
    <n v="128951"/>
    <x v="278"/>
    <n v="6"/>
  </r>
  <r>
    <n v="128954"/>
    <x v="279"/>
    <n v="181"/>
  </r>
  <r>
    <n v="129022"/>
    <x v="280"/>
    <n v="287"/>
  </r>
  <r>
    <n v="129071"/>
    <x v="281"/>
    <n v="76"/>
  </r>
  <r>
    <n v="129087"/>
    <x v="282"/>
    <n v="277"/>
  </r>
  <r>
    <n v="129467"/>
    <x v="283"/>
    <n v="255"/>
  </r>
  <r>
    <n v="129498"/>
    <x v="284"/>
    <n v="220"/>
  </r>
  <r>
    <n v="129510"/>
    <x v="285"/>
    <n v="267"/>
  </r>
  <r>
    <n v="129515"/>
    <x v="286"/>
    <n v="16"/>
  </r>
  <r>
    <n v="129666"/>
    <x v="287"/>
    <n v="26"/>
  </r>
  <r>
    <n v="129971"/>
    <x v="288"/>
    <n v="239"/>
  </r>
  <r>
    <n v="130067"/>
    <x v="289"/>
    <n v="119"/>
  </r>
  <r>
    <n v="130189"/>
    <x v="290"/>
    <n v="159"/>
  </r>
  <r>
    <n v="130196"/>
    <x v="291"/>
    <n v="159"/>
  </r>
  <r>
    <n v="130364"/>
    <x v="292"/>
    <n v="146"/>
  </r>
  <r>
    <n v="130478"/>
    <x v="293"/>
    <n v="256"/>
  </r>
  <r>
    <n v="130489"/>
    <x v="294"/>
    <n v="155"/>
  </r>
  <r>
    <n v="130507"/>
    <x v="168"/>
    <n v="34"/>
  </r>
  <r>
    <n v="130601"/>
    <x v="295"/>
    <n v="52"/>
  </r>
  <r>
    <n v="130700"/>
    <x v="296"/>
    <n v="202"/>
  </r>
  <r>
    <n v="130743"/>
    <x v="297"/>
    <n v="142"/>
  </r>
  <r>
    <n v="130997"/>
    <x v="298"/>
    <n v="44"/>
  </r>
  <r>
    <n v="131025"/>
    <x v="299"/>
    <n v="200"/>
  </r>
  <r>
    <n v="131061"/>
    <x v="300"/>
    <n v="222"/>
  </r>
  <r>
    <n v="131326"/>
    <x v="301"/>
    <n v="213"/>
  </r>
  <r>
    <n v="131468"/>
    <x v="302"/>
    <n v="139"/>
  </r>
  <r>
    <n v="131494"/>
    <x v="303"/>
    <n v="134"/>
  </r>
  <r>
    <n v="131622"/>
    <x v="304"/>
    <n v="226"/>
  </r>
  <r>
    <n v="131638"/>
    <x v="305"/>
    <n v="192"/>
  </r>
  <r>
    <n v="131718"/>
    <x v="306"/>
    <n v="196"/>
  </r>
  <r>
    <n v="131755"/>
    <x v="307"/>
    <n v="74"/>
  </r>
  <r>
    <n v="131772"/>
    <x v="308"/>
    <n v="141"/>
  </r>
  <r>
    <n v="132339"/>
    <x v="309"/>
    <n v="174"/>
  </r>
  <r>
    <n v="132384"/>
    <x v="310"/>
    <n v="207"/>
  </r>
  <r>
    <n v="132476"/>
    <x v="311"/>
    <n v="254"/>
  </r>
  <r>
    <n v="132549"/>
    <x v="312"/>
    <n v="37"/>
  </r>
  <r>
    <n v="132628"/>
    <x v="313"/>
    <n v="131"/>
  </r>
  <r>
    <n v="132639"/>
    <x v="314"/>
    <n v="157"/>
  </r>
  <r>
    <n v="132714"/>
    <x v="315"/>
    <n v="47"/>
  </r>
  <r>
    <n v="132741"/>
    <x v="316"/>
    <n v="70"/>
  </r>
  <r>
    <n v="132895"/>
    <x v="317"/>
    <n v="215"/>
  </r>
  <r>
    <n v="132910"/>
    <x v="318"/>
    <n v="196"/>
  </r>
  <r>
    <n v="132956"/>
    <x v="319"/>
    <n v="79"/>
  </r>
  <r>
    <n v="133038"/>
    <x v="320"/>
    <n v="137"/>
  </r>
  <r>
    <n v="133128"/>
    <x v="321"/>
    <n v="299"/>
  </r>
  <r>
    <n v="133168"/>
    <x v="322"/>
    <n v="241"/>
  </r>
  <r>
    <n v="133395"/>
    <x v="323"/>
    <n v="159"/>
  </r>
  <r>
    <n v="133539"/>
    <x v="324"/>
    <n v="245"/>
  </r>
  <r>
    <n v="133623"/>
    <x v="325"/>
    <n v="74"/>
  </r>
  <r>
    <n v="133668"/>
    <x v="326"/>
    <n v="138"/>
  </r>
  <r>
    <n v="134009"/>
    <x v="327"/>
    <n v="222"/>
  </r>
  <r>
    <n v="134081"/>
    <x v="328"/>
    <n v="262"/>
  </r>
  <r>
    <n v="134247"/>
    <x v="329"/>
    <n v="267"/>
  </r>
  <r>
    <n v="134352"/>
    <x v="330"/>
    <n v="106"/>
  </r>
  <r>
    <n v="134428"/>
    <x v="331"/>
    <n v="44"/>
  </r>
  <r>
    <n v="134516"/>
    <x v="332"/>
    <n v="143"/>
  </r>
  <r>
    <n v="134592"/>
    <x v="333"/>
    <n v="46"/>
  </r>
  <r>
    <n v="134746"/>
    <x v="334"/>
    <n v="27"/>
  </r>
  <r>
    <n v="134763"/>
    <x v="335"/>
    <n v="6"/>
  </r>
  <r>
    <n v="134900"/>
    <x v="336"/>
    <n v="127"/>
  </r>
  <r>
    <n v="134931"/>
    <x v="337"/>
    <n v="8"/>
  </r>
  <r>
    <n v="134968"/>
    <x v="338"/>
    <n v="109"/>
  </r>
  <r>
    <n v="135082"/>
    <x v="339"/>
    <n v="128"/>
  </r>
  <r>
    <n v="135166"/>
    <x v="340"/>
    <n v="205"/>
  </r>
  <r>
    <n v="135232"/>
    <x v="341"/>
    <n v="55"/>
  </r>
  <r>
    <n v="135245"/>
    <x v="342"/>
    <n v="228"/>
  </r>
  <r>
    <n v="135502"/>
    <x v="343"/>
    <n v="184"/>
  </r>
  <r>
    <n v="135727"/>
    <x v="344"/>
    <n v="129"/>
  </r>
  <r>
    <n v="135731"/>
    <x v="345"/>
    <n v="220"/>
  </r>
  <r>
    <n v="135743"/>
    <x v="346"/>
    <n v="96"/>
  </r>
  <r>
    <n v="135796"/>
    <x v="347"/>
    <n v="89"/>
  </r>
  <r>
    <n v="136008"/>
    <x v="348"/>
    <n v="209"/>
  </r>
  <r>
    <n v="136114"/>
    <x v="349"/>
    <n v="118"/>
  </r>
  <r>
    <n v="136222"/>
    <x v="350"/>
    <n v="48"/>
  </r>
  <r>
    <n v="136225"/>
    <x v="351"/>
    <n v="145"/>
  </r>
  <r>
    <n v="136356"/>
    <x v="352"/>
    <n v="203"/>
  </r>
  <r>
    <n v="136545"/>
    <x v="353"/>
    <n v="179"/>
  </r>
  <r>
    <n v="136552"/>
    <x v="354"/>
    <n v="150"/>
  </r>
  <r>
    <n v="136579"/>
    <x v="355"/>
    <n v="118"/>
  </r>
  <r>
    <n v="136846"/>
    <x v="356"/>
    <n v="256"/>
  </r>
  <r>
    <n v="137130"/>
    <x v="357"/>
    <n v="135"/>
  </r>
  <r>
    <n v="137135"/>
    <x v="358"/>
    <n v="37"/>
  </r>
  <r>
    <n v="137229"/>
    <x v="359"/>
    <n v="119"/>
  </r>
  <r>
    <n v="137269"/>
    <x v="360"/>
    <n v="1"/>
  </r>
  <r>
    <n v="137442"/>
    <x v="361"/>
    <n v="19"/>
  </r>
  <r>
    <n v="137522"/>
    <x v="362"/>
    <n v="1"/>
  </r>
  <r>
    <n v="137617"/>
    <x v="363"/>
    <n v="177"/>
  </r>
  <r>
    <n v="137823"/>
    <x v="364"/>
    <n v="69"/>
  </r>
  <r>
    <n v="137979"/>
    <x v="365"/>
    <n v="154"/>
  </r>
  <r>
    <n v="138018"/>
    <x v="366"/>
    <n v="132"/>
  </r>
  <r>
    <n v="138022"/>
    <x v="367"/>
    <n v="97"/>
  </r>
  <r>
    <n v="138107"/>
    <x v="368"/>
    <n v="77"/>
  </r>
  <r>
    <n v="138127"/>
    <x v="369"/>
    <n v="111"/>
  </r>
  <r>
    <n v="138133"/>
    <x v="370"/>
    <n v="77"/>
  </r>
  <r>
    <n v="138152"/>
    <x v="371"/>
    <n v="112"/>
  </r>
  <r>
    <n v="138225"/>
    <x v="372"/>
    <n v="188"/>
  </r>
  <r>
    <n v="138231"/>
    <x v="373"/>
    <n v="275"/>
  </r>
  <r>
    <n v="138496"/>
    <x v="374"/>
    <n v="65"/>
  </r>
  <r>
    <n v="138713"/>
    <x v="375"/>
    <n v="47"/>
  </r>
  <r>
    <n v="138766"/>
    <x v="376"/>
    <n v="192"/>
  </r>
  <r>
    <n v="138901"/>
    <x v="377"/>
    <n v="268"/>
  </r>
  <r>
    <n v="139028"/>
    <x v="378"/>
    <n v="252"/>
  </r>
  <r>
    <n v="139175"/>
    <x v="379"/>
    <n v="235"/>
  </r>
  <r>
    <n v="139203"/>
    <x v="380"/>
    <n v="65"/>
  </r>
  <r>
    <n v="139265"/>
    <x v="381"/>
    <n v="94"/>
  </r>
  <r>
    <n v="139303"/>
    <x v="382"/>
    <n v="144"/>
  </r>
  <r>
    <n v="139422"/>
    <x v="383"/>
    <n v="4"/>
  </r>
  <r>
    <n v="139462"/>
    <x v="384"/>
    <n v="183"/>
  </r>
  <r>
    <n v="139494"/>
    <x v="385"/>
    <n v="175"/>
  </r>
  <r>
    <n v="139573"/>
    <x v="386"/>
    <n v="154"/>
  </r>
  <r>
    <n v="139899"/>
    <x v="387"/>
    <n v="8"/>
  </r>
  <r>
    <n v="139904"/>
    <x v="388"/>
    <n v="161"/>
  </r>
  <r>
    <n v="139921"/>
    <x v="389"/>
    <n v="167"/>
  </r>
  <r>
    <n v="139993"/>
    <x v="6"/>
    <n v="279"/>
  </r>
  <r>
    <n v="140024"/>
    <x v="390"/>
    <n v="197"/>
  </r>
  <r>
    <n v="140047"/>
    <x v="391"/>
    <n v="168"/>
  </r>
  <r>
    <n v="140134"/>
    <x v="392"/>
    <n v="257"/>
  </r>
  <r>
    <n v="140448"/>
    <x v="393"/>
    <n v="72"/>
  </r>
  <r>
    <n v="140458"/>
    <x v="394"/>
    <n v="5"/>
  </r>
  <r>
    <n v="140458"/>
    <x v="395"/>
    <n v="39"/>
  </r>
  <r>
    <n v="140744"/>
    <x v="396"/>
    <n v="221"/>
  </r>
  <r>
    <n v="140768"/>
    <x v="397"/>
    <n v="203"/>
  </r>
  <r>
    <n v="140828"/>
    <x v="398"/>
    <n v="233"/>
  </r>
  <r>
    <n v="140901"/>
    <x v="399"/>
    <n v="102"/>
  </r>
  <r>
    <n v="140939"/>
    <x v="400"/>
    <n v="30"/>
  </r>
  <r>
    <n v="141088"/>
    <x v="401"/>
    <n v="5"/>
  </r>
  <r>
    <n v="141137"/>
    <x v="402"/>
    <n v="90"/>
  </r>
  <r>
    <n v="141141"/>
    <x v="403"/>
    <n v="243"/>
  </r>
  <r>
    <n v="141158"/>
    <x v="404"/>
    <n v="207"/>
  </r>
  <r>
    <n v="141289"/>
    <x v="405"/>
    <n v="81"/>
  </r>
  <r>
    <n v="141314"/>
    <x v="406"/>
    <n v="251"/>
  </r>
  <r>
    <n v="141322"/>
    <x v="407"/>
    <n v="252"/>
  </r>
  <r>
    <n v="141594"/>
    <x v="408"/>
    <n v="198"/>
  </r>
  <r>
    <n v="141709"/>
    <x v="409"/>
    <n v="188"/>
  </r>
  <r>
    <n v="141875"/>
    <x v="410"/>
    <n v="173"/>
  </r>
  <r>
    <n v="141917"/>
    <x v="411"/>
    <n v="246"/>
  </r>
  <r>
    <n v="141989"/>
    <x v="412"/>
    <n v="49"/>
  </r>
  <r>
    <n v="142006"/>
    <x v="413"/>
    <n v="179"/>
  </r>
  <r>
    <n v="142199"/>
    <x v="414"/>
    <n v="213"/>
  </r>
  <r>
    <n v="142259"/>
    <x v="9"/>
    <n v="160"/>
  </r>
  <r>
    <n v="142315"/>
    <x v="415"/>
    <n v="82"/>
  </r>
  <r>
    <n v="142432"/>
    <x v="416"/>
    <n v="44"/>
  </r>
  <r>
    <n v="142697"/>
    <x v="417"/>
    <n v="124"/>
  </r>
  <r>
    <n v="142741"/>
    <x v="418"/>
    <n v="156"/>
  </r>
  <r>
    <n v="142789"/>
    <x v="419"/>
    <n v="154"/>
  </r>
  <r>
    <n v="142921"/>
    <x v="420"/>
    <n v="120"/>
  </r>
  <r>
    <n v="143030"/>
    <x v="421"/>
    <n v="288"/>
  </r>
  <r>
    <n v="143261"/>
    <x v="422"/>
    <n v="195"/>
  </r>
  <r>
    <n v="143418"/>
    <x v="423"/>
    <n v="239"/>
  </r>
  <r>
    <n v="143434"/>
    <x v="424"/>
    <n v="28"/>
  </r>
  <r>
    <n v="143746"/>
    <x v="425"/>
    <n v="148"/>
  </r>
  <r>
    <n v="143831"/>
    <x v="426"/>
    <n v="208"/>
  </r>
  <r>
    <n v="143933"/>
    <x v="427"/>
    <n v="203"/>
  </r>
  <r>
    <n v="143942"/>
    <x v="428"/>
    <n v="73"/>
  </r>
  <r>
    <n v="143960"/>
    <x v="429"/>
    <n v="110"/>
  </r>
  <r>
    <n v="143972"/>
    <x v="430"/>
    <n v="107"/>
  </r>
  <r>
    <n v="143988"/>
    <x v="431"/>
    <n v="112"/>
  </r>
  <r>
    <n v="144014"/>
    <x v="432"/>
    <n v="29"/>
  </r>
  <r>
    <n v="144025"/>
    <x v="433"/>
    <n v="156"/>
  </r>
  <r>
    <n v="144095"/>
    <x v="434"/>
    <n v="271"/>
  </r>
  <r>
    <n v="144150"/>
    <x v="435"/>
    <n v="7"/>
  </r>
  <r>
    <n v="144277"/>
    <x v="436"/>
    <n v="151"/>
  </r>
  <r>
    <n v="144506"/>
    <x v="437"/>
    <n v="111"/>
  </r>
  <r>
    <n v="144546"/>
    <x v="438"/>
    <n v="9"/>
  </r>
  <r>
    <n v="144562"/>
    <x v="439"/>
    <n v="174"/>
  </r>
  <r>
    <n v="144634"/>
    <x v="440"/>
    <n v="133"/>
  </r>
  <r>
    <n v="144690"/>
    <x v="441"/>
    <n v="191"/>
  </r>
  <r>
    <n v="144711"/>
    <x v="442"/>
    <n v="119"/>
  </r>
  <r>
    <n v="144712"/>
    <x v="443"/>
    <n v="225"/>
  </r>
  <r>
    <n v="144793"/>
    <x v="171"/>
    <n v="44"/>
  </r>
  <r>
    <n v="144822"/>
    <x v="444"/>
    <n v="236"/>
  </r>
  <r>
    <n v="145012"/>
    <x v="445"/>
    <n v="204"/>
  </r>
  <r>
    <n v="145023"/>
    <x v="446"/>
    <n v="191"/>
  </r>
  <r>
    <n v="145079"/>
    <x v="447"/>
    <n v="119"/>
  </r>
  <r>
    <n v="145122"/>
    <x v="448"/>
    <n v="176"/>
  </r>
  <r>
    <n v="145181"/>
    <x v="449"/>
    <n v="132"/>
  </r>
  <r>
    <n v="145234"/>
    <x v="450"/>
    <n v="60"/>
  </r>
  <r>
    <n v="145539"/>
    <x v="451"/>
    <n v="76"/>
  </r>
  <r>
    <n v="145594"/>
    <x v="452"/>
    <n v="176"/>
  </r>
  <r>
    <n v="145623"/>
    <x v="453"/>
    <n v="185"/>
  </r>
  <r>
    <n v="145795"/>
    <x v="454"/>
    <n v="242"/>
  </r>
  <r>
    <n v="145872"/>
    <x v="455"/>
    <n v="195"/>
  </r>
  <r>
    <n v="145947"/>
    <x v="456"/>
    <n v="75"/>
  </r>
  <r>
    <n v="145988"/>
    <x v="457"/>
    <n v="79"/>
  </r>
  <r>
    <n v="146423"/>
    <x v="458"/>
    <n v="183"/>
  </r>
  <r>
    <n v="146449"/>
    <x v="459"/>
    <n v="222"/>
  </r>
  <r>
    <n v="146486"/>
    <x v="460"/>
    <n v="267"/>
  </r>
  <r>
    <n v="146493"/>
    <x v="461"/>
    <n v="252"/>
  </r>
  <r>
    <n v="146538"/>
    <x v="462"/>
    <n v="51"/>
  </r>
  <r>
    <n v="146836"/>
    <x v="463"/>
    <n v="207"/>
  </r>
  <r>
    <n v="146975"/>
    <x v="464"/>
    <n v="86"/>
  </r>
  <r>
    <n v="147070"/>
    <x v="465"/>
    <n v="180"/>
  </r>
  <r>
    <n v="147467"/>
    <x v="466"/>
    <n v="275"/>
  </r>
  <r>
    <n v="147499"/>
    <x v="467"/>
    <n v="183"/>
  </r>
  <r>
    <n v="147642"/>
    <x v="468"/>
    <n v="92"/>
  </r>
  <r>
    <n v="147712"/>
    <x v="469"/>
    <n v="88"/>
  </r>
  <r>
    <n v="147792"/>
    <x v="470"/>
    <n v="248"/>
  </r>
  <r>
    <n v="147841"/>
    <x v="471"/>
    <n v="80"/>
  </r>
  <r>
    <n v="147991"/>
    <x v="472"/>
    <n v="230"/>
  </r>
  <r>
    <n v="148011"/>
    <x v="473"/>
    <n v="234"/>
  </r>
  <r>
    <n v="148050"/>
    <x v="474"/>
    <n v="245"/>
  </r>
  <r>
    <n v="148108"/>
    <x v="475"/>
    <n v="27"/>
  </r>
  <r>
    <n v="148259"/>
    <x v="476"/>
    <n v="196"/>
  </r>
  <r>
    <n v="148316"/>
    <x v="477"/>
    <n v="99"/>
  </r>
  <r>
    <n v="148443"/>
    <x v="478"/>
    <n v="71"/>
  </r>
  <r>
    <n v="148605"/>
    <x v="479"/>
    <n v="175"/>
  </r>
  <r>
    <n v="148798"/>
    <x v="480"/>
    <n v="264"/>
  </r>
  <r>
    <n v="148806"/>
    <x v="481"/>
    <n v="12"/>
  </r>
  <r>
    <n v="148936"/>
    <x v="482"/>
    <n v="174"/>
  </r>
  <r>
    <n v="148960"/>
    <x v="483"/>
    <n v="196"/>
  </r>
  <r>
    <n v="149066"/>
    <x v="484"/>
    <n v="300"/>
  </r>
  <r>
    <n v="149139"/>
    <x v="485"/>
    <n v="266"/>
  </r>
  <r>
    <n v="149244"/>
    <x v="207"/>
    <n v="141"/>
  </r>
  <r>
    <n v="149555"/>
    <x v="486"/>
    <n v="32"/>
  </r>
  <r>
    <n v="149647"/>
    <x v="487"/>
    <n v="56"/>
  </r>
  <r>
    <n v="149945"/>
    <x v="6"/>
    <n v="31"/>
  </r>
  <r>
    <n v="150118"/>
    <x v="488"/>
    <n v="123"/>
  </r>
  <r>
    <n v="150471"/>
    <x v="489"/>
    <n v="63"/>
  </r>
  <r>
    <n v="150479"/>
    <x v="490"/>
    <n v="64"/>
  </r>
  <r>
    <n v="150502"/>
    <x v="491"/>
    <n v="133"/>
  </r>
  <r>
    <n v="150543"/>
    <x v="492"/>
    <n v="12"/>
  </r>
  <r>
    <n v="150690"/>
    <x v="493"/>
    <n v="99"/>
  </r>
  <r>
    <n v="150778"/>
    <x v="494"/>
    <n v="71"/>
  </r>
  <r>
    <n v="150843"/>
    <x v="495"/>
    <n v="268"/>
  </r>
  <r>
    <n v="150844"/>
    <x v="496"/>
    <n v="86"/>
  </r>
  <r>
    <n v="150887"/>
    <x v="497"/>
    <n v="107"/>
  </r>
  <r>
    <n v="150935"/>
    <x v="498"/>
    <n v="46"/>
  </r>
  <r>
    <n v="151184"/>
    <x v="499"/>
    <n v="229"/>
  </r>
  <r>
    <n v="151218"/>
    <x v="500"/>
    <n v="32"/>
  </r>
  <r>
    <n v="151307"/>
    <x v="501"/>
    <n v="120"/>
  </r>
  <r>
    <n v="151354"/>
    <x v="502"/>
    <n v="296"/>
  </r>
  <r>
    <n v="151377"/>
    <x v="503"/>
    <n v="107"/>
  </r>
  <r>
    <n v="151686"/>
    <x v="504"/>
    <n v="29"/>
  </r>
  <r>
    <n v="151736"/>
    <x v="505"/>
    <n v="244"/>
  </r>
  <r>
    <n v="151754"/>
    <x v="506"/>
    <n v="209"/>
  </r>
  <r>
    <n v="151812"/>
    <x v="507"/>
    <n v="99"/>
  </r>
  <r>
    <n v="151868"/>
    <x v="508"/>
    <n v="19"/>
  </r>
  <r>
    <n v="151881"/>
    <x v="509"/>
    <n v="153"/>
  </r>
  <r>
    <n v="151998"/>
    <x v="510"/>
    <n v="125"/>
  </r>
  <r>
    <n v="151998"/>
    <x v="511"/>
    <n v="140"/>
  </r>
  <r>
    <n v="152019"/>
    <x v="512"/>
    <n v="80"/>
  </r>
  <r>
    <n v="152300"/>
    <x v="513"/>
    <n v="5"/>
  </r>
  <r>
    <n v="152340"/>
    <x v="514"/>
    <n v="159"/>
  </r>
  <r>
    <n v="152439"/>
    <x v="515"/>
    <n v="193"/>
  </r>
  <r>
    <n v="152677"/>
    <x v="516"/>
    <n v="80"/>
  </r>
  <r>
    <n v="152867"/>
    <x v="517"/>
    <n v="26"/>
  </r>
  <r>
    <n v="152920"/>
    <x v="518"/>
    <n v="124"/>
  </r>
  <r>
    <n v="153162"/>
    <x v="519"/>
    <n v="145"/>
  </r>
  <r>
    <n v="153341"/>
    <x v="520"/>
    <n v="16"/>
  </r>
  <r>
    <n v="153473"/>
    <x v="521"/>
    <n v="246"/>
  </r>
  <r>
    <n v="153607"/>
    <x v="522"/>
    <n v="194"/>
  </r>
  <r>
    <n v="153980"/>
    <x v="523"/>
    <n v="234"/>
  </r>
  <r>
    <n v="154002"/>
    <x v="524"/>
    <n v="128"/>
  </r>
  <r>
    <n v="154057"/>
    <x v="101"/>
    <n v="94"/>
  </r>
  <r>
    <n v="154094"/>
    <x v="525"/>
    <n v="187"/>
  </r>
  <r>
    <n v="154292"/>
    <x v="526"/>
    <n v="115"/>
  </r>
  <r>
    <n v="154538"/>
    <x v="527"/>
    <n v="35"/>
  </r>
  <r>
    <n v="154541"/>
    <x v="528"/>
    <n v="265"/>
  </r>
  <r>
    <n v="154792"/>
    <x v="529"/>
    <n v="170"/>
  </r>
  <r>
    <n v="154819"/>
    <x v="530"/>
    <n v="134"/>
  </r>
  <r>
    <n v="155058"/>
    <x v="531"/>
    <n v="93"/>
  </r>
  <r>
    <n v="155243"/>
    <x v="532"/>
    <n v="104"/>
  </r>
  <r>
    <n v="155430"/>
    <x v="533"/>
    <n v="203"/>
  </r>
  <r>
    <n v="155690"/>
    <x v="534"/>
    <n v="262"/>
  </r>
  <r>
    <n v="155744"/>
    <x v="535"/>
    <n v="123"/>
  </r>
  <r>
    <n v="155926"/>
    <x v="536"/>
    <n v="14"/>
  </r>
  <r>
    <n v="155945"/>
    <x v="537"/>
    <n v="74"/>
  </r>
  <r>
    <n v="156119"/>
    <x v="43"/>
    <n v="213"/>
  </r>
  <r>
    <n v="156208"/>
    <x v="538"/>
    <n v="298"/>
  </r>
  <r>
    <n v="156318"/>
    <x v="539"/>
    <n v="157"/>
  </r>
  <r>
    <n v="156432"/>
    <x v="540"/>
    <n v="183"/>
  </r>
  <r>
    <n v="156438"/>
    <x v="541"/>
    <n v="109"/>
  </r>
  <r>
    <n v="156451"/>
    <x v="542"/>
    <n v="116"/>
  </r>
  <r>
    <n v="156583"/>
    <x v="543"/>
    <n v="252"/>
  </r>
  <r>
    <n v="156817"/>
    <x v="544"/>
    <n v="90"/>
  </r>
  <r>
    <n v="156952"/>
    <x v="545"/>
    <n v="213"/>
  </r>
  <r>
    <n v="156980"/>
    <x v="546"/>
    <n v="29"/>
  </r>
  <r>
    <n v="157108"/>
    <x v="547"/>
    <n v="296"/>
  </r>
  <r>
    <n v="157165"/>
    <x v="548"/>
    <n v="242"/>
  </r>
  <r>
    <n v="157170"/>
    <x v="549"/>
    <n v="115"/>
  </r>
  <r>
    <n v="157307"/>
    <x v="550"/>
    <n v="55"/>
  </r>
  <r>
    <n v="157322"/>
    <x v="551"/>
    <n v="40"/>
  </r>
  <r>
    <n v="157452"/>
    <x v="552"/>
    <n v="51"/>
  </r>
  <r>
    <n v="157484"/>
    <x v="553"/>
    <n v="277"/>
  </r>
  <r>
    <n v="157601"/>
    <x v="554"/>
    <n v="44"/>
  </r>
  <r>
    <n v="157630"/>
    <x v="555"/>
    <n v="224"/>
  </r>
  <r>
    <n v="157664"/>
    <x v="556"/>
    <n v="231"/>
  </r>
  <r>
    <n v="157756"/>
    <x v="557"/>
    <n v="111"/>
  </r>
  <r>
    <n v="157888"/>
    <x v="558"/>
    <n v="270"/>
  </r>
  <r>
    <n v="157890"/>
    <x v="559"/>
    <n v="288"/>
  </r>
  <r>
    <n v="157925"/>
    <x v="560"/>
    <n v="27"/>
  </r>
  <r>
    <n v="157965"/>
    <x v="561"/>
    <n v="27"/>
  </r>
  <r>
    <n v="158057"/>
    <x v="562"/>
    <n v="98"/>
  </r>
  <r>
    <n v="158132"/>
    <x v="563"/>
    <n v="14"/>
  </r>
  <r>
    <n v="158165"/>
    <x v="564"/>
    <n v="142"/>
  </r>
  <r>
    <n v="158204"/>
    <x v="565"/>
    <n v="182"/>
  </r>
  <r>
    <n v="158375"/>
    <x v="566"/>
    <n v="22"/>
  </r>
  <r>
    <n v="158563"/>
    <x v="567"/>
    <n v="226"/>
  </r>
  <r>
    <n v="158842"/>
    <x v="568"/>
    <n v="28"/>
  </r>
  <r>
    <n v="158852"/>
    <x v="569"/>
    <n v="177"/>
  </r>
  <r>
    <n v="158959"/>
    <x v="570"/>
    <n v="111"/>
  </r>
  <r>
    <n v="159173"/>
    <x v="571"/>
    <n v="133"/>
  </r>
  <r>
    <n v="159190"/>
    <x v="572"/>
    <n v="58"/>
  </r>
  <r>
    <n v="159228"/>
    <x v="573"/>
    <n v="212"/>
  </r>
  <r>
    <n v="159248"/>
    <x v="574"/>
    <n v="67"/>
  </r>
  <r>
    <n v="159319"/>
    <x v="575"/>
    <n v="4"/>
  </r>
  <r>
    <n v="159391"/>
    <x v="576"/>
    <n v="290"/>
  </r>
  <r>
    <n v="159601"/>
    <x v="541"/>
    <n v="157"/>
  </r>
  <r>
    <n v="159624"/>
    <x v="577"/>
    <n v="241"/>
  </r>
  <r>
    <n v="159670"/>
    <x v="578"/>
    <n v="73"/>
  </r>
  <r>
    <n v="159796"/>
    <x v="579"/>
    <n v="187"/>
  </r>
  <r>
    <n v="159890"/>
    <x v="580"/>
    <n v="171"/>
  </r>
  <r>
    <n v="159897"/>
    <x v="581"/>
    <n v="85"/>
  </r>
  <r>
    <n v="160037"/>
    <x v="582"/>
    <n v="115"/>
  </r>
  <r>
    <n v="160073"/>
    <x v="583"/>
    <n v="232"/>
  </r>
  <r>
    <n v="160076"/>
    <x v="584"/>
    <n v="242"/>
  </r>
  <r>
    <n v="160224"/>
    <x v="585"/>
    <n v="176"/>
  </r>
  <r>
    <n v="160320"/>
    <x v="586"/>
    <n v="224"/>
  </r>
  <r>
    <n v="160425"/>
    <x v="587"/>
    <n v="139"/>
  </r>
  <r>
    <n v="160508"/>
    <x v="588"/>
    <n v="84"/>
  </r>
  <r>
    <n v="160549"/>
    <x v="589"/>
    <n v="89"/>
  </r>
  <r>
    <n v="160556"/>
    <x v="590"/>
    <n v="280"/>
  </r>
  <r>
    <n v="160882"/>
    <x v="591"/>
    <n v="34"/>
  </r>
  <r>
    <n v="160948"/>
    <x v="592"/>
    <n v="164"/>
  </r>
  <r>
    <n v="161241"/>
    <x v="593"/>
    <n v="49"/>
  </r>
  <r>
    <n v="161292"/>
    <x v="594"/>
    <n v="45"/>
  </r>
  <r>
    <n v="161338"/>
    <x v="595"/>
    <n v="45"/>
  </r>
  <r>
    <n v="161348"/>
    <x v="596"/>
    <n v="297"/>
  </r>
  <r>
    <n v="161584"/>
    <x v="597"/>
    <n v="86"/>
  </r>
  <r>
    <n v="161592"/>
    <x v="598"/>
    <n v="34"/>
  </r>
  <r>
    <n v="161782"/>
    <x v="599"/>
    <n v="194"/>
  </r>
  <r>
    <n v="161834"/>
    <x v="600"/>
    <n v="12"/>
  </r>
  <r>
    <n v="161888"/>
    <x v="601"/>
    <n v="7"/>
  </r>
  <r>
    <n v="161907"/>
    <x v="602"/>
    <n v="224"/>
  </r>
  <r>
    <n v="161950"/>
    <x v="603"/>
    <n v="162"/>
  </r>
  <r>
    <n v="162085"/>
    <x v="604"/>
    <n v="203"/>
  </r>
  <r>
    <n v="162179"/>
    <x v="605"/>
    <n v="195"/>
  </r>
  <r>
    <n v="162188"/>
    <x v="606"/>
    <n v="141"/>
  </r>
  <r>
    <n v="162250"/>
    <x v="607"/>
    <n v="27"/>
  </r>
  <r>
    <n v="162344"/>
    <x v="608"/>
    <n v="83"/>
  </r>
  <r>
    <n v="162388"/>
    <x v="609"/>
    <n v="152"/>
  </r>
  <r>
    <n v="162630"/>
    <x v="610"/>
    <n v="222"/>
  </r>
  <r>
    <n v="162924"/>
    <x v="611"/>
    <n v="168"/>
  </r>
  <r>
    <n v="163199"/>
    <x v="612"/>
    <n v="284"/>
  </r>
  <r>
    <n v="163239"/>
    <x v="613"/>
    <n v="83"/>
  </r>
  <r>
    <n v="163384"/>
    <x v="614"/>
    <n v="286"/>
  </r>
  <r>
    <n v="163442"/>
    <x v="615"/>
    <n v="159"/>
  </r>
  <r>
    <n v="163454"/>
    <x v="616"/>
    <n v="143"/>
  </r>
  <r>
    <n v="163478"/>
    <x v="617"/>
    <n v="285"/>
  </r>
  <r>
    <n v="163543"/>
    <x v="618"/>
    <n v="76"/>
  </r>
  <r>
    <n v="163635"/>
    <x v="619"/>
    <n v="96"/>
  </r>
  <r>
    <n v="163823"/>
    <x v="429"/>
    <n v="162"/>
  </r>
  <r>
    <n v="163828"/>
    <x v="620"/>
    <n v="135"/>
  </r>
  <r>
    <n v="163919"/>
    <x v="621"/>
    <n v="162"/>
  </r>
  <r>
    <n v="164049"/>
    <x v="622"/>
    <n v="68"/>
  </r>
  <r>
    <n v="164165"/>
    <x v="623"/>
    <n v="59"/>
  </r>
  <r>
    <n v="164220"/>
    <x v="171"/>
    <n v="117"/>
  </r>
  <r>
    <n v="164444"/>
    <x v="624"/>
    <n v="298"/>
  </r>
  <r>
    <n v="164448"/>
    <x v="625"/>
    <n v="189"/>
  </r>
  <r>
    <n v="164653"/>
    <x v="626"/>
    <n v="170"/>
  </r>
  <r>
    <n v="164655"/>
    <x v="627"/>
    <n v="13"/>
  </r>
  <r>
    <n v="164712"/>
    <x v="628"/>
    <n v="262"/>
  </r>
  <r>
    <n v="164754"/>
    <x v="258"/>
    <n v="127"/>
  </r>
  <r>
    <n v="164800"/>
    <x v="629"/>
    <n v="188"/>
  </r>
  <r>
    <n v="165332"/>
    <x v="630"/>
    <n v="222"/>
  </r>
  <r>
    <n v="165561"/>
    <x v="171"/>
    <n v="145"/>
  </r>
  <r>
    <n v="165620"/>
    <x v="631"/>
    <n v="9"/>
  </r>
  <r>
    <n v="165813"/>
    <x v="632"/>
    <n v="95"/>
  </r>
  <r>
    <n v="165938"/>
    <x v="633"/>
    <n v="32"/>
  </r>
  <r>
    <n v="165975"/>
    <x v="634"/>
    <n v="157"/>
  </r>
  <r>
    <n v="165998"/>
    <x v="635"/>
    <n v="215"/>
  </r>
  <r>
    <n v="166086"/>
    <x v="636"/>
    <n v="51"/>
  </r>
  <r>
    <n v="166117"/>
    <x v="637"/>
    <n v="175"/>
  </r>
  <r>
    <n v="166145"/>
    <x v="638"/>
    <n v="75"/>
  </r>
  <r>
    <n v="166269"/>
    <x v="639"/>
    <n v="19"/>
  </r>
  <r>
    <n v="166288"/>
    <x v="640"/>
    <n v="96"/>
  </r>
  <r>
    <n v="166317"/>
    <x v="641"/>
    <n v="190"/>
  </r>
  <r>
    <n v="166326"/>
    <x v="642"/>
    <n v="142"/>
  </r>
  <r>
    <n v="166444"/>
    <x v="643"/>
    <n v="186"/>
  </r>
  <r>
    <n v="166478"/>
    <x v="644"/>
    <n v="116"/>
  </r>
  <r>
    <n v="166486"/>
    <x v="645"/>
    <n v="132"/>
  </r>
  <r>
    <n v="166774"/>
    <x v="646"/>
    <n v="223"/>
  </r>
  <r>
    <n v="166854"/>
    <x v="647"/>
    <n v="174"/>
  </r>
  <r>
    <n v="166861"/>
    <x v="648"/>
    <n v="160"/>
  </r>
  <r>
    <n v="166899"/>
    <x v="649"/>
    <n v="171"/>
  </r>
  <r>
    <n v="167272"/>
    <x v="650"/>
    <n v="45"/>
  </r>
  <r>
    <n v="167346"/>
    <x v="651"/>
    <n v="177"/>
  </r>
  <r>
    <n v="167623"/>
    <x v="652"/>
    <n v="179"/>
  </r>
  <r>
    <n v="167637"/>
    <x v="128"/>
    <n v="128"/>
  </r>
  <r>
    <n v="168082"/>
    <x v="573"/>
    <n v="11"/>
  </r>
  <r>
    <n v="168190"/>
    <x v="653"/>
    <n v="292"/>
  </r>
  <r>
    <n v="168282"/>
    <x v="654"/>
    <n v="1"/>
  </r>
  <r>
    <n v="168409"/>
    <x v="655"/>
    <n v="241"/>
  </r>
  <r>
    <n v="168482"/>
    <x v="656"/>
    <n v="207"/>
  </r>
  <r>
    <n v="168504"/>
    <x v="657"/>
    <n v="272"/>
  </r>
  <r>
    <n v="168573"/>
    <x v="658"/>
    <n v="290"/>
  </r>
  <r>
    <n v="168627"/>
    <x v="659"/>
    <n v="44"/>
  </r>
  <r>
    <n v="168739"/>
    <x v="660"/>
    <n v="217"/>
  </r>
  <r>
    <n v="169211"/>
    <x v="661"/>
    <n v="191"/>
  </r>
  <r>
    <n v="169289"/>
    <x v="662"/>
    <n v="167"/>
  </r>
  <r>
    <n v="169303"/>
    <x v="663"/>
    <n v="192"/>
  </r>
  <r>
    <n v="169321"/>
    <x v="664"/>
    <n v="54"/>
  </r>
  <r>
    <n v="169470"/>
    <x v="665"/>
    <n v="117"/>
  </r>
  <r>
    <n v="169530"/>
    <x v="666"/>
    <n v="294"/>
  </r>
  <r>
    <n v="169581"/>
    <x v="667"/>
    <n v="77"/>
  </r>
  <r>
    <n v="169619"/>
    <x v="668"/>
    <n v="156"/>
  </r>
  <r>
    <n v="169669"/>
    <x v="669"/>
    <n v="138"/>
  </r>
  <r>
    <n v="169671"/>
    <x v="670"/>
    <n v="79"/>
  </r>
  <r>
    <n v="169711"/>
    <x v="671"/>
    <n v="49"/>
  </r>
  <r>
    <n v="170083"/>
    <x v="672"/>
    <n v="210"/>
  </r>
  <r>
    <n v="170286"/>
    <x v="673"/>
    <n v="11"/>
  </r>
  <r>
    <n v="170466"/>
    <x v="674"/>
    <n v="73"/>
  </r>
  <r>
    <n v="170549"/>
    <x v="675"/>
    <n v="29"/>
  </r>
  <r>
    <n v="170848"/>
    <x v="676"/>
    <n v="32"/>
  </r>
  <r>
    <n v="170893"/>
    <x v="677"/>
    <n v="53"/>
  </r>
  <r>
    <n v="171017"/>
    <x v="678"/>
    <n v="184"/>
  </r>
  <r>
    <n v="171118"/>
    <x v="679"/>
    <n v="277"/>
  </r>
  <r>
    <n v="171158"/>
    <x v="680"/>
    <n v="47"/>
  </r>
  <r>
    <n v="171193"/>
    <x v="681"/>
    <n v="110"/>
  </r>
  <r>
    <n v="171221"/>
    <x v="682"/>
    <n v="28"/>
  </r>
  <r>
    <n v="171491"/>
    <x v="683"/>
    <n v="93"/>
  </r>
  <r>
    <n v="171604"/>
    <x v="684"/>
    <n v="196"/>
  </r>
  <r>
    <n v="171894"/>
    <x v="685"/>
    <n v="84"/>
  </r>
  <r>
    <n v="171980"/>
    <x v="686"/>
    <n v="107"/>
  </r>
  <r>
    <n v="172056"/>
    <x v="687"/>
    <n v="78"/>
  </r>
  <r>
    <n v="172136"/>
    <x v="688"/>
    <n v="217"/>
  </r>
  <r>
    <n v="172169"/>
    <x v="689"/>
    <n v="144"/>
  </r>
  <r>
    <n v="172195"/>
    <x v="690"/>
    <n v="56"/>
  </r>
  <r>
    <n v="172316"/>
    <x v="691"/>
    <n v="185"/>
  </r>
  <r>
    <n v="172321"/>
    <x v="692"/>
    <n v="146"/>
  </r>
  <r>
    <n v="172393"/>
    <x v="693"/>
    <n v="191"/>
  </r>
  <r>
    <n v="172560"/>
    <x v="694"/>
    <n v="252"/>
  </r>
  <r>
    <n v="172600"/>
    <x v="695"/>
    <n v="2"/>
  </r>
  <r>
    <n v="172611"/>
    <x v="696"/>
    <n v="206"/>
  </r>
  <r>
    <n v="172809"/>
    <x v="697"/>
    <n v="175"/>
  </r>
  <r>
    <n v="172819"/>
    <x v="698"/>
    <n v="26"/>
  </r>
  <r>
    <n v="172851"/>
    <x v="699"/>
    <n v="52"/>
  </r>
  <r>
    <n v="172853"/>
    <x v="700"/>
    <n v="18"/>
  </r>
  <r>
    <n v="172942"/>
    <x v="701"/>
    <n v="207"/>
  </r>
  <r>
    <n v="173047"/>
    <x v="702"/>
    <n v="261"/>
  </r>
  <r>
    <n v="173136"/>
    <x v="703"/>
    <n v="33"/>
  </r>
  <r>
    <n v="173467"/>
    <x v="704"/>
    <n v="15"/>
  </r>
  <r>
    <n v="173600"/>
    <x v="705"/>
    <n v="77"/>
  </r>
  <r>
    <n v="173659"/>
    <x v="706"/>
    <n v="187"/>
  </r>
  <r>
    <n v="173700"/>
    <x v="12"/>
    <n v="181"/>
  </r>
  <r>
    <n v="173731"/>
    <x v="707"/>
    <n v="291"/>
  </r>
  <r>
    <n v="173793"/>
    <x v="708"/>
    <n v="151"/>
  </r>
  <r>
    <n v="173832"/>
    <x v="709"/>
    <n v="145"/>
  </r>
  <r>
    <n v="173942"/>
    <x v="710"/>
    <n v="115"/>
  </r>
  <r>
    <n v="173975"/>
    <x v="711"/>
    <n v="264"/>
  </r>
  <r>
    <n v="174059"/>
    <x v="712"/>
    <n v="86"/>
  </r>
  <r>
    <n v="174233"/>
    <x v="713"/>
    <n v="48"/>
  </r>
  <r>
    <n v="174238"/>
    <x v="714"/>
    <n v="260"/>
  </r>
  <r>
    <n v="174238"/>
    <x v="715"/>
    <n v="103"/>
  </r>
  <r>
    <n v="174322"/>
    <x v="716"/>
    <n v="287"/>
  </r>
  <r>
    <n v="174380"/>
    <x v="717"/>
    <n v="156"/>
  </r>
  <r>
    <n v="174502"/>
    <x v="718"/>
    <n v="287"/>
  </r>
  <r>
    <n v="174789"/>
    <x v="719"/>
    <n v="123"/>
  </r>
  <r>
    <n v="174846"/>
    <x v="720"/>
    <n v="16"/>
  </r>
  <r>
    <n v="174938"/>
    <x v="721"/>
    <n v="187"/>
  </r>
  <r>
    <n v="174985"/>
    <x v="722"/>
    <n v="81"/>
  </r>
  <r>
    <n v="175039"/>
    <x v="723"/>
    <n v="37"/>
  </r>
  <r>
    <n v="175350"/>
    <x v="724"/>
    <n v="109"/>
  </r>
  <r>
    <n v="175397"/>
    <x v="725"/>
    <n v="82"/>
  </r>
  <r>
    <n v="175502"/>
    <x v="726"/>
    <n v="105"/>
  </r>
  <r>
    <n v="175593"/>
    <x v="727"/>
    <n v="80"/>
  </r>
  <r>
    <n v="175618"/>
    <x v="728"/>
    <n v="23"/>
  </r>
  <r>
    <n v="175682"/>
    <x v="729"/>
    <n v="151"/>
  </r>
  <r>
    <n v="175706"/>
    <x v="730"/>
    <n v="18"/>
  </r>
  <r>
    <n v="175992"/>
    <x v="731"/>
    <n v="148"/>
  </r>
  <r>
    <n v="176062"/>
    <x v="732"/>
    <n v="33"/>
  </r>
  <r>
    <n v="176153"/>
    <x v="733"/>
    <n v="29"/>
  </r>
  <r>
    <n v="176201"/>
    <x v="734"/>
    <n v="49"/>
  </r>
  <r>
    <n v="176214"/>
    <x v="735"/>
    <n v="164"/>
  </r>
  <r>
    <n v="176225"/>
    <x v="736"/>
    <n v="210"/>
  </r>
  <r>
    <n v="176424"/>
    <x v="737"/>
    <n v="26"/>
  </r>
  <r>
    <n v="176425"/>
    <x v="738"/>
    <n v="27"/>
  </r>
  <r>
    <n v="176444"/>
    <x v="739"/>
    <n v="81"/>
  </r>
  <r>
    <n v="176686"/>
    <x v="740"/>
    <n v="25"/>
  </r>
  <r>
    <n v="176786"/>
    <x v="741"/>
    <n v="9"/>
  </r>
  <r>
    <n v="176933"/>
    <x v="742"/>
    <n v="96"/>
  </r>
  <r>
    <n v="177218"/>
    <x v="743"/>
    <n v="149"/>
  </r>
  <r>
    <n v="177261"/>
    <x v="744"/>
    <n v="36"/>
  </r>
  <r>
    <n v="177383"/>
    <x v="745"/>
    <n v="81"/>
  </r>
  <r>
    <n v="177568"/>
    <x v="746"/>
    <n v="19"/>
  </r>
  <r>
    <n v="177750"/>
    <x v="747"/>
    <n v="53"/>
  </r>
  <r>
    <n v="178022"/>
    <x v="748"/>
    <n v="82"/>
  </r>
  <r>
    <n v="178151"/>
    <x v="749"/>
    <n v="159"/>
  </r>
  <r>
    <n v="178274"/>
    <x v="750"/>
    <n v="162"/>
  </r>
  <r>
    <n v="178292"/>
    <x v="751"/>
    <n v="134"/>
  </r>
  <r>
    <n v="178295"/>
    <x v="752"/>
    <n v="164"/>
  </r>
  <r>
    <n v="178347"/>
    <x v="753"/>
    <n v="209"/>
  </r>
  <r>
    <n v="178511"/>
    <x v="754"/>
    <n v="189"/>
  </r>
  <r>
    <n v="178557"/>
    <x v="755"/>
    <n v="17"/>
  </r>
  <r>
    <n v="178611"/>
    <x v="756"/>
    <n v="160"/>
  </r>
  <r>
    <n v="178744"/>
    <x v="757"/>
    <n v="169"/>
  </r>
  <r>
    <n v="178781"/>
    <x v="18"/>
    <n v="83"/>
  </r>
  <r>
    <n v="179032"/>
    <x v="758"/>
    <n v="103"/>
  </r>
  <r>
    <n v="179391"/>
    <x v="759"/>
    <n v="99"/>
  </r>
  <r>
    <n v="179757"/>
    <x v="760"/>
    <n v="16"/>
  </r>
  <r>
    <n v="179767"/>
    <x v="761"/>
    <n v="71"/>
  </r>
  <r>
    <n v="179790"/>
    <x v="762"/>
    <n v="135"/>
  </r>
  <r>
    <n v="179862"/>
    <x v="763"/>
    <n v="113"/>
  </r>
  <r>
    <n v="179915"/>
    <x v="764"/>
    <n v="261"/>
  </r>
  <r>
    <n v="179956"/>
    <x v="765"/>
    <n v="16"/>
  </r>
  <r>
    <n v="179993"/>
    <x v="766"/>
    <n v="170"/>
  </r>
  <r>
    <n v="180072"/>
    <x v="767"/>
    <n v="98"/>
  </r>
  <r>
    <n v="180166"/>
    <x v="768"/>
    <n v="57"/>
  </r>
  <r>
    <n v="180219"/>
    <x v="769"/>
    <n v="61"/>
  </r>
  <r>
    <n v="180260"/>
    <x v="770"/>
    <n v="158"/>
  </r>
  <r>
    <n v="180294"/>
    <x v="771"/>
    <n v="290"/>
  </r>
  <r>
    <n v="180426"/>
    <x v="772"/>
    <n v="267"/>
  </r>
  <r>
    <n v="180606"/>
    <x v="773"/>
    <n v="98"/>
  </r>
  <r>
    <n v="180688"/>
    <x v="774"/>
    <n v="115"/>
  </r>
  <r>
    <n v="180827"/>
    <x v="775"/>
    <n v="162"/>
  </r>
  <r>
    <n v="181104"/>
    <x v="776"/>
    <n v="19"/>
  </r>
  <r>
    <n v="181130"/>
    <x v="777"/>
    <n v="18"/>
  </r>
  <r>
    <n v="181131"/>
    <x v="778"/>
    <n v="236"/>
  </r>
  <r>
    <n v="181303"/>
    <x v="779"/>
    <n v="70"/>
  </r>
  <r>
    <n v="181357"/>
    <x v="780"/>
    <n v="83"/>
  </r>
  <r>
    <n v="181379"/>
    <x v="6"/>
    <n v="265"/>
  </r>
  <r>
    <n v="181578"/>
    <x v="781"/>
    <n v="109"/>
  </r>
  <r>
    <n v="181757"/>
    <x v="782"/>
    <n v="10"/>
  </r>
  <r>
    <n v="181837"/>
    <x v="783"/>
    <n v="84"/>
  </r>
  <r>
    <n v="181858"/>
    <x v="784"/>
    <n v="53"/>
  </r>
  <r>
    <n v="182022"/>
    <x v="723"/>
    <n v="113"/>
  </r>
  <r>
    <n v="182273"/>
    <x v="785"/>
    <n v="173"/>
  </r>
  <r>
    <n v="182302"/>
    <x v="786"/>
    <n v="117"/>
  </r>
  <r>
    <n v="182434"/>
    <x v="787"/>
    <n v="85"/>
  </r>
  <r>
    <n v="182435"/>
    <x v="788"/>
    <n v="88"/>
  </r>
  <r>
    <n v="182435"/>
    <x v="789"/>
    <n v="136"/>
  </r>
  <r>
    <n v="182610"/>
    <x v="790"/>
    <n v="177"/>
  </r>
  <r>
    <n v="182668"/>
    <x v="791"/>
    <n v="297"/>
  </r>
  <r>
    <n v="182790"/>
    <x v="6"/>
    <n v="81"/>
  </r>
  <r>
    <n v="182794"/>
    <x v="792"/>
    <n v="170"/>
  </r>
  <r>
    <n v="182795"/>
    <x v="793"/>
    <n v="194"/>
  </r>
  <r>
    <n v="182801"/>
    <x v="794"/>
    <n v="243"/>
  </r>
  <r>
    <n v="182821"/>
    <x v="795"/>
    <n v="141"/>
  </r>
  <r>
    <n v="182864"/>
    <x v="796"/>
    <n v="68"/>
  </r>
  <r>
    <n v="182885"/>
    <x v="128"/>
    <n v="143"/>
  </r>
  <r>
    <n v="182890"/>
    <x v="797"/>
    <n v="139"/>
  </r>
  <r>
    <n v="182951"/>
    <x v="171"/>
    <n v="173"/>
  </r>
  <r>
    <n v="183045"/>
    <x v="798"/>
    <n v="157"/>
  </r>
  <r>
    <n v="183102"/>
    <x v="799"/>
    <n v="81"/>
  </r>
  <r>
    <n v="183131"/>
    <x v="411"/>
    <n v="59"/>
  </r>
  <r>
    <n v="183229"/>
    <x v="17"/>
    <n v="32"/>
  </r>
  <r>
    <n v="183369"/>
    <x v="800"/>
    <n v="55"/>
  </r>
  <r>
    <n v="183424"/>
    <x v="801"/>
    <n v="281"/>
  </r>
  <r>
    <n v="183452"/>
    <x v="802"/>
    <n v="218"/>
  </r>
  <r>
    <n v="183523"/>
    <x v="803"/>
    <n v="160"/>
  </r>
  <r>
    <n v="183833"/>
    <x v="804"/>
    <n v="119"/>
  </r>
  <r>
    <n v="183852"/>
    <x v="805"/>
    <n v="19"/>
  </r>
  <r>
    <n v="183920"/>
    <x v="806"/>
    <n v="260"/>
  </r>
  <r>
    <n v="183929"/>
    <x v="807"/>
    <n v="84"/>
  </r>
  <r>
    <n v="184037"/>
    <x v="808"/>
    <n v="41"/>
  </r>
  <r>
    <n v="184173"/>
    <x v="809"/>
    <n v="104"/>
  </r>
  <r>
    <n v="184300"/>
    <x v="810"/>
    <n v="31"/>
  </r>
  <r>
    <n v="184393"/>
    <x v="811"/>
    <n v="14"/>
  </r>
  <r>
    <n v="184439"/>
    <x v="812"/>
    <n v="167"/>
  </r>
  <r>
    <n v="184482"/>
    <x v="813"/>
    <n v="261"/>
  </r>
  <r>
    <n v="184520"/>
    <x v="814"/>
    <n v="229"/>
  </r>
  <r>
    <n v="184543"/>
    <x v="815"/>
    <n v="138"/>
  </r>
  <r>
    <n v="184682"/>
    <x v="816"/>
    <n v="105"/>
  </r>
  <r>
    <n v="184701"/>
    <x v="817"/>
    <n v="198"/>
  </r>
  <r>
    <n v="184756"/>
    <x v="818"/>
    <n v="149"/>
  </r>
  <r>
    <n v="184771"/>
    <x v="819"/>
    <n v="234"/>
  </r>
  <r>
    <n v="184813"/>
    <x v="820"/>
    <n v="246"/>
  </r>
  <r>
    <n v="184926"/>
    <x v="821"/>
    <n v="100"/>
  </r>
  <r>
    <n v="184942"/>
    <x v="822"/>
    <n v="62"/>
  </r>
  <r>
    <n v="185002"/>
    <x v="823"/>
    <n v="289"/>
  </r>
  <r>
    <n v="185078"/>
    <x v="824"/>
    <n v="163"/>
  </r>
  <r>
    <n v="185108"/>
    <x v="825"/>
    <n v="216"/>
  </r>
  <r>
    <n v="185162"/>
    <x v="826"/>
    <n v="74"/>
  </r>
  <r>
    <n v="185306"/>
    <x v="827"/>
    <n v="213"/>
  </r>
  <r>
    <n v="185315"/>
    <x v="429"/>
    <n v="199"/>
  </r>
  <r>
    <n v="185453"/>
    <x v="828"/>
    <n v="286"/>
  </r>
  <r>
    <n v="185530"/>
    <x v="43"/>
    <n v="97"/>
  </r>
  <r>
    <n v="185555"/>
    <x v="829"/>
    <n v="77"/>
  </r>
  <r>
    <n v="185646"/>
    <x v="830"/>
    <n v="159"/>
  </r>
  <r>
    <n v="185946"/>
    <x v="831"/>
    <n v="32"/>
  </r>
  <r>
    <n v="185973"/>
    <x v="832"/>
    <n v="180"/>
  </r>
  <r>
    <n v="186033"/>
    <x v="17"/>
    <n v="79"/>
  </r>
  <r>
    <n v="186048"/>
    <x v="833"/>
    <n v="115"/>
  </r>
  <r>
    <n v="186109"/>
    <x v="834"/>
    <n v="158"/>
  </r>
  <r>
    <n v="186254"/>
    <x v="835"/>
    <n v="175"/>
  </r>
  <r>
    <n v="186256"/>
    <x v="722"/>
    <n v="277"/>
  </r>
  <r>
    <n v="186335"/>
    <x v="836"/>
    <n v="147"/>
  </r>
  <r>
    <n v="186507"/>
    <x v="837"/>
    <n v="169"/>
  </r>
  <r>
    <n v="186746"/>
    <x v="838"/>
    <n v="40"/>
  </r>
  <r>
    <n v="186905"/>
    <x v="839"/>
    <n v="88"/>
  </r>
  <r>
    <n v="187077"/>
    <x v="840"/>
    <n v="48"/>
  </r>
  <r>
    <n v="187284"/>
    <x v="841"/>
    <n v="208"/>
  </r>
  <r>
    <n v="187391"/>
    <x v="842"/>
    <n v="7"/>
  </r>
  <r>
    <n v="187396"/>
    <x v="843"/>
    <n v="252"/>
  </r>
  <r>
    <n v="187794"/>
    <x v="844"/>
    <n v="144"/>
  </r>
  <r>
    <n v="187876"/>
    <x v="845"/>
    <n v="3"/>
  </r>
  <r>
    <n v="187974"/>
    <x v="846"/>
    <n v="214"/>
  </r>
  <r>
    <n v="188069"/>
    <x v="847"/>
    <n v="160"/>
  </r>
  <r>
    <n v="188426"/>
    <x v="848"/>
    <n v="55"/>
  </r>
  <r>
    <n v="188663"/>
    <x v="849"/>
    <n v="134"/>
  </r>
  <r>
    <n v="188760"/>
    <x v="850"/>
    <n v="167"/>
  </r>
  <r>
    <n v="188826"/>
    <x v="851"/>
    <n v="206"/>
  </r>
  <r>
    <n v="188913"/>
    <x v="852"/>
    <n v="216"/>
  </r>
  <r>
    <n v="188969"/>
    <x v="853"/>
    <n v="192"/>
  </r>
  <r>
    <n v="188978"/>
    <x v="171"/>
    <n v="79"/>
  </r>
  <r>
    <n v="189083"/>
    <x v="854"/>
    <n v="176"/>
  </r>
  <r>
    <n v="189193"/>
    <x v="855"/>
    <n v="134"/>
  </r>
  <r>
    <n v="189302"/>
    <x v="856"/>
    <n v="174"/>
  </r>
  <r>
    <n v="189349"/>
    <x v="857"/>
    <n v="31"/>
  </r>
  <r>
    <n v="189459"/>
    <x v="858"/>
    <n v="117"/>
  </r>
  <r>
    <n v="189563"/>
    <x v="859"/>
    <n v="295"/>
  </r>
  <r>
    <n v="189695"/>
    <x v="860"/>
    <n v="103"/>
  </r>
  <r>
    <n v="189741"/>
    <x v="861"/>
    <n v="158"/>
  </r>
  <r>
    <n v="189906"/>
    <x v="862"/>
    <n v="139"/>
  </r>
  <r>
    <n v="190170"/>
    <x v="863"/>
    <n v="197"/>
  </r>
  <r>
    <n v="190247"/>
    <x v="864"/>
    <n v="106"/>
  </r>
  <r>
    <n v="190399"/>
    <x v="865"/>
    <n v="162"/>
  </r>
  <r>
    <n v="190484"/>
    <x v="866"/>
    <n v="299"/>
  </r>
  <r>
    <n v="190486"/>
    <x v="867"/>
    <n v="21"/>
  </r>
  <r>
    <n v="190491"/>
    <x v="868"/>
    <n v="178"/>
  </r>
  <r>
    <n v="190494"/>
    <x v="869"/>
    <n v="237"/>
  </r>
  <r>
    <n v="190561"/>
    <x v="870"/>
    <n v="178"/>
  </r>
  <r>
    <n v="190587"/>
    <x v="871"/>
    <n v="70"/>
  </r>
  <r>
    <n v="190807"/>
    <x v="872"/>
    <n v="102"/>
  </r>
  <r>
    <n v="190833"/>
    <x v="171"/>
    <n v="300"/>
  </r>
  <r>
    <n v="190967"/>
    <x v="873"/>
    <n v="175"/>
  </r>
  <r>
    <n v="191209"/>
    <x v="874"/>
    <n v="274"/>
  </r>
  <r>
    <n v="191220"/>
    <x v="875"/>
    <n v="119"/>
  </r>
  <r>
    <n v="191320"/>
    <x v="876"/>
    <n v="231"/>
  </r>
  <r>
    <n v="191386"/>
    <x v="877"/>
    <n v="35"/>
  </r>
  <r>
    <n v="191476"/>
    <x v="878"/>
    <n v="116"/>
  </r>
  <r>
    <n v="191597"/>
    <x v="879"/>
    <n v="4"/>
  </r>
  <r>
    <n v="192012"/>
    <x v="880"/>
    <n v="130"/>
  </r>
  <r>
    <n v="192043"/>
    <x v="881"/>
    <n v="295"/>
  </r>
  <r>
    <n v="192146"/>
    <x v="882"/>
    <n v="96"/>
  </r>
  <r>
    <n v="192154"/>
    <x v="883"/>
    <n v="216"/>
  </r>
  <r>
    <n v="192241"/>
    <x v="884"/>
    <n v="224"/>
  </r>
  <r>
    <n v="192242"/>
    <x v="885"/>
    <n v="14"/>
  </r>
  <r>
    <n v="192303"/>
    <x v="886"/>
    <n v="24"/>
  </r>
  <r>
    <n v="192392"/>
    <x v="6"/>
    <n v="160"/>
  </r>
  <r>
    <n v="192625"/>
    <x v="887"/>
    <n v="136"/>
  </r>
  <r>
    <n v="192789"/>
    <x v="888"/>
    <n v="227"/>
  </r>
  <r>
    <n v="192821"/>
    <x v="889"/>
    <n v="177"/>
  </r>
  <r>
    <n v="192962"/>
    <x v="890"/>
    <n v="125"/>
  </r>
  <r>
    <n v="192986"/>
    <x v="891"/>
    <n v="282"/>
  </r>
  <r>
    <n v="193099"/>
    <x v="892"/>
    <n v="204"/>
  </r>
  <r>
    <n v="193171"/>
    <x v="893"/>
    <n v="36"/>
  </r>
  <r>
    <n v="193204"/>
    <x v="894"/>
    <n v="260"/>
  </r>
  <r>
    <n v="193266"/>
    <x v="895"/>
    <n v="146"/>
  </r>
  <r>
    <n v="193382"/>
    <x v="896"/>
    <n v="287"/>
  </r>
  <r>
    <n v="193695"/>
    <x v="897"/>
    <n v="196"/>
  </r>
  <r>
    <n v="193720"/>
    <x v="898"/>
    <n v="263"/>
  </r>
  <r>
    <n v="193722"/>
    <x v="899"/>
    <n v="299"/>
  </r>
  <r>
    <n v="193903"/>
    <x v="900"/>
    <n v="62"/>
  </r>
  <r>
    <n v="193957"/>
    <x v="901"/>
    <n v="58"/>
  </r>
  <r>
    <n v="194355"/>
    <x v="902"/>
    <n v="92"/>
  </r>
  <r>
    <n v="194657"/>
    <x v="903"/>
    <n v="70"/>
  </r>
  <r>
    <n v="194693"/>
    <x v="904"/>
    <n v="194"/>
  </r>
  <r>
    <n v="194761"/>
    <x v="905"/>
    <n v="253"/>
  </r>
  <r>
    <n v="194875"/>
    <x v="906"/>
    <n v="236"/>
  </r>
  <r>
    <n v="194878"/>
    <x v="907"/>
    <n v="188"/>
  </r>
  <r>
    <n v="194918"/>
    <x v="908"/>
    <n v="90"/>
  </r>
  <r>
    <n v="194941"/>
    <x v="909"/>
    <n v="38"/>
  </r>
  <r>
    <n v="194961"/>
    <x v="910"/>
    <n v="76"/>
  </r>
  <r>
    <n v="195476"/>
    <x v="911"/>
    <n v="25"/>
  </r>
  <r>
    <n v="195832"/>
    <x v="912"/>
    <n v="70"/>
  </r>
  <r>
    <n v="195869"/>
    <x v="913"/>
    <n v="169"/>
  </r>
  <r>
    <n v="195930"/>
    <x v="914"/>
    <n v="188"/>
  </r>
  <r>
    <n v="196027"/>
    <x v="915"/>
    <n v="88"/>
  </r>
  <r>
    <n v="196311"/>
    <x v="916"/>
    <n v="59"/>
  </r>
  <r>
    <n v="196341"/>
    <x v="484"/>
    <n v="284"/>
  </r>
  <r>
    <n v="196479"/>
    <x v="917"/>
    <n v="3"/>
  </r>
  <r>
    <n v="196527"/>
    <x v="918"/>
    <n v="195"/>
  </r>
  <r>
    <n v="196565"/>
    <x v="919"/>
    <n v="47"/>
  </r>
  <r>
    <n v="196807"/>
    <x v="920"/>
    <n v="285"/>
  </r>
  <r>
    <n v="197102"/>
    <x v="921"/>
    <n v="38"/>
  </r>
  <r>
    <n v="197141"/>
    <x v="922"/>
    <n v="296"/>
  </r>
  <r>
    <n v="197307"/>
    <x v="923"/>
    <n v="182"/>
  </r>
  <r>
    <n v="197484"/>
    <x v="924"/>
    <n v="198"/>
  </r>
  <r>
    <n v="197724"/>
    <x v="925"/>
    <n v="8"/>
  </r>
  <r>
    <n v="197855"/>
    <x v="926"/>
    <n v="255"/>
  </r>
  <r>
    <n v="197974"/>
    <x v="927"/>
    <n v="33"/>
  </r>
  <r>
    <n v="198044"/>
    <x v="928"/>
    <n v="272"/>
  </r>
  <r>
    <n v="198050"/>
    <x v="929"/>
    <n v="247"/>
  </r>
  <r>
    <n v="198189"/>
    <x v="930"/>
    <n v="164"/>
  </r>
  <r>
    <n v="198237"/>
    <x v="931"/>
    <n v="233"/>
  </r>
  <r>
    <n v="198259"/>
    <x v="932"/>
    <n v="29"/>
  </r>
  <r>
    <n v="198307"/>
    <x v="933"/>
    <n v="218"/>
  </r>
  <r>
    <n v="198447"/>
    <x v="934"/>
    <n v="205"/>
  </r>
  <r>
    <n v="198607"/>
    <x v="935"/>
    <n v="122"/>
  </r>
  <r>
    <n v="198705"/>
    <x v="936"/>
    <n v="161"/>
  </r>
  <r>
    <n v="198751"/>
    <x v="937"/>
    <n v="14"/>
  </r>
  <r>
    <n v="199151"/>
    <x v="938"/>
    <n v="9"/>
  </r>
  <r>
    <n v="199295"/>
    <x v="939"/>
    <n v="246"/>
  </r>
  <r>
    <n v="199318"/>
    <x v="940"/>
    <n v="181"/>
  </r>
  <r>
    <n v="199319"/>
    <x v="941"/>
    <n v="8"/>
  </r>
  <r>
    <n v="199723"/>
    <x v="942"/>
    <n v="13"/>
  </r>
  <r>
    <n v="199861"/>
    <x v="943"/>
    <n v="104"/>
  </r>
  <r>
    <n v="199928"/>
    <x v="944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57354"/>
    <s v="Тюбинг - ватрушка эконом  Ф 0,65 м 15-113 СЭ,  цвета микс "/>
    <n v="249374"/>
    <n v="3.9757122743288974E-3"/>
    <n v="3.9757122743288974E-3"/>
    <x v="0"/>
    <n v="0"/>
    <n v="0"/>
    <n v="0"/>
    <n v="0"/>
  </r>
  <r>
    <n v="195096"/>
    <s v="Коньки ледовые раздвижные &quot;Космос&quot;, детские 223E, размер 34-37   "/>
    <n v="247735"/>
    <n v="3.9495820746383728E-3"/>
    <n v="7.9252943489672711E-3"/>
    <x v="0"/>
    <n v="0"/>
    <n v="0"/>
    <n v="0"/>
    <n v="0"/>
  </r>
  <r>
    <n v="181559"/>
    <s v="Ботинки SPINE Cross кожа 35 (крепление NN75) р-р 38   "/>
    <n v="247261"/>
    <n v="3.942025201756549E-3"/>
    <n v="1.186731955072382E-2"/>
    <x v="0"/>
    <n v="0"/>
    <n v="0"/>
    <n v="0"/>
    <n v="0"/>
  </r>
  <r>
    <n v="148259"/>
    <s v="Тюбинг-ватрушка 120 см, Принт  "/>
    <n v="246913"/>
    <n v="3.9364771178686279E-3"/>
    <n v="1.5803796668592447E-2"/>
    <x v="0"/>
    <n v="196"/>
    <n v="196"/>
    <n v="196"/>
    <n v="196"/>
  </r>
  <r>
    <n v="195117"/>
    <s v="Ледянка Пузырчики_45х45  толщина 2 см "/>
    <n v="246910"/>
    <n v="3.9364292895592489E-3"/>
    <n v="1.9740225958151697E-2"/>
    <x v="0"/>
    <n v="0"/>
    <n v="0"/>
    <n v="0"/>
    <n v="0"/>
  </r>
  <r>
    <n v="118466"/>
    <s v="Ледянка 35х35  толщина 2 см "/>
    <n v="246335"/>
    <n v="3.9272621969283451E-3"/>
    <n v="2.3667488155080043E-2"/>
    <x v="0"/>
    <n v="0"/>
    <n v="53"/>
    <n v="363"/>
    <n v="0"/>
  </r>
  <r>
    <n v="158375"/>
    <s v="Санки-ледянки №76 &quot;Дракон на санках&quot; D-45см   "/>
    <n v="246087"/>
    <n v="3.9233083900197113E-3"/>
    <n v="2.7590796545099754E-2"/>
    <x v="0"/>
    <n v="22"/>
    <n v="22"/>
    <n v="22"/>
    <n v="22"/>
  </r>
  <r>
    <n v="140033"/>
    <s v="Самокат-снегокат зимний 2 в 1 &quot;Пони&quot;   "/>
    <n v="244088"/>
    <n v="3.8914387932037502E-3"/>
    <n v="3.1482235338303508E-2"/>
    <x v="0"/>
    <n v="0"/>
    <n v="0"/>
    <n v="0"/>
    <n v="0"/>
  </r>
  <r>
    <n v="130067"/>
    <s v="Тюбинг-ватрушка 80 см,  Девочка  "/>
    <n v="243865"/>
    <n v="3.8878835555399387E-3"/>
    <n v="3.537011889384345E-2"/>
    <x v="0"/>
    <n v="119"/>
    <n v="119"/>
    <n v="119"/>
    <n v="119"/>
  </r>
  <r>
    <n v="104720"/>
    <s v="Ботинки лыжные TREK Sportiks NNN ИК (черный, лого синий) (р. 39)  "/>
    <n v="243236"/>
    <n v="3.8778555533402191E-3"/>
    <n v="3.924797444718367E-2"/>
    <x v="0"/>
    <n v="0"/>
    <n v="0"/>
    <n v="0"/>
    <n v="0"/>
  </r>
  <r>
    <n v="181303"/>
    <s v="Набор коньки ледовые раздвижные 223Y с роликовой платформой+Защита, PVC колеса, раз. 30-33   "/>
    <n v="243061"/>
    <n v="3.8750655686264658E-3"/>
    <n v="4.3123040015810132E-2"/>
    <x v="0"/>
    <n v="70"/>
    <n v="70"/>
    <n v="70"/>
    <n v="70"/>
  </r>
  <r>
    <n v="107671"/>
    <s v="Ледянка Корги_45х45  толщина 2 см "/>
    <n v="242397"/>
    <n v="3.8644795694839952E-3"/>
    <n v="4.6987519585294124E-2"/>
    <x v="0"/>
    <n v="0"/>
    <n v="0"/>
    <n v="0"/>
    <n v="0"/>
  </r>
  <r>
    <n v="127402"/>
    <s v="Снегокат &quot;Ника-кросс&quot;  Пришельцы  арт.СНК/П2   "/>
    <n v="241287"/>
    <n v="3.846783095013902E-3"/>
    <n v="5.0834302680308023E-2"/>
    <x v="0"/>
    <n v="0"/>
    <n v="0"/>
    <n v="0"/>
    <n v="0"/>
  </r>
  <r>
    <n v="100247"/>
    <s v="Тюбинг  115 х 90 см (15-105П) "/>
    <n v="240966"/>
    <n v="3.8416654659103886E-3"/>
    <n v="5.4675968146218411E-2"/>
    <x v="0"/>
    <n v="0"/>
    <n v="0"/>
    <n v="0"/>
    <n v="0"/>
  </r>
  <r>
    <n v="184543"/>
    <s v="Снегокат &quot;Тимка Спорт 4-1&quot;  F1   арт.ТС4-1   "/>
    <n v="240802"/>
    <n v="3.8390508516643568E-3"/>
    <n v="5.8515018997882765E-2"/>
    <x v="0"/>
    <n v="138"/>
    <n v="138"/>
    <n v="138"/>
    <n v="138"/>
  </r>
  <r>
    <n v="122399"/>
    <s v="Лыжи детские Олимпик &quot;Монстрики&quot;с палками (66/75 см) "/>
    <n v="240002"/>
    <n v="3.8262966358300551E-3"/>
    <n v="6.234131563371282E-2"/>
    <x v="0"/>
    <n v="61"/>
    <n v="61"/>
    <n v="61"/>
    <n v="61"/>
  </r>
  <r>
    <n v="126972"/>
    <s v="Тюбинг-ватрушка  80 см "/>
    <n v="239864"/>
    <n v="3.8240965335986379E-3"/>
    <n v="6.6165412167311463E-2"/>
    <x v="0"/>
    <n v="54"/>
    <n v="54"/>
    <n v="181"/>
    <n v="54"/>
  </r>
  <r>
    <n v="187468"/>
    <s v="Снегокат &quot;Hockey&quot; "/>
    <n v="239853"/>
    <n v="3.8239211631309164E-3"/>
    <n v="6.9989333330442383E-2"/>
    <x v="0"/>
    <n v="0"/>
    <n v="0"/>
    <n v="0"/>
    <n v="0"/>
  </r>
  <r>
    <n v="136114"/>
    <s v="Лыжи подростковые &quot;Ski Race&quot; палки стеклопластик (150/110)   "/>
    <n v="239498"/>
    <n v="3.8182614798544451E-3"/>
    <n v="7.3807594810296834E-2"/>
    <x v="0"/>
    <n v="118"/>
    <n v="118"/>
    <n v="118"/>
    <n v="118"/>
  </r>
  <r>
    <n v="166691"/>
    <s v="Тюбинг 70 см &quot;Вихрь Эконом&quot; , цвета микс   "/>
    <n v="239222"/>
    <n v="3.813861275391611E-3"/>
    <n v="7.7621456085688448E-2"/>
    <x v="0"/>
    <n v="0"/>
    <n v="0"/>
    <n v="0"/>
    <n v="0"/>
  </r>
  <r>
    <n v="131263"/>
    <s v="Санки -ледянки ф0,6 тент 14-116/6Т микс "/>
    <n v="239025"/>
    <n v="3.8107205497424144E-3"/>
    <n v="8.1432176635430856E-2"/>
    <x v="0"/>
    <n v="0"/>
    <n v="0"/>
    <n v="0"/>
    <n v="0"/>
  </r>
  <r>
    <n v="157170"/>
    <s v="Коньки ледовые раздвижные &quot;Единорожка&quot;, детские 223R, размер 30-33   "/>
    <n v="238791"/>
    <n v="3.8069899416108811E-3"/>
    <n v="8.5239166577041739E-2"/>
    <x v="0"/>
    <n v="115"/>
    <n v="115"/>
    <n v="115"/>
    <n v="115"/>
  </r>
  <r>
    <n v="116935"/>
    <s v="Коньки хоккейные 225L, размер 38   "/>
    <n v="237721"/>
    <n v="3.7899311779325028E-3"/>
    <n v="8.9029097754974237E-2"/>
    <x v="0"/>
    <n v="91"/>
    <n v="91"/>
    <n v="125"/>
    <n v="91"/>
  </r>
  <r>
    <n v="138152"/>
    <s v="Коньки ледовые раздвижные &quot;Монстрики&quot;, детские 223Q, размер 26-29   "/>
    <n v="236791"/>
    <n v="3.7751044020251272E-3"/>
    <n v="9.280420215699936E-2"/>
    <x v="0"/>
    <n v="112"/>
    <n v="112"/>
    <n v="112"/>
    <n v="112"/>
  </r>
  <r>
    <n v="141581"/>
    <s v="Санки-ледянки №64 &quot;Авторобот №2&quot; D-45см   "/>
    <n v="236180"/>
    <n v="3.7653633696816792E-3"/>
    <n v="9.6569565526681042E-2"/>
    <x v="0"/>
    <n v="0"/>
    <n v="0"/>
    <n v="0"/>
    <n v="0"/>
  </r>
  <r>
    <n v="136225"/>
    <s v="Тюбинг-ватрушка 73 см, Fanny Holidays "/>
    <n v="235527"/>
    <n v="3.7549527410069305E-3"/>
    <n v="0.10032451826768797"/>
    <x v="0"/>
    <n v="145"/>
    <n v="145"/>
    <n v="145"/>
    <n v="145"/>
  </r>
  <r>
    <n v="159173"/>
    <s v="Тюбинг &quot;Dragon&quot; 107 см (камера 16) "/>
    <n v="235106"/>
    <n v="3.7482408349241293E-3"/>
    <n v="0.1040727591026121"/>
    <x v="0"/>
    <n v="133"/>
    <n v="133"/>
    <n v="133"/>
    <n v="133"/>
  </r>
  <r>
    <n v="134900"/>
    <s v="Самокат-снегокат зимний 2 в 1 &quot;Дракоша&quot;   "/>
    <n v="234540"/>
    <n v="3.7392172272213611E-3"/>
    <n v="0.10781197632983346"/>
    <x v="0"/>
    <n v="127"/>
    <n v="127"/>
    <n v="127"/>
    <n v="127"/>
  </r>
  <r>
    <n v="104169"/>
    <s v="Снегокат &quot;Тимка Спорт 1+ Болонка  арт.ТС1+/БЛ "/>
    <n v="234041"/>
    <n v="3.7312617850947154E-3"/>
    <n v="0.11154323811492817"/>
    <x v="0"/>
    <n v="14"/>
    <n v="14"/>
    <n v="14"/>
    <n v="14"/>
  </r>
  <r>
    <n v="176444"/>
    <s v="Снегокат &quot;Ника-Snowpatrol&quot; Пинк СНД2/ПН2 "/>
    <n v="233485"/>
    <n v="3.7223976050898759E-3"/>
    <n v="0.11526563572001804"/>
    <x v="0"/>
    <n v="81"/>
    <n v="81"/>
    <n v="81"/>
    <n v="81"/>
  </r>
  <r>
    <n v="132798"/>
    <s v="Снегокат &quot;TWINY1&quot;&quot;Бабочки&quot;, белый каркас арт. TW1+/Б "/>
    <n v="233448"/>
    <n v="3.7218077226075395E-3"/>
    <n v="0.11898744344262557"/>
    <x v="0"/>
    <n v="0"/>
    <n v="0"/>
    <n v="0"/>
    <n v="0"/>
  </r>
  <r>
    <n v="156756"/>
    <s v="Самокат-снегокат зимний 2 в 1 &quot;Комиксы&quot;      "/>
    <n v="233403"/>
    <n v="3.7210902979668602E-3"/>
    <n v="0.12270853374059243"/>
    <x v="0"/>
    <n v="0"/>
    <n v="0"/>
    <n v="0"/>
    <n v="0"/>
  </r>
  <r>
    <n v="118233"/>
    <s v="Коньки фигурные Winter Star с мехом р.32 "/>
    <n v="233347"/>
    <n v="3.720197502858459E-3"/>
    <n v="0.12642873124345089"/>
    <x v="0"/>
    <n v="0"/>
    <n v="0"/>
    <n v="0"/>
    <n v="0"/>
  </r>
  <r>
    <n v="169711"/>
    <s v="Сумка для коньков и роликовых коньков, принт мальчик, 38х40 см,  цвета микс "/>
    <n v="232659"/>
    <n v="3.7092288772409597E-3"/>
    <n v="0.13013796012069184"/>
    <x v="0"/>
    <n v="49"/>
    <n v="49"/>
    <n v="49"/>
    <n v="49"/>
  </r>
  <r>
    <n v="193384"/>
    <s v="Клюшка хоккейная Бренды ЦСТ, юниорская, левый хват "/>
    <n v="232175"/>
    <n v="3.7015125766612072E-3"/>
    <n v="0.13383947269735305"/>
    <x v="0"/>
    <n v="0"/>
    <n v="0"/>
    <n v="0"/>
    <n v="0"/>
  </r>
  <r>
    <n v="170286"/>
    <s v="Тюбинг 93 см &quot;Хохлома&quot;, комфорт  "/>
    <n v="232151"/>
    <n v="3.7011299501861781E-3"/>
    <n v="0.13754060264753923"/>
    <x v="0"/>
    <n v="11"/>
    <n v="11"/>
    <n v="11"/>
    <n v="11"/>
  </r>
  <r>
    <n v="101636"/>
    <s v="Санки - ледянки мягкие Robot "/>
    <n v="231891"/>
    <n v="3.6969848300400301E-3"/>
    <n v="0.14123758747757925"/>
    <x v="0"/>
    <n v="0"/>
    <n v="0"/>
    <n v="0"/>
    <n v="0"/>
  </r>
  <r>
    <n v="154094"/>
    <s v="Тюбинг 85 см (ТБ1-80/ММ с ми-ми-мишками) "/>
    <n v="231617"/>
    <n v="3.6926165111167818E-3"/>
    <n v="0.14493020398869602"/>
    <x v="0"/>
    <n v="187"/>
    <n v="187"/>
    <n v="187"/>
    <n v="187"/>
  </r>
  <r>
    <n v="136387"/>
    <s v="Комплект лыжный БРЕНД ЦСТ (Step, 170/130 (+/-5 см), крепление: NNN), цвета микс "/>
    <n v="231430"/>
    <n v="3.6896352131655136E-3"/>
    <n v="0.14861983920186153"/>
    <x v="0"/>
    <n v="0"/>
    <n v="0"/>
    <n v="0"/>
    <n v="0"/>
  </r>
  <r>
    <n v="139028"/>
    <s v="Снегокат "/>
    <n v="231027"/>
    <n v="3.6832102769389845E-3"/>
    <n v="0.15230304947880052"/>
    <x v="0"/>
    <n v="252"/>
    <n v="93"/>
    <n v="999"/>
    <n v="0"/>
  </r>
  <r>
    <n v="176131"/>
    <s v="Тюбинг  125х95 см, Овал  (15-112ТП),  цвета микс"/>
    <n v="230808"/>
    <n v="3.6797188103543442E-3"/>
    <n v="0.15598276828915486"/>
    <x v="0"/>
    <n v="0"/>
    <n v="0"/>
    <n v="0"/>
    <n v="0"/>
  </r>
  <r>
    <n v="143942"/>
    <s v="Комплект лыжный БРЕНД ЦСТ (Step, 185/145 (+/-5 см), крепление: SNS) цвета микс"/>
    <n v="230640"/>
    <n v="3.6770404250291411E-3"/>
    <n v="0.159659808714184"/>
    <x v="0"/>
    <n v="73"/>
    <n v="73"/>
    <n v="73"/>
    <n v="73"/>
  </r>
  <r>
    <n v="152677"/>
    <s v="Снегокат &quot;Тимка спорт 2&quot; F1   арт.ТС2/F12   "/>
    <n v="230032"/>
    <n v="3.6673472209950717E-3"/>
    <n v="0.16332715593517907"/>
    <x v="0"/>
    <n v="80"/>
    <n v="80"/>
    <n v="80"/>
    <n v="80"/>
  </r>
  <r>
    <n v="140047"/>
    <s v="Лыжа передняя к снегокату ЛП1 (черный) "/>
    <n v="229877"/>
    <n v="3.6648760916771759E-3"/>
    <n v="0.16699203202685625"/>
    <x v="0"/>
    <n v="168"/>
    <n v="168"/>
    <n v="168"/>
    <n v="168"/>
  </r>
  <r>
    <n v="191574"/>
    <s v="Снегокат &quot;Twiny2+&quot; с единорогом арт. TW2-M/EP "/>
    <n v="228498"/>
    <n v="3.6428910121327988E-3"/>
    <n v="0.17063492303898906"/>
    <x v="0"/>
    <n v="0"/>
    <n v="0"/>
    <n v="0"/>
    <n v="0"/>
  </r>
  <r>
    <n v="128856"/>
    <s v="Санки-ледянки Машинка №9 размер 67х35   "/>
    <n v="228041"/>
    <n v="3.6356051663374539E-3"/>
    <n v="0.17427052820532651"/>
    <x v="0"/>
    <n v="19"/>
    <n v="19"/>
    <n v="19"/>
    <n v="19"/>
  </r>
  <r>
    <n v="143434"/>
    <s v="Комплект лыжный БРЕНД ЦСТ (200/160 (+/-5 см), крепление: NNN) цвета микс "/>
    <n v="225298"/>
    <n v="3.5918741487955923E-3"/>
    <n v="0.1778624023541221"/>
    <x v="0"/>
    <n v="28"/>
    <n v="28"/>
    <n v="28"/>
    <n v="28"/>
  </r>
  <r>
    <n v="138022"/>
    <s v="Снегокат &quot;Тимка спорт 2&quot;  &quot;Ми-ми-мишки&quot; на голубом арт. ТС2/ММ1   "/>
    <n v="224706"/>
    <n v="3.5824360290782091E-3"/>
    <n v="0.1814448383832003"/>
    <x v="0"/>
    <n v="97"/>
    <n v="97"/>
    <n v="97"/>
    <n v="97"/>
  </r>
  <r>
    <n v="163828"/>
    <s v="Снегокат &quot;TWINY1&quot; пушистые звери, арт. TW1+/ПЗ  "/>
    <n v="224046"/>
    <n v="3.5719138010149106E-3"/>
    <n v="0.18501675218421521"/>
    <x v="0"/>
    <n v="135"/>
    <n v="135"/>
    <n v="135"/>
    <n v="135"/>
  </r>
  <r>
    <n v="177548"/>
    <s v="Тюбинг 90 см &quot;Вихрь&quot;, цвета микс"/>
    <n v="223949"/>
    <n v="3.5703673523450013E-3"/>
    <n v="0.18858711953656021"/>
    <x v="0"/>
    <n v="0"/>
    <n v="0"/>
    <n v="0"/>
    <n v="0"/>
  </r>
  <r>
    <n v="117149"/>
    <s v="Самокат-снегокат трюковой, зимний  2 в 1   "/>
    <n v="223066"/>
    <n v="3.5562898866178909E-3"/>
    <n v="0.19214340942317809"/>
    <x v="0"/>
    <n v="55"/>
    <n v="55"/>
    <n v="913"/>
    <n v="55"/>
  </r>
  <r>
    <n v="162709"/>
    <s v="Снегокат &quot;Cat_pattern&quot; "/>
    <n v="222959"/>
    <n v="3.5545840102500529E-3"/>
    <n v="0.19569799343342814"/>
    <x v="0"/>
    <n v="0"/>
    <n v="0"/>
    <n v="0"/>
    <n v="0"/>
  </r>
  <r>
    <n v="161907"/>
    <s v="Тюбинг 110см &quot;Стандарт&quot; , цвета микс "/>
    <n v="222165"/>
    <n v="3.5419254510345088E-3"/>
    <n v="0.19923991888446266"/>
    <x v="0"/>
    <n v="224"/>
    <n v="0"/>
    <n v="0"/>
    <n v="0"/>
  </r>
  <r>
    <n v="111447"/>
    <s v="Комплект лыжный БРЕНД ЦСТ (Step, 185/145 (+/-5 см), крепление: 0075мм), цвета микс"/>
    <n v="221794"/>
    <n v="3.5360106834413513E-3"/>
    <n v="0.20277592956790402"/>
    <x v="0"/>
    <n v="0"/>
    <n v="0"/>
    <n v="0"/>
    <n v="0"/>
  </r>
  <r>
    <n v="154202"/>
    <s v="Коньки хоккейные 225L, размер 44   "/>
    <n v="221575"/>
    <n v="3.5325192168567114E-3"/>
    <n v="0.20630844878476073"/>
    <x v="0"/>
    <n v="0"/>
    <n v="118"/>
    <n v="118"/>
    <n v="0"/>
  </r>
  <r>
    <n v="128433"/>
    <s v="Снегокат &quot;Тимка спорт 2&quot;  Фиксики арт. ТС2/Ф12 "/>
    <n v="221300"/>
    <n v="3.5281349551636704E-3"/>
    <n v="0.20983658373992439"/>
    <x v="0"/>
    <n v="0"/>
    <n v="0"/>
    <n v="0"/>
    <n v="0"/>
  </r>
  <r>
    <n v="153162"/>
    <s v="Тюбинг 75 см  (ТБ1-70/ТК &quot;Три кота&quot;)   "/>
    <n v="220941"/>
    <n v="3.5224115008080275E-3"/>
    <n v="0.21335899524073243"/>
    <x v="0"/>
    <n v="145"/>
    <n v="145"/>
    <n v="145"/>
    <n v="145"/>
  </r>
  <r>
    <n v="110760"/>
    <s v="Коньки хоккейные 225L, размер 42   "/>
    <n v="220640"/>
    <n v="3.5176127271003715E-3"/>
    <n v="0.21687660796783281"/>
    <x v="0"/>
    <n v="100"/>
    <n v="100"/>
    <n v="194"/>
    <n v="100"/>
  </r>
  <r>
    <n v="134882"/>
    <s v="Ботинки лыжные Winter Star classic  черный (лого серый) 75 р.38 "/>
    <n v="220531"/>
    <n v="3.5158749651929477E-3"/>
    <n v="0.22039248293302577"/>
    <x v="0"/>
    <n v="0"/>
    <n v="0"/>
    <n v="0"/>
    <n v="0"/>
  </r>
  <r>
    <n v="187804"/>
    <s v="Комплект лыжный БРЕНД ЦСТ (Step, 170/130 (+/-5 см), крепление: 0075мм) цвета микс"/>
    <n v="220066"/>
    <n v="3.5084615772392599E-3"/>
    <n v="0.22390094451026502"/>
    <x v="0"/>
    <n v="0"/>
    <n v="0"/>
    <n v="0"/>
    <n v="0"/>
  </r>
  <r>
    <n v="196385"/>
    <s v="Снегокат &quot;Тимка спорт 1+&quot; с бабочками (белый каркас) арт. ТС1+/Б "/>
    <n v="219279"/>
    <n v="3.495914617412266E-3"/>
    <n v="0.22739685912767729"/>
    <x v="0"/>
    <n v="0"/>
    <n v="0"/>
    <n v="0"/>
    <n v="0"/>
  </r>
  <r>
    <n v="180155"/>
    <s v="Тюбинг -ватрушка 120 см  &quot;TEAM&quot; "/>
    <n v="219124"/>
    <n v="3.4934434880943698E-3"/>
    <n v="0.23089030261577168"/>
    <x v="0"/>
    <n v="0"/>
    <n v="0"/>
    <n v="0"/>
    <n v="0"/>
  </r>
  <r>
    <n v="176424"/>
    <s v="Коньки ледовые раздвижные &quot;Дракон&quot;, детские 223L, размер 26-29   "/>
    <n v="219001"/>
    <n v="3.491482527409846E-3"/>
    <n v="0.23438178514318153"/>
    <x v="0"/>
    <n v="26"/>
    <n v="26"/>
    <n v="26"/>
    <n v="26"/>
  </r>
  <r>
    <n v="168282"/>
    <s v="Снегокат &quot;Тимка спорт 2&quot;  &quot;My little pony&quot; арт. ТС2/LP   "/>
    <n v="218588"/>
    <n v="3.4848981634853877E-3"/>
    <n v="0.23786668330666691"/>
    <x v="0"/>
    <n v="1"/>
    <n v="1"/>
    <n v="1"/>
    <n v="1"/>
  </r>
  <r>
    <n v="123000"/>
    <s v="Коньки ледовые раздвижные &quot;Комиксы &quot;, детские 223F, размер 30-33     "/>
    <n v="218009"/>
    <n v="3.4756672997753122E-3"/>
    <n v="0.24134235060644221"/>
    <x v="0"/>
    <n v="200"/>
    <n v="200"/>
    <n v="200"/>
    <n v="200"/>
  </r>
  <r>
    <n v="183509"/>
    <s v="Санки-ледянки Машинка №5 размер 71х31 см    "/>
    <n v="217545"/>
    <n v="3.4682698545914171E-3"/>
    <n v="0.24481062046103363"/>
    <x v="0"/>
    <n v="0"/>
    <n v="0"/>
    <n v="0"/>
    <n v="0"/>
  </r>
  <r>
    <n v="161338"/>
    <s v="Тюбинг-ватрушка 120 см, Приехал  "/>
    <n v="216860"/>
    <n v="3.4573490572832963E-3"/>
    <n v="0.24826796951831692"/>
    <x v="0"/>
    <n v="45"/>
    <n v="45"/>
    <n v="45"/>
    <n v="45"/>
  </r>
  <r>
    <n v="174380"/>
    <s v="Снегокат &quot;Ника-Snowdrive&quot;  СНД3/SD12  "/>
    <n v="216437"/>
    <n v="3.4506052656609098E-3"/>
    <n v="0.25171857478397786"/>
    <x v="0"/>
    <n v="156"/>
    <n v="156"/>
    <n v="156"/>
    <n v="156"/>
  </r>
  <r>
    <n v="194918"/>
    <s v="Лыжи пластиковые БРЕНД ЦСТ (Step, 200см ) цвета микс "/>
    <n v="216268"/>
    <n v="3.4479109375659136E-3"/>
    <n v="0.25516648572154377"/>
    <x v="0"/>
    <n v="90"/>
    <n v="90"/>
    <n v="90"/>
    <n v="90"/>
  </r>
  <r>
    <n v="106925"/>
    <s v="Коньки фигурные Winter Star прокат р.33 "/>
    <n v="215429"/>
    <n v="3.4345349537096897E-3"/>
    <n v="0.25860102067525348"/>
    <x v="0"/>
    <n v="0"/>
    <n v="0"/>
    <n v="0"/>
    <n v="0"/>
  </r>
  <r>
    <n v="176153"/>
    <s v="Снегокат &quot;Тимка спорт 2+&quot; с динозавром, арт. ТС2+/Д  "/>
    <n v="215374"/>
    <n v="3.4336581013710813E-3"/>
    <n v="0.26203467877662456"/>
    <x v="0"/>
    <n v="29"/>
    <n v="29"/>
    <n v="29"/>
    <n v="29"/>
  </r>
  <r>
    <n v="102208"/>
    <s v="Снегокат СНК 06 Раптор белый "/>
    <n v="215241"/>
    <n v="3.4315377129886288E-3"/>
    <n v="0.26546621648961322"/>
    <x v="0"/>
    <n v="49"/>
    <n v="49"/>
    <n v="49"/>
    <n v="49"/>
  </r>
  <r>
    <n v="175976"/>
    <s v="Лыжи пластиковые БРЕНД ЦСТ (Step, 205см) "/>
    <n v="214116"/>
    <n v="3.413602096971642E-3"/>
    <n v="0.26887981858658488"/>
    <x v="0"/>
    <n v="0"/>
    <n v="0"/>
    <n v="0"/>
    <n v="0"/>
  </r>
  <r>
    <n v="176214"/>
    <s v="Тюбинг-ватрушка 93 см, "/>
    <n v="213648"/>
    <n v="3.4061408807085757E-3"/>
    <n v="0.27228595946729345"/>
    <x v="0"/>
    <n v="164"/>
    <n v="164"/>
    <n v="164"/>
    <n v="164"/>
  </r>
  <r>
    <n v="140458"/>
    <s v="Коньки фигурные Winter Star с мехом р.36 "/>
    <n v="213400"/>
    <n v="3.4021870737999424E-3"/>
    <n v="0.27568814654109342"/>
    <x v="0"/>
    <n v="5"/>
    <n v="39"/>
    <n v="39"/>
    <n v="39"/>
  </r>
  <r>
    <n v="122734"/>
    <s v="Клюшка хоккейная Бренды ЦСТ, юниорская, правый хват "/>
    <n v="212881"/>
    <n v="3.3939127762774393E-3"/>
    <n v="0.27908205931737085"/>
    <x v="0"/>
    <n v="0"/>
    <n v="0"/>
    <n v="0"/>
    <n v="0"/>
  </r>
  <r>
    <n v="130345"/>
    <s v="Лыжи детские Пыжики &quot;Зимние забавы&quot; с палками (75/75 см) "/>
    <n v="212216"/>
    <n v="3.383310834365176E-3"/>
    <n v="0.28246537015173601"/>
    <x v="0"/>
    <n v="0"/>
    <n v="0"/>
    <n v="0"/>
    <n v="0"/>
  </r>
  <r>
    <n v="165375"/>
    <s v="Коньки ледовые детские раздвижные 225М, размер 34-37      "/>
    <n v="211281"/>
    <n v="3.368404344608836E-3"/>
    <n v="0.28583377449634484"/>
    <x v="0"/>
    <n v="0"/>
    <n v="0"/>
    <n v="0"/>
    <n v="0"/>
  </r>
  <r>
    <n v="123316"/>
    <s v="Коньки фигурные ONLITOP с мехом р.41 "/>
    <n v="210421"/>
    <n v="3.354693562586962E-3"/>
    <n v="0.28918846805893178"/>
    <x v="0"/>
    <n v="0"/>
    <n v="0"/>
    <n v="0"/>
    <n v="0"/>
  </r>
  <r>
    <n v="154538"/>
    <s v="Тюбинг-ватрушка 83 см, Цветы "/>
    <n v="210010"/>
    <n v="3.3481410842020895E-3"/>
    <n v="0.2925366091431339"/>
    <x v="0"/>
    <n v="35"/>
    <n v="35"/>
    <n v="35"/>
    <n v="35"/>
  </r>
  <r>
    <n v="137617"/>
    <s v="Комплект лыжный БРЕНД ЦСТ (150/110 (+/-5 см), крепление: NNN), цвета микс "/>
    <n v="209821"/>
    <n v="3.3451279007112355E-3"/>
    <n v="0.29588173704384513"/>
    <x v="0"/>
    <n v="177"/>
    <n v="177"/>
    <n v="177"/>
    <n v="177"/>
  </r>
  <r>
    <n v="111437"/>
    <s v="Лыжи детские Пыжики &quot;Дракоша&quot; с палками (75/75 см) "/>
    <n v="208236"/>
    <n v="3.3198586105895257E-3"/>
    <n v="0.29920159565443466"/>
    <x v="0"/>
    <n v="149"/>
    <n v="149"/>
    <n v="149"/>
    <n v="149"/>
  </r>
  <r>
    <n v="138127"/>
    <s v="Снегокат &quot;Тимка спорт&quot; черный арт. ТСЛ/Ч2  "/>
    <n v="208123"/>
    <n v="3.3180570776029307E-3"/>
    <n v="0.30251965273203757"/>
    <x v="0"/>
    <n v="111"/>
    <n v="111"/>
    <n v="111"/>
    <n v="111"/>
  </r>
  <r>
    <n v="130507"/>
    <s v="Коньки хоккейные 225L, размер 38   "/>
    <n v="208027"/>
    <n v="3.3165265717028142E-3"/>
    <n v="0.30583617930374041"/>
    <x v="0"/>
    <n v="34"/>
    <n v="91"/>
    <n v="125"/>
    <n v="34"/>
  </r>
  <r>
    <n v="163579"/>
    <s v="Коньки хоккейные 225L, размер 41    "/>
    <n v="207839"/>
    <n v="3.3135293309817537E-3"/>
    <n v="0.30914970863472219"/>
    <x v="0"/>
    <n v="0"/>
    <n v="12"/>
    <n v="12"/>
    <n v="0"/>
  </r>
  <r>
    <n v="167869"/>
    <s v="Тюбинг-ватрушка 93 см, Wild and Free "/>
    <n v="206229"/>
    <n v="3.2878614716152217E-3"/>
    <n v="0.31243757010633738"/>
    <x v="0"/>
    <n v="0"/>
    <n v="0"/>
    <n v="0"/>
    <n v="0"/>
  </r>
  <r>
    <n v="128818"/>
    <s v="Чехлы для коньков универсальные Winter Star, цвета микс"/>
    <n v="205938"/>
    <n v="3.2832221256054945E-3"/>
    <n v="0.31572079223194288"/>
    <x v="0"/>
    <n v="0"/>
    <n v="0"/>
    <n v="0"/>
    <n v="0"/>
  </r>
  <r>
    <n v="127239"/>
    <s v="Лыжи пластиковые БРЕНД ЦСТ (Step, 160см), цвета микс"/>
    <n v="205498"/>
    <n v="3.2762073068966285E-3"/>
    <n v="0.31899699953883953"/>
    <x v="0"/>
    <n v="44"/>
    <n v="44"/>
    <n v="44"/>
    <n v="44"/>
  </r>
  <r>
    <n v="175593"/>
    <s v="Комплект лыжный БРЕНД ЦСТ (Step, 170/130 (+/-5 см), крепление: SNS) цвета микс"/>
    <n v="205302"/>
    <n v="3.2730825240172247E-3"/>
    <n v="0.32227008206285673"/>
    <x v="0"/>
    <n v="80"/>
    <n v="80"/>
    <n v="80"/>
    <n v="80"/>
  </r>
  <r>
    <n v="134428"/>
    <s v="Тюбинг &quot;Астрал&quot; 107 см (камера 16)  "/>
    <n v="203762"/>
    <n v="3.2485306585361942E-3"/>
    <n v="0.32551861272139293"/>
    <x v="0"/>
    <n v="44"/>
    <n v="44"/>
    <n v="44"/>
    <n v="44"/>
  </r>
  <r>
    <n v="130196"/>
    <s v="Лыжи пластиковые БРЕНД ЦСТ (Step, 150см) цвета микс"/>
    <n v="203736"/>
    <n v="3.2481161465215793E-3"/>
    <n v="0.32876672886791453"/>
    <x v="0"/>
    <n v="159"/>
    <n v="159"/>
    <n v="159"/>
    <n v="159"/>
  </r>
  <r>
    <n v="171401"/>
    <s v="Коньки фигурные ONLITOP с мехом р.40 "/>
    <n v="203514"/>
    <n v="3.2445768516275609E-3"/>
    <n v="0.33201130571954207"/>
    <x v="0"/>
    <n v="0"/>
    <n v="0"/>
    <n v="0"/>
    <n v="0"/>
  </r>
  <r>
    <n v="175706"/>
    <s v="Снегокат &quot;Тимка спорт 2&quot;  &quot;Ми-ми-мишки&quot; на зеленом арт .ТС2/ММ2   "/>
    <n v="203193"/>
    <n v="3.239459222524047E-3"/>
    <n v="0.33525076494206613"/>
    <x v="0"/>
    <n v="18"/>
    <n v="18"/>
    <n v="18"/>
    <n v="18"/>
  </r>
  <r>
    <n v="181068"/>
    <s v="Коньки ледовые раздвижные &quot;Take it Easy&quot;, детские 223W, размер 30-33   "/>
    <n v="203143"/>
    <n v="3.2386620840344034E-3"/>
    <n v="0.33848942702610052"/>
    <x v="0"/>
    <n v="0"/>
    <n v="0"/>
    <n v="0"/>
    <n v="0"/>
  </r>
  <r>
    <n v="115170"/>
    <s v="Тюбинг-ватрушка 65 см, "/>
    <n v="202777"/>
    <n v="3.2328270302902102E-3"/>
    <n v="0.34172225405639073"/>
    <x v="0"/>
    <n v="88"/>
    <n v="88"/>
    <n v="88"/>
    <n v="88"/>
  </r>
  <r>
    <n v="160472"/>
    <s v="Шорты-ледянки, размер М, цвета микс "/>
    <n v="202286"/>
    <n v="3.2249991303219079E-3"/>
    <n v="0.34494725318671265"/>
    <x v="0"/>
    <n v="0"/>
    <n v="0"/>
    <n v="0"/>
    <n v="0"/>
  </r>
  <r>
    <n v="171748"/>
    <s v="Крепления лыжные автоматические NNN &quot;SHAMOV 05&quot;   "/>
    <n v="201982"/>
    <n v="3.2201525283048734E-3"/>
    <n v="0.34816740571501753"/>
    <x v="0"/>
    <n v="0"/>
    <n v="0"/>
    <n v="0"/>
    <n v="0"/>
  </r>
  <r>
    <n v="155393"/>
    <s v="Комплект лыжный БРЕНД ЦСТ (150/110 (+/-5 см), крепление: 0075мм) цвета микс "/>
    <n v="201655"/>
    <n v="3.2149392425826024E-3"/>
    <n v="0.35138234495760012"/>
    <x v="0"/>
    <n v="0"/>
    <n v="0"/>
    <n v="0"/>
    <n v="0"/>
  </r>
  <r>
    <n v="144025"/>
    <s v="Комплект лыжный БРЕНД ЦСТ (Step, 195/155 (+/-5 см), крепление: NNN), цвета микс "/>
    <n v="200787"/>
    <n v="3.2011009184023851E-3"/>
    <n v="0.35458344587600249"/>
    <x v="0"/>
    <n v="156"/>
    <n v="156"/>
    <n v="156"/>
    <n v="156"/>
  </r>
  <r>
    <n v="180940"/>
    <s v="Комплект лыжный БРЕНД ЦСТ (Step, 195/155 (+/-5 см), крепление: SNS) цвета микс"/>
    <n v="200287"/>
    <n v="3.1931295335059467E-3"/>
    <n v="0.35777657540950841"/>
    <x v="0"/>
    <n v="0"/>
    <n v="0"/>
    <n v="0"/>
    <n v="0"/>
  </r>
  <r>
    <n v="140024"/>
    <s v="Коньки фигурные ONLITOP с мехом р.31 "/>
    <n v="199915"/>
    <n v="3.1871988231429965E-3"/>
    <n v="0.36096377423265141"/>
    <x v="0"/>
    <n v="197"/>
    <n v="197"/>
    <n v="197"/>
    <n v="197"/>
  </r>
  <r>
    <n v="179729"/>
    <s v="Снегокат &quot;Тимка спорт 2&quot;   Гонки  арт.ТС2   "/>
    <n v="198828"/>
    <n v="3.1698690323781393E-3"/>
    <n v="0.36413364326502956"/>
    <x v="0"/>
    <n v="0"/>
    <n v="0"/>
    <n v="0"/>
    <n v="0"/>
  </r>
  <r>
    <n v="150502"/>
    <s v="Тюбинг  93 см (камера 15) "/>
    <n v="198797"/>
    <n v="3.16937480651456E-3"/>
    <n v="0.36730301807154414"/>
    <x v="0"/>
    <n v="133"/>
    <n v="133"/>
    <n v="133"/>
    <n v="133"/>
  </r>
  <r>
    <n v="174613"/>
    <s v="Снегокат &quot;Тимка спорт 6&quot; арт ТС6/МН "/>
    <n v="198790"/>
    <n v="3.1692632071260098E-3"/>
    <n v="0.37047228127867016"/>
    <x v="0"/>
    <n v="0"/>
    <n v="0"/>
    <n v="0"/>
    <n v="0"/>
  </r>
  <r>
    <n v="167272"/>
    <s v="Комплект лыжный БРЕНД ЦСТ (Step, 160/120 (+/-5 см), крепление: 0075мм) цвета микс"/>
    <n v="198388"/>
    <n v="3.1628542136692733E-3"/>
    <n v="0.37363513549233945"/>
    <x v="0"/>
    <n v="45"/>
    <n v="45"/>
    <n v="45"/>
    <n v="45"/>
  </r>
  <r>
    <n v="134352"/>
    <s v="Коньки ледовые раздвижные &quot;Дракоша&quot;, детские 223S, размер 26-29   "/>
    <n v="198044"/>
    <n v="3.1573699008605239E-3"/>
    <n v="0.37679250539319997"/>
    <x v="0"/>
    <n v="106"/>
    <n v="106"/>
    <n v="106"/>
    <n v="106"/>
  </r>
  <r>
    <n v="101662"/>
    <s v="Набор коньки ледовые раздвижные 223Y с роликовой платформой+Защита, PVC колеса, размер 34-37 "/>
    <n v="197911"/>
    <n v="3.155249512478071E-3"/>
    <n v="0.37994775490567806"/>
    <x v="0"/>
    <n v="191"/>
    <n v="191"/>
    <n v="302"/>
    <n v="191"/>
  </r>
  <r>
    <n v="192303"/>
    <s v="Снегокат &quot;Тимка спорт 6&quot;ми-ми-мишки на бирюзовом, арт.ТС6/ММ1 "/>
    <n v="196872"/>
    <n v="3.1386849746632721E-3"/>
    <n v="0.38308643988034136"/>
    <x v="0"/>
    <n v="24"/>
    <n v="24"/>
    <n v="24"/>
    <n v="24"/>
  </r>
  <r>
    <n v="197094"/>
    <s v="Тюбинг 75см &quot;Стандарт&quot;, цвета микс "/>
    <n v="196192"/>
    <n v="3.1278438912041157E-3"/>
    <n v="0.38621428377154549"/>
    <x v="0"/>
    <n v="0"/>
    <n v="0"/>
    <n v="0"/>
    <n v="0"/>
  </r>
  <r>
    <n v="178591"/>
    <s v="Снегокат &quot;Тимка спорт 2&quot; Фиксики,  лимонный арт. ТС2/Ф22 "/>
    <n v="196011"/>
    <n v="3.1249582498716049E-3"/>
    <n v="0.38933924202141706"/>
    <x v="0"/>
    <n v="0"/>
    <n v="0"/>
    <n v="0"/>
    <n v="0"/>
  </r>
  <r>
    <n v="155926"/>
    <s v="Снегокат &quot;Тимка спорт 1+&quot;граффити красный (высота 540мм) ТС1+/GR "/>
    <n v="195753"/>
    <n v="3.1208450152650428E-3"/>
    <n v="0.39246008703668211"/>
    <x v="0"/>
    <n v="14"/>
    <n v="14"/>
    <n v="14"/>
    <n v="14"/>
  </r>
  <r>
    <n v="172771"/>
    <s v="Коньки фигурные Winter Star комфорт р.37 "/>
    <n v="195408"/>
    <n v="3.1153447596865003E-3"/>
    <n v="0.39557543179636862"/>
    <x v="0"/>
    <n v="0"/>
    <n v="0"/>
    <n v="0"/>
    <n v="0"/>
  </r>
  <r>
    <n v="166288"/>
    <s v="Сноуборд пластиковый с креплениями"/>
    <n v="195060"/>
    <n v="3.1097966757985787E-3"/>
    <n v="0.3986852284721672"/>
    <x v="0"/>
    <n v="96"/>
    <n v="96"/>
    <n v="96"/>
    <n v="96"/>
  </r>
  <r>
    <n v="185162"/>
    <s v="Лыжи детские Пыжики &quot;Волшебные коты&quot; с палками (75/75 см) "/>
    <n v="194581"/>
    <n v="3.102160089067791E-3"/>
    <n v="0.40178738856123497"/>
    <x v="0"/>
    <n v="74"/>
    <n v="74"/>
    <n v="74"/>
    <n v="74"/>
  </r>
  <r>
    <n v="144854"/>
    <s v="Снегокат СНК.05-02 &quot;Друзья&quot; "/>
    <n v="194336"/>
    <n v="3.0982541104685362E-3"/>
    <n v="0.40488564267170352"/>
    <x v="0"/>
    <n v="0"/>
    <n v="0"/>
    <n v="0"/>
    <n v="0"/>
  </r>
  <r>
    <n v="166117"/>
    <s v="Шайба взрослая &quot;Россия&quot; "/>
    <n v="194184"/>
    <n v="3.0958308094600189E-3"/>
    <n v="0.40798147348116354"/>
    <x v="0"/>
    <n v="175"/>
    <n v="175"/>
    <n v="175"/>
    <n v="175"/>
  </r>
  <r>
    <n v="102259"/>
    <s v="Коньки фигурные Winter Star  комфорт р.36 "/>
    <n v="194171"/>
    <n v="3.0956235534527112E-3"/>
    <n v="0.41107709703461626"/>
    <x v="0"/>
    <n v="0"/>
    <n v="0"/>
    <n v="0"/>
    <n v="0"/>
  </r>
  <r>
    <n v="152920"/>
    <s v="Снегокат &quot;Ника-джамп&quot;  Робот   арт.СНД1 "/>
    <n v="192742"/>
    <n v="3.07284133541869E-3"/>
    <n v="0.41414993837003494"/>
    <x v="0"/>
    <n v="124"/>
    <n v="124"/>
    <n v="124"/>
    <n v="124"/>
  </r>
  <r>
    <n v="188069"/>
    <s v="Самокат-снегокат зимний 2 в 1 &quot;Super Rider&quot;   "/>
    <n v="191143"/>
    <n v="3.0473488465198799E-3"/>
    <n v="0.4171972872165548"/>
    <x v="0"/>
    <n v="160"/>
    <n v="160"/>
    <n v="160"/>
    <n v="160"/>
  </r>
  <r>
    <n v="189246"/>
    <s v="Коньки хоккейные 225L, размер 43   "/>
    <n v="189156"/>
    <n v="3.0156705629414333E-3"/>
    <n v="0.42021295777949624"/>
    <x v="0"/>
    <n v="0"/>
    <n v="246"/>
    <n v="329"/>
    <n v="0"/>
  </r>
  <r>
    <n v="106290"/>
    <s v="Тюбинг-ватрушка 83 см, "/>
    <n v="188618"/>
    <n v="3.0070933527928654E-3"/>
    <n v="0.42322005113228911"/>
    <x v="0"/>
    <n v="110"/>
    <n v="110"/>
    <n v="110"/>
    <n v="110"/>
  </r>
  <r>
    <n v="115890"/>
    <s v="Комплект лыжный БРЕНД ЦСТ (180/140 (+/-5 см), крепление: 0075мм) цвета микс  "/>
    <n v="187909"/>
    <n v="2.9957899290097159E-3"/>
    <n v="0.42621584106129884"/>
    <x v="0"/>
    <n v="185"/>
    <n v="185"/>
    <n v="185"/>
    <n v="185"/>
  </r>
  <r>
    <n v="163442"/>
    <s v="Снегокат &quot;Тимка Спорт 2 +  Болонка  арт.ТС2+/БЛ "/>
    <n v="187893"/>
    <n v="2.9955348446930297E-3"/>
    <n v="0.42921137590599184"/>
    <x v="0"/>
    <n v="159"/>
    <n v="159"/>
    <n v="159"/>
    <n v="159"/>
  </r>
  <r>
    <n v="175039"/>
    <s v="Коньки ледовые раздвижные 225М, размер 30-33   "/>
    <n v="187804"/>
    <n v="2.9941159381814638E-3"/>
    <n v="0.43220549184417328"/>
    <x v="0"/>
    <n v="37"/>
    <n v="37"/>
    <n v="150"/>
    <n v="37"/>
  </r>
  <r>
    <n v="179993"/>
    <s v="Сноуборд детский с облегченными креплениями "/>
    <n v="187264"/>
    <n v="2.9855068424933101E-3"/>
    <n v="0.43519099868666661"/>
    <x v="0"/>
    <n v="170"/>
    <n v="170"/>
    <n v="170"/>
    <n v="170"/>
  </r>
  <r>
    <n v="110975"/>
    <s v="Тюбинг 85 см (ТSМ-80/1 &quot;Человек-паук&quot;) "/>
    <n v="186333"/>
    <n v="2.9706641238161418E-3"/>
    <n v="0.43816166281048274"/>
    <x v="0"/>
    <n v="0"/>
    <n v="0"/>
    <n v="0"/>
    <n v="0"/>
  </r>
  <r>
    <n v="111206"/>
    <s v="Коньки фигурные Winter Star прокат р.39 "/>
    <n v="186328"/>
    <n v="2.9705844099671775E-3"/>
    <n v="0.44113224722044991"/>
    <x v="0"/>
    <n v="0"/>
    <n v="0"/>
    <n v="0"/>
    <n v="0"/>
  </r>
  <r>
    <n v="134968"/>
    <s v="Тюбинг-ватрушка 110 см, Комикс  "/>
    <n v="186307"/>
    <n v="2.9702496118015269E-3"/>
    <n v="0.44410249683225145"/>
    <x v="0"/>
    <n v="109"/>
    <n v="109"/>
    <n v="109"/>
    <n v="109"/>
  </r>
  <r>
    <n v="141530"/>
    <s v="Ботинки лыжные TREK Sportiks NNN ИК (черный, лого синий) (р. 37)"/>
    <n v="185926"/>
    <n v="2.9641754165104406E-3"/>
    <n v="0.4470666722487619"/>
    <x v="0"/>
    <n v="0"/>
    <n v="0"/>
    <n v="0"/>
    <n v="0"/>
  </r>
  <r>
    <n v="193508"/>
    <s v="Тюбинг 80 см Эконом  (15-106Э), цвета микс"/>
    <n v="184826"/>
    <n v="2.9466383697382761E-3"/>
    <n v="0.4500133106185002"/>
    <x v="0"/>
    <n v="0"/>
    <n v="0"/>
    <n v="0"/>
    <n v="0"/>
  </r>
  <r>
    <n v="183412"/>
    <s v="Санки-ледянки №79 &quot;Звезда волейбола&quot; D-45см   "/>
    <n v="184590"/>
    <n v="2.9428758760671574E-3"/>
    <n v="0.45295618649456737"/>
    <x v="0"/>
    <n v="0"/>
    <n v="0"/>
    <n v="0"/>
    <n v="0"/>
  </r>
  <r>
    <n v="122228"/>
    <s v="Тюбинг 75 см  (ТБ2-70/ММ Ми-ми-мишки) "/>
    <n v="183851"/>
    <n v="2.9310941691902213E-3"/>
    <n v="0.45588728066375761"/>
    <x v="0"/>
    <n v="145"/>
    <n v="145"/>
    <n v="145"/>
    <n v="145"/>
  </r>
  <r>
    <n v="150543"/>
    <s v="Коньки хоккейные 225L, размер 41    "/>
    <n v="183546"/>
    <n v="2.9262316244033936E-3"/>
    <n v="0.45881351228816103"/>
    <x v="0"/>
    <n v="12"/>
    <n v="12"/>
    <n v="12"/>
    <n v="12"/>
  </r>
  <r>
    <n v="193957"/>
    <s v="Снегокат &quot;Тимка спорт 6&quot; Три кота арт. ТС6/ТК  "/>
    <n v="183078"/>
    <n v="2.9187704081403273E-3"/>
    <n v="0.46173228269630134"/>
    <x v="0"/>
    <n v="58"/>
    <n v="58"/>
    <n v="58"/>
    <n v="58"/>
  </r>
  <r>
    <n v="162250"/>
    <s v="Комплект лыжный БРЕНД ЦСТ (160/120 (+/-5 см), крепление: NNN) цвета микс "/>
    <n v="182748"/>
    <n v="2.9135092941086778E-3"/>
    <n v="0.46464579199041001"/>
    <x v="0"/>
    <n v="27"/>
    <n v="27"/>
    <n v="27"/>
    <n v="27"/>
  </r>
  <r>
    <n v="107488"/>
    <s v="Коньки ледовые детские раздвижные 225М, размер 30-33   "/>
    <n v="182735"/>
    <n v="2.9133020381013706E-3"/>
    <n v="0.46755909402851137"/>
    <x v="0"/>
    <n v="0"/>
    <n v="150"/>
    <n v="150"/>
    <n v="0"/>
  </r>
  <r>
    <n v="177094"/>
    <s v="Снегокат &quot;Тимка спорт 2+&quot; граффити красный ТС2+/GR "/>
    <n v="181974"/>
    <n v="2.9011695902889912E-3"/>
    <n v="0.47046026361880033"/>
    <x v="0"/>
    <n v="0"/>
    <n v="0"/>
    <n v="0"/>
    <n v="0"/>
  </r>
  <r>
    <n v="169433"/>
    <s v="Снегокат &quot;Тимка спорт 4-1&quot; арт ТС4-1/БГ "/>
    <n v="181835"/>
    <n v="2.8989535452877812E-3"/>
    <n v="0.47335921716408813"/>
    <x v="0"/>
    <n v="0"/>
    <n v="0"/>
    <n v="0"/>
    <n v="0"/>
  </r>
  <r>
    <n v="183360"/>
    <s v="Ботинки лыжные TREK Blazzer Comfort NNN ИК (черный, лого серый) (р.39) "/>
    <n v="181437"/>
    <n v="2.892608322910216E-3"/>
    <n v="0.47625182548699835"/>
    <x v="0"/>
    <n v="0"/>
    <n v="0"/>
    <n v="0"/>
    <n v="0"/>
  </r>
  <r>
    <n v="117770"/>
    <s v="Комплект лыжный БРЕНД ЦСТ (175/135 (+/-5 см), крепление: 0075мм) цвета микс   "/>
    <n v="180980"/>
    <n v="2.8853224771148715E-3"/>
    <n v="0.47913714796411322"/>
    <x v="0"/>
    <n v="0"/>
    <n v="0"/>
    <n v="0"/>
    <n v="0"/>
  </r>
  <r>
    <n v="160508"/>
    <s v="Комплект лыжный БРЕНД ЦСТ (160/120 (+/-5 см), крепление: SNS) "/>
    <n v="180915"/>
    <n v="2.8842861970783343E-3"/>
    <n v="0.48202143416119153"/>
    <x v="0"/>
    <n v="84"/>
    <n v="84"/>
    <n v="84"/>
    <n v="84"/>
  </r>
  <r>
    <n v="180460"/>
    <s v="Снегокат &quot;Тимка спорт 4-1&quot;  ми-ми-мишки на голубом, арт. ТС4-1/ММ1  "/>
    <n v="180880"/>
    <n v="2.8837282001355838E-3"/>
    <n v="0.48490516236132714"/>
    <x v="0"/>
    <n v="0"/>
    <n v="0"/>
    <n v="0"/>
    <n v="0"/>
  </r>
  <r>
    <n v="193903"/>
    <s v="Коньки хоккейные 225L, размер 40   "/>
    <n v="179051"/>
    <n v="2.8545688741844115E-3"/>
    <n v="0.48775973123551153"/>
    <x v="0"/>
    <n v="62"/>
    <n v="62"/>
    <n v="62"/>
    <n v="62"/>
  </r>
  <r>
    <n v="127979"/>
    <s v="Лыжи детские &quot;Вираж-спорт&quot; палки стеклопластик  (100/100) "/>
    <n v="179028"/>
    <n v="2.8542021904791755E-3"/>
    <n v="0.49061393342599069"/>
    <x v="0"/>
    <n v="112"/>
    <n v="112"/>
    <n v="112"/>
    <n v="112"/>
  </r>
  <r>
    <n v="160882"/>
    <s v="Тюбинг 85 х103 см (ТБМ2/32 зеленый)  "/>
    <n v="178784"/>
    <n v="2.8503121546497134E-3"/>
    <n v="0.49346424558064039"/>
    <x v="0"/>
    <n v="34"/>
    <n v="34"/>
    <n v="34"/>
    <n v="34"/>
  </r>
  <r>
    <n v="151167"/>
    <s v="Ледянка эконом (толщина 1см)  33 см, цвета микс "/>
    <n v="178344"/>
    <n v="2.8432973359408479E-3"/>
    <n v="0.49630754291658125"/>
    <x v="0"/>
    <n v="0"/>
    <n v="0"/>
    <n v="0"/>
    <n v="0"/>
  </r>
  <r>
    <n v="164708"/>
    <s v="Коньки хоккейные прокатные Odwin р.41 "/>
    <n v="178221"/>
    <n v="2.8413363752563237E-3"/>
    <n v="0.49914887929183754"/>
    <x v="0"/>
    <n v="0"/>
    <n v="0"/>
    <n v="0"/>
    <n v="0"/>
  </r>
  <r>
    <n v="158243"/>
    <s v="Снегокат &quot;Ника-Snowpatrol&quot;  Гонки черный  арт.СНД2/Г2 "/>
    <n v="178194"/>
    <n v="2.840905920471916E-3"/>
    <n v="0.50198978521230941"/>
    <x v="0"/>
    <n v="0"/>
    <n v="0"/>
    <n v="0"/>
    <n v="0"/>
  </r>
  <r>
    <n v="153607"/>
    <s v="Снегокат &quot;Тимка Спорт 4-1&quot;  Пинк   арт.ТС4-1/ПН2 "/>
    <n v="178083"/>
    <n v="2.8391362730249069E-3"/>
    <n v="0.50482892148533431"/>
    <x v="0"/>
    <n v="194"/>
    <n v="194"/>
    <n v="194"/>
    <n v="194"/>
  </r>
  <r>
    <n v="165373"/>
    <s v="Клюшка хоккейная Бренд ЦСТ Renger, взрослая, левый хват, цвета микс "/>
    <n v="177826"/>
    <n v="2.8350389811881375E-3"/>
    <n v="0.5076639604665224"/>
    <x v="0"/>
    <n v="0"/>
    <n v="0"/>
    <n v="0"/>
    <n v="0"/>
  </r>
  <r>
    <n v="154057"/>
    <s v="Коньки хоккейные 225L, размер 42   "/>
    <n v="177818"/>
    <n v="2.8349114390297946E-3"/>
    <n v="0.51049887190555221"/>
    <x v="0"/>
    <n v="94"/>
    <n v="100"/>
    <n v="194"/>
    <n v="94"/>
  </r>
  <r>
    <n v="183865"/>
    <s v="Комплект лыжный БРЕНД ЦСТ (195/155 (+/-5 см), крепление: SNS), цвета микс "/>
    <n v="177725"/>
    <n v="2.833428761439057E-3"/>
    <n v="0.51333230066699131"/>
    <x v="0"/>
    <n v="0"/>
    <n v="0"/>
    <n v="0"/>
    <n v="0"/>
  </r>
  <r>
    <n v="161834"/>
    <s v="Санки-ледянки круглые ф33см 14-300  цвета микс "/>
    <n v="177505"/>
    <n v="2.829921352084624E-3"/>
    <n v="0.51616222201907591"/>
    <x v="0"/>
    <n v="12"/>
    <n v="12"/>
    <n v="12"/>
    <n v="12"/>
  </r>
  <r>
    <n v="125069"/>
    <s v="Снегокат &quot;Тимка спорт 6&quot; ,  hockey  арт.ТС6  "/>
    <n v="177328"/>
    <n v="2.827099481831285E-3"/>
    <n v="0.51898932150090715"/>
    <x v="0"/>
    <n v="0"/>
    <n v="0"/>
    <n v="0"/>
    <n v="0"/>
  </r>
  <r>
    <n v="138713"/>
    <s v="Тюбинг 70 см &quot;Вихрь&quot;, цвета микс"/>
    <n v="175928"/>
    <n v="2.8047796041212568E-3"/>
    <n v="0.52179410110502844"/>
    <x v="0"/>
    <n v="47"/>
    <n v="47"/>
    <n v="47"/>
    <n v="47"/>
  </r>
  <r>
    <n v="127792"/>
    <s v="Снегокат TWINY 1 белый, Щенячий патруль арт. СРР/Б  "/>
    <n v="175414"/>
    <n v="2.796585020447718E-3"/>
    <n v="0.52459068612547621"/>
    <x v="0"/>
    <n v="10"/>
    <n v="10"/>
    <n v="10"/>
    <n v="10"/>
  </r>
  <r>
    <n v="171988"/>
    <s v="Крепления для лыж"/>
    <n v="175324"/>
    <n v="2.7951501711663594E-3"/>
    <n v="0.5273858362966426"/>
    <x v="0"/>
    <n v="0"/>
    <n v="0"/>
    <n v="0"/>
    <n v="0"/>
  </r>
  <r>
    <n v="164839"/>
    <s v="Снегокат &quot;Тимка спорт 1&quot;  Бабочки (высота540мм)  арт.ТС1/Б2 "/>
    <n v="174252"/>
    <n v="2.7780595219483954E-3"/>
    <n v="0.53016389581859102"/>
    <x v="0"/>
    <n v="0"/>
    <n v="0"/>
    <n v="0"/>
    <n v="0"/>
  </r>
  <r>
    <n v="124582"/>
    <s v="Тюбинг - ватрушка Ф 1,05 м  15-107, цвета микс"/>
    <n v="174204"/>
    <n v="2.7772942689983371E-3"/>
    <n v="0.53294119008758933"/>
    <x v="0"/>
    <n v="82"/>
    <n v="82"/>
    <n v="82"/>
    <n v="82"/>
  </r>
  <r>
    <n v="126449"/>
    <s v="Лыжи подростковые &quot;Ski Race&quot; палки стеклопластик (140/105) "/>
    <n v="173957"/>
    <n v="2.7733564048594964E-3"/>
    <n v="0.53571454649244887"/>
    <x v="0"/>
    <n v="143"/>
    <n v="143"/>
    <n v="143"/>
    <n v="143"/>
  </r>
  <r>
    <n v="112062"/>
    <s v="Тюбинг  85 см (ТБ2-80/ММ &quot;Ми-ми-мишки&quot;)   "/>
    <n v="171848"/>
    <n v="2.7397331033663188E-3"/>
    <n v="0.53845427959581516"/>
    <x v="0"/>
    <n v="0"/>
    <n v="0"/>
    <n v="0"/>
    <n v="0"/>
  </r>
  <r>
    <n v="169553"/>
    <s v="Коньки фигурные Winter Star с мехом р.41 "/>
    <n v="170627"/>
    <n v="2.7202669814492164E-3"/>
    <n v="0.54117454657726438"/>
    <x v="0"/>
    <n v="0"/>
    <n v="0"/>
    <n v="0"/>
    <n v="0"/>
  </r>
  <r>
    <n v="157312"/>
    <s v="Ледянка 90х40  толщина 2 см "/>
    <n v="170610"/>
    <n v="2.7199959543627375E-3"/>
    <n v="0.54389454253162717"/>
    <x v="0"/>
    <n v="0"/>
    <n v="64"/>
    <n v="356"/>
    <n v="0"/>
  </r>
  <r>
    <n v="145947"/>
    <s v="Тюбинг 85 см (ТF2-80/1 &quot;DISNEY Холодное сердце 2&quot;) "/>
    <n v="170069"/>
    <n v="2.7113709159047911E-3"/>
    <n v="0.54660591344753195"/>
    <x v="0"/>
    <n v="75"/>
    <n v="75"/>
    <n v="75"/>
    <n v="75"/>
  </r>
  <r>
    <n v="171604"/>
    <s v="Тюбинг 75 см  (ТБ2-70/ТК Три кота) "/>
    <n v="169903"/>
    <n v="2.7087244161191734E-3"/>
    <n v="0.54931463786365109"/>
    <x v="0"/>
    <n v="196"/>
    <n v="196"/>
    <n v="196"/>
    <n v="196"/>
  </r>
  <r>
    <n v="199575"/>
    <s v="Тюбинг 100х70 см,  Овал  (15-110ТП), цвета микс"/>
    <n v="169502"/>
    <n v="2.7023313654322297E-3"/>
    <n v="0.55201696922908328"/>
    <x v="0"/>
    <n v="0"/>
    <n v="0"/>
    <n v="0"/>
    <n v="0"/>
  </r>
  <r>
    <n v="139462"/>
    <s v="Коньки ледовые раздвижные &quot;Монстрики&quot;, детские 223Q, размер 30-33   "/>
    <n v="168400"/>
    <n v="2.6847624331204794E-3"/>
    <n v="0.55470173166220371"/>
    <x v="0"/>
    <n v="183"/>
    <n v="183"/>
    <n v="183"/>
    <n v="183"/>
  </r>
  <r>
    <n v="120916"/>
    <s v="Снегокат &quot;Ника-Snowpatrol&quot; белый, арт. SND5L/2 "/>
    <n v="167996"/>
    <n v="2.6783215541241572E-3"/>
    <n v="0.55738005321632789"/>
    <x v="0"/>
    <n v="95"/>
    <n v="95"/>
    <n v="95"/>
    <n v="95"/>
  </r>
  <r>
    <n v="107978"/>
    <s v="Комплект лыжный БРЕНД ЦСТ (180/140 (+/-5 см), крепление: SNS) цвета микс  "/>
    <n v="167972"/>
    <n v="2.677938927649128E-3"/>
    <n v="0.560057992143977"/>
    <x v="0"/>
    <n v="76"/>
    <n v="76"/>
    <n v="76"/>
    <n v="76"/>
  </r>
  <r>
    <n v="176474"/>
    <s v="Снегокат &quot;Ника-Snowpatrol&quot;  Робот бордовый  арт.СНД2/Р2   "/>
    <n v="167868"/>
    <n v="2.6762808795906686E-3"/>
    <n v="0.56273427302356771"/>
    <x v="0"/>
    <n v="0"/>
    <n v="0"/>
    <n v="0"/>
    <n v="0"/>
  </r>
  <r>
    <n v="100923"/>
    <s v="Ледянка 90х40  толщина 2 см "/>
    <n v="167539"/>
    <n v="2.6710357083288123E-3"/>
    <n v="0.56540530873189654"/>
    <x v="0"/>
    <n v="64"/>
    <n v="64"/>
    <n v="356"/>
    <n v="64"/>
  </r>
  <r>
    <n v="104186"/>
    <s v="Тюбинг 90 см &quot;Комфорт&quot;, цвета микс "/>
    <n v="167213"/>
    <n v="2.6658383653763345E-3"/>
    <n v="0.56807114709727291"/>
    <x v="0"/>
    <n v="158"/>
    <n v="158"/>
    <n v="158"/>
    <n v="158"/>
  </r>
  <r>
    <n v="114813"/>
    <s v="Коньки фигурные Winter Star прокат р.38 "/>
    <n v="165989"/>
    <n v="2.6463244151498531E-3"/>
    <n v="0.5707174715124228"/>
    <x v="0"/>
    <n v="186"/>
    <n v="186"/>
    <n v="186"/>
    <n v="186"/>
  </r>
  <r>
    <n v="114221"/>
    <s v="Коньки хоккейные 225L, размер 37    "/>
    <n v="165031"/>
    <n v="2.6310512416882767E-3"/>
    <n v="0.57334852275411108"/>
    <x v="0"/>
    <n v="152"/>
    <n v="152"/>
    <n v="152"/>
    <n v="152"/>
  </r>
  <r>
    <n v="169470"/>
    <s v="Тюбинг 85 х103 см (ТБМ1/Г2 c граффити)    "/>
    <n v="164896"/>
    <n v="2.6288989677662384E-3"/>
    <n v="0.57597742172187727"/>
    <x v="0"/>
    <n v="117"/>
    <n v="117"/>
    <n v="117"/>
    <n v="117"/>
  </r>
  <r>
    <n v="162763"/>
    <s v="Тюбинг принтованный (ТБ2-90/Ф с фиксиками) 95 см "/>
    <n v="164039"/>
    <n v="2.6152360140537429E-3"/>
    <n v="0.57859265773593105"/>
    <x v="0"/>
    <n v="0"/>
    <n v="0"/>
    <n v="0"/>
    <n v="0"/>
  </r>
  <r>
    <n v="145539"/>
    <s v="Лыжи пластиковые БРЕНД ЦСТ (Step, 190см) цвета микс"/>
    <n v="163906"/>
    <n v="2.6131156256712904E-3"/>
    <n v="0.58120577336160228"/>
    <x v="0"/>
    <n v="76"/>
    <n v="76"/>
    <n v="76"/>
    <n v="76"/>
  </r>
  <r>
    <n v="108835"/>
    <s v="Санки-ватрушки 120 см &quot;Триколор&quot;  "/>
    <n v="163005"/>
    <n v="2.5987511900879079E-3"/>
    <n v="0.58380452455169018"/>
    <x v="0"/>
    <n v="162"/>
    <n v="162"/>
    <n v="162"/>
    <n v="162"/>
  </r>
  <r>
    <n v="182026"/>
    <s v="Тюбинг 60 см &quot;Ватрушка&quot; Эконом  (15-113Э),  цвета микс"/>
    <n v="162252"/>
    <n v="2.5867462844338719E-3"/>
    <n v="0.58639127083612408"/>
    <x v="0"/>
    <n v="0"/>
    <n v="0"/>
    <n v="0"/>
    <n v="0"/>
  </r>
  <r>
    <n v="164754"/>
    <s v="Тюбинг-ватрушка  80 см "/>
    <n v="161877"/>
    <n v="2.5807677457615431E-3"/>
    <n v="0.58897203858188563"/>
    <x v="0"/>
    <n v="127"/>
    <n v="54"/>
    <n v="181"/>
    <n v="127"/>
  </r>
  <r>
    <n v="126089"/>
    <s v="Ледянка  45х45  толщина 2 см "/>
    <n v="160408"/>
    <n v="2.5573478169358065E-3"/>
    <n v="0.59152938639882147"/>
    <x v="0"/>
    <n v="0"/>
    <n v="0"/>
    <n v="0"/>
    <n v="0"/>
  </r>
  <r>
    <n v="173750"/>
    <s v="Лыжи подростковые Ski Race &quot;Градиент&quot; с палками (120/95) "/>
    <n v="159257"/>
    <n v="2.5389976889042053E-3"/>
    <n v="0.59406838408772566"/>
    <x v="0"/>
    <n v="0"/>
    <n v="0"/>
    <n v="0"/>
    <n v="0"/>
  </r>
  <r>
    <n v="120774"/>
    <s v="Тюбинг 105 см  (ТF2-100/1 &quot;DISNEY Холодное сердце 2&quot;) "/>
    <n v="159139"/>
    <n v="2.5371164420686459E-3"/>
    <n v="0.59660550052979433"/>
    <x v="0"/>
    <n v="0"/>
    <n v="0"/>
    <n v="0"/>
    <n v="0"/>
  </r>
  <r>
    <n v="102863"/>
    <s v="Ледянка Стикеры_90х40  толщина 2 см "/>
    <n v="158601"/>
    <n v="2.528539231920078E-3"/>
    <n v="0.59913403976171442"/>
    <x v="0"/>
    <n v="0"/>
    <n v="0"/>
    <n v="0"/>
    <n v="0"/>
  </r>
  <r>
    <n v="188144"/>
    <s v="Самокат-снегокат зимний 2 в 1 &quot;Машина&quot;      "/>
    <n v="158299"/>
    <n v="2.5237245154426293E-3"/>
    <n v="0.601657764277157"/>
    <x v="0"/>
    <n v="0"/>
    <n v="0"/>
    <n v="0"/>
    <n v="0"/>
  </r>
  <r>
    <n v="199345"/>
    <s v="Снегокат "/>
    <n v="158023"/>
    <n v="2.5193243109797952E-3"/>
    <n v="0.60417708858813679"/>
    <x v="0"/>
    <n v="0"/>
    <n v="93"/>
    <n v="999"/>
    <n v="0"/>
  </r>
  <r>
    <n v="152584"/>
    <s v="Набор коньки ледовые раздвижные 223Y с роликовой платформой+Защита, PVC колеса, размер 30-33 "/>
    <n v="157535"/>
    <n v="2.5115442393208714E-3"/>
    <n v="0.60668863282745766"/>
    <x v="0"/>
    <n v="0"/>
    <n v="109"/>
    <n v="109"/>
    <n v="0"/>
  </r>
  <r>
    <n v="172819"/>
    <s v="Снегокат &quot;Тимка Спорт 4-1&quot;  Единорог  арт.ТС4-1М/ЕР  "/>
    <n v="157353"/>
    <n v="2.5086426552185675E-3"/>
    <n v="0.60919727548267621"/>
    <x v="0"/>
    <n v="26"/>
    <n v="26"/>
    <n v="26"/>
    <n v="26"/>
  </r>
  <r>
    <n v="163882"/>
    <s v="Шайба хоккейная взрослая "/>
    <n v="157235"/>
    <n v="2.5067614083830081E-3"/>
    <n v="0.61170403689105923"/>
    <x v="0"/>
    <n v="0"/>
    <n v="0"/>
    <n v="0"/>
    <n v="0"/>
  </r>
  <r>
    <n v="175064"/>
    <s v="Лыжи пластиковые БРЕНД ЦСТ (step 140 см)    "/>
    <n v="155532"/>
    <n v="2.4796108714257386E-3"/>
    <n v="0.61418364776248502"/>
    <x v="0"/>
    <n v="0"/>
    <n v="0"/>
    <n v="0"/>
    <n v="0"/>
  </r>
  <r>
    <n v="143261"/>
    <s v="Комплект лыжный БРЕНД ЦСТ (150/110 (+/-5 см), крепление: SNS), цвета микс  "/>
    <n v="155423"/>
    <n v="2.4778731095183152E-3"/>
    <n v="0.61666152087200332"/>
    <x v="0"/>
    <n v="195"/>
    <n v="195"/>
    <n v="195"/>
    <n v="195"/>
  </r>
  <r>
    <n v="171797"/>
    <s v="Коньки фигурные Winter Star комфорт р.39 "/>
    <n v="155063"/>
    <n v="2.4721337123928791E-3"/>
    <n v="0.61913365458439618"/>
    <x v="0"/>
    <n v="0"/>
    <n v="0"/>
    <n v="0"/>
    <n v="0"/>
  </r>
  <r>
    <n v="186838"/>
    <s v="Тюбинг-ватрушка  90 см "/>
    <n v="152058"/>
    <n v="2.4242256891652842E-3"/>
    <n v="0.62155788027356151"/>
    <x v="0"/>
    <n v="0"/>
    <n v="81"/>
    <n v="358"/>
    <n v="0"/>
  </r>
  <r>
    <n v="182885"/>
    <s v="Коньки ледовые раздвижные 225М, размер 34-37   "/>
    <n v="151566"/>
    <n v="2.4163818464271888E-3"/>
    <n v="0.62397426211998874"/>
    <x v="0"/>
    <n v="143"/>
    <n v="38"/>
    <n v="309"/>
    <n v="143"/>
  </r>
  <r>
    <n v="113735"/>
    <s v="Тюбинг-ватрушка 80 см, Дракон  "/>
    <n v="151193"/>
    <n v="2.4104351932944454E-3"/>
    <n v="0.62638469731328317"/>
    <x v="0"/>
    <n v="78"/>
    <n v="78"/>
    <n v="78"/>
    <n v="78"/>
  </r>
  <r>
    <n v="180166"/>
    <s v="Комплект лыжный БРЕНД ЦСТ (190/150 (+/-5 см), крепление: 0075мм)  "/>
    <n v="150725"/>
    <n v="2.4029739770313791E-3"/>
    <n v="0.62878767129031454"/>
    <x v="0"/>
    <n v="57"/>
    <n v="57"/>
    <n v="57"/>
    <n v="57"/>
  </r>
  <r>
    <n v="139303"/>
    <s v="Сноуборд с облегченными креплениями &quot;Face&quot; "/>
    <n v="150467"/>
    <n v="2.398860742424817E-3"/>
    <n v="0.63118653203273933"/>
    <x v="0"/>
    <n v="144"/>
    <n v="144"/>
    <n v="144"/>
    <n v="144"/>
  </r>
  <r>
    <n v="176062"/>
    <s v="Тюбинг-ватрушка 107 см, "/>
    <n v="150353"/>
    <n v="2.3970432666684288E-3"/>
    <n v="0.63358357529940779"/>
    <x v="0"/>
    <n v="33"/>
    <n v="33"/>
    <n v="33"/>
    <n v="33"/>
  </r>
  <r>
    <n v="121128"/>
    <s v="Тюбинг БЕСКАМЕРНЫЙ  надувной H2OGO! Snow, 120 х 121 см "/>
    <n v="150286"/>
    <n v="2.3959751010923062E-3"/>
    <n v="0.63597955040050014"/>
    <x v="0"/>
    <n v="64"/>
    <n v="64"/>
    <n v="64"/>
    <n v="64"/>
  </r>
  <r>
    <n v="128676"/>
    <s v="Коньки хоккейные 225L, размер 40    "/>
    <n v="147974"/>
    <n v="2.3591154173311746E-3"/>
    <n v="0.63833866581783127"/>
    <x v="0"/>
    <n v="163"/>
    <n v="163"/>
    <n v="163"/>
    <n v="163"/>
  </r>
  <r>
    <n v="162202"/>
    <s v="Комплект лыжный БРЕНД ЦСТ (Step, 190/150 (+/-5 см), крепление: NNN), цвета микс "/>
    <n v="147100"/>
    <n v="2.3451814365322001E-3"/>
    <n v="0.64068384725436345"/>
    <x v="0"/>
    <n v="0"/>
    <n v="0"/>
    <n v="0"/>
    <n v="0"/>
  </r>
  <r>
    <n v="152525"/>
    <s v="Лыжи пластиковые БРЕНД ЦСТ (step 110 см) цвета микс  "/>
    <n v="146203"/>
    <n v="2.3308807720279893E-3"/>
    <n v="0.64301472802639148"/>
    <x v="0"/>
    <n v="0"/>
    <n v="0"/>
    <n v="0"/>
    <n v="0"/>
  </r>
  <r>
    <n v="127177"/>
    <s v="Лыжи детские &quot;Олимпик-спорт&quot; ( мишки) с палками (65/75 см)   "/>
    <n v="146162"/>
    <n v="2.3302271184664817E-3"/>
    <n v="0.64534495514485801"/>
    <x v="0"/>
    <n v="129"/>
    <n v="129"/>
    <n v="129"/>
    <n v="129"/>
  </r>
  <r>
    <n v="144088"/>
    <s v="Снегокат TWINY 2 с пушистыми зверями  арт. TW2/ПЗ2   "/>
    <n v="145475"/>
    <n v="2.3192744356187751E-3"/>
    <n v="0.64766422958047676"/>
    <x v="0"/>
    <n v="0"/>
    <n v="0"/>
    <n v="0"/>
    <n v="0"/>
  </r>
  <r>
    <n v="175923"/>
    <s v="Палки лыжные стеклопластиковые г.Бийск (150 см) "/>
    <n v="144226"/>
    <n v="2.2993619161474719E-3"/>
    <n v="0.64996359149662419"/>
    <x v="0"/>
    <n v="0"/>
    <n v="0"/>
    <n v="0"/>
    <n v="0"/>
  </r>
  <r>
    <n v="113109"/>
    <s v="Снегокат &quot;Тимка спорт 5&quot; граффити красный арт.ТС5/ГК2 "/>
    <n v="142986"/>
    <n v="2.2795928816043043E-3"/>
    <n v="0.65224318437822848"/>
    <x v="0"/>
    <n v="0"/>
    <n v="0"/>
    <n v="0"/>
    <n v="0"/>
  </r>
  <r>
    <n v="190491"/>
    <s v="Коньки ледовые раздвижные &quot;Дракоша&quot;, детские 223S, размер 30-33   "/>
    <n v="142869"/>
    <n v="2.2777275775385376E-3"/>
    <n v="0.654520911955767"/>
    <x v="0"/>
    <n v="178"/>
    <n v="178"/>
    <n v="178"/>
    <n v="178"/>
  </r>
  <r>
    <n v="127003"/>
    <s v="Ледянка  90х40  толщина 2 см "/>
    <n v="142835"/>
    <n v="2.2771855233655798E-3"/>
    <n v="0.65679809747913254"/>
    <x v="0"/>
    <n v="0"/>
    <n v="0"/>
    <n v="0"/>
    <n v="0"/>
  </r>
  <r>
    <n v="190561"/>
    <s v="Ледянка малая и средняя прямоугольная, материал ПВХ  30х45см цвета микс  "/>
    <n v="142792"/>
    <n v="2.2764999842644863E-3"/>
    <n v="0.65907459746339703"/>
    <x v="0"/>
    <n v="178"/>
    <n v="178"/>
    <n v="178"/>
    <n v="178"/>
  </r>
  <r>
    <n v="103923"/>
    <s v="Тюбинг -ватрушка 110 см  &quot;Орнамент&quot; "/>
    <n v="142600"/>
    <n v="2.2734389724642537E-3"/>
    <n v="0.66134803643586126"/>
    <x v="0"/>
    <n v="102"/>
    <n v="102"/>
    <n v="102"/>
    <n v="102"/>
  </r>
  <r>
    <n v="131278"/>
    <s v="Тюбинг  65 см (камера 12) "/>
    <n v="142582"/>
    <n v="2.273152002607982E-3"/>
    <n v="0.66362118843846929"/>
    <x v="0"/>
    <n v="0"/>
    <n v="0"/>
    <n v="0"/>
    <n v="0"/>
  </r>
  <r>
    <n v="188545"/>
    <s v="Ботинки лыжные детские Winter Star comfort Kids белый (лого синий) N р.33 "/>
    <n v="142581"/>
    <n v="2.2731360598381893E-3"/>
    <n v="0.66589432449830743"/>
    <x v="0"/>
    <n v="0"/>
    <n v="0"/>
    <n v="0"/>
    <n v="0"/>
  </r>
  <r>
    <n v="121069"/>
    <s v="Снегокат TWINY 2 с осьминогом арт. TW2/O2    "/>
    <n v="142353"/>
    <n v="2.269501108325413E-3"/>
    <n v="0.6681638256066329"/>
    <x v="0"/>
    <n v="0"/>
    <n v="0"/>
    <n v="0"/>
    <n v="0"/>
  </r>
  <r>
    <n v="131248"/>
    <s v="Коньки фигурные ONLITOP с мехом р.39 "/>
    <n v="141933"/>
    <n v="2.262805145012405E-3"/>
    <n v="0.67042663075164532"/>
    <x v="0"/>
    <n v="0"/>
    <n v="0"/>
    <n v="0"/>
    <n v="0"/>
  </r>
  <r>
    <n v="195205"/>
    <s v="Сумка для коньков и роликовых коньков 31х28 см, цвета микс "/>
    <n v="141808"/>
    <n v="2.2608122987882954E-3"/>
    <n v="0.6726874430504336"/>
    <x v="0"/>
    <n v="0"/>
    <n v="0"/>
    <n v="0"/>
    <n v="0"/>
  </r>
  <r>
    <n v="166735"/>
    <s v="Лыжный комплект 130см  c  креплением с резиновой пяткой палками 100 см, цвета микс "/>
    <n v="141374"/>
    <n v="2.2538931366981865E-3"/>
    <n v="0.67494133618713181"/>
    <x v="0"/>
    <n v="0"/>
    <n v="0"/>
    <n v="0"/>
    <n v="0"/>
  </r>
  <r>
    <n v="183833"/>
    <s v="Шорты-ледянки, размер S, цвета микс "/>
    <n v="141122"/>
    <n v="2.2498755587103815E-3"/>
    <n v="0.67719121174584218"/>
    <x v="0"/>
    <n v="119"/>
    <n v="119"/>
    <n v="119"/>
    <n v="119"/>
  </r>
  <r>
    <n v="101045"/>
    <s v="Самокат-снегокат трюковой, зимний    "/>
    <n v="140618"/>
    <n v="2.2418404027347719E-3"/>
    <n v="0.67943305214857697"/>
    <x v="0"/>
    <n v="135"/>
    <n v="135"/>
    <n v="316"/>
    <n v="135"/>
  </r>
  <r>
    <n v="117018"/>
    <s v="Комплект лыжный БРЕНД ЦСТ (170/130 (+/-5 см), крепление: SNS) "/>
    <n v="140610"/>
    <n v="2.2417128605764286E-3"/>
    <n v="0.68167476500915336"/>
    <x v="0"/>
    <n v="158"/>
    <n v="158"/>
    <n v="158"/>
    <n v="158"/>
  </r>
  <r>
    <n v="176201"/>
    <s v="Самокат-снегокат зимний 2 в 1 &quot;Take it Easy&quot;    "/>
    <n v="140311"/>
    <n v="2.2369459724083584E-3"/>
    <n v="0.68391171098156167"/>
    <x v="0"/>
    <n v="49"/>
    <n v="49"/>
    <n v="49"/>
    <n v="49"/>
  </r>
  <r>
    <n v="111477"/>
    <s v="Тюбинг-ватрушка 65 см, Оленёнок "/>
    <n v="139151"/>
    <n v="2.2184523594486211E-3"/>
    <n v="0.68613016334101029"/>
    <x v="0"/>
    <n v="149"/>
    <n v="149"/>
    <n v="149"/>
    <n v="149"/>
  </r>
  <r>
    <n v="119637"/>
    <s v="Тюбинг-ватрушка 80 см, Машина  "/>
    <n v="138888"/>
    <n v="2.2142594109930947E-3"/>
    <n v="0.68834442275200336"/>
    <x v="0"/>
    <n v="118"/>
    <n v="118"/>
    <n v="118"/>
    <n v="118"/>
  </r>
  <r>
    <n v="142697"/>
    <s v="Снегокат &quot;Тимка спорт 4-1&quot; &quot;DISNEY Холодное сердце 2&quot; арт. CF2/1  "/>
    <n v="138619"/>
    <n v="2.2099708059188108E-3"/>
    <n v="0.69055439355792214"/>
    <x v="0"/>
    <n v="124"/>
    <n v="124"/>
    <n v="124"/>
    <n v="124"/>
  </r>
  <r>
    <n v="113795"/>
    <s v="Лыжи пластиковые БРЕНД ЦСТ (195см) цвета микс"/>
    <n v="138370"/>
    <n v="2.2060010562403843E-3"/>
    <n v="0.6927603946141625"/>
    <x v="0"/>
    <n v="62"/>
    <n v="62"/>
    <n v="62"/>
    <n v="62"/>
  </r>
  <r>
    <n v="167491"/>
    <s v="Коньки фигурные Winter Star комфорт р.38 "/>
    <n v="137206"/>
    <n v="2.1874436722014758E-3"/>
    <n v="0.69494783828636397"/>
    <x v="0"/>
    <n v="0"/>
    <n v="0"/>
    <n v="0"/>
    <n v="0"/>
  </r>
  <r>
    <n v="175682"/>
    <s v="Лыжи детские &quot;Лыжики пыжики&quot; ( ручки)  с палками (75/75 см)   "/>
    <n v="136463"/>
    <n v="2.175598194245368E-3"/>
    <n v="0.69712343648060937"/>
    <x v="0"/>
    <n v="151"/>
    <n v="151"/>
    <n v="151"/>
    <n v="151"/>
  </r>
  <r>
    <n v="142789"/>
    <s v="Лыжи пластиковые БРЕНД ЦСТ (Step, 170см) цвета микс"/>
    <n v="135153"/>
    <n v="2.1547131658166993E-3"/>
    <n v="0.69927814964642609"/>
    <x v="0"/>
    <n v="154"/>
    <n v="154"/>
    <n v="154"/>
    <n v="154"/>
  </r>
  <r>
    <n v="123540"/>
    <s v="Снегокат &quot;Тимка Спорт 4-1&quot;  Робот   арт.ТС4-1/Р2 "/>
    <n v="134758"/>
    <n v="2.1484157717485126E-3"/>
    <n v="0.70142656541817461"/>
    <x v="0"/>
    <n v="0"/>
    <n v="0"/>
    <n v="0"/>
    <n v="0"/>
  </r>
  <r>
    <n v="109071"/>
    <s v="Лыжи детские Вираж-спорт &quot;Тигруля&quot; с палками (100/100 см) "/>
    <n v="134501"/>
    <n v="2.1443184799117432E-3"/>
    <n v="0.70357088389808631"/>
    <x v="0"/>
    <n v="0"/>
    <n v="0"/>
    <n v="0"/>
    <n v="0"/>
  </r>
  <r>
    <n v="176585"/>
    <s v="Рулетка-трос к снегокату (с автоматической намоткой) "/>
    <n v="133866"/>
    <n v="2.1341948210932666E-3"/>
    <n v="0.70570507871917953"/>
    <x v="0"/>
    <n v="0"/>
    <n v="0"/>
    <n v="0"/>
    <n v="0"/>
  </r>
  <r>
    <n v="111593"/>
    <s v="Коньки фигурные ONLITOP с мехом р.30 "/>
    <n v="133163"/>
    <n v="2.1229870539288742E-3"/>
    <n v="0.70782806577310842"/>
    <x v="0"/>
    <n v="74"/>
    <n v="74"/>
    <n v="74"/>
    <n v="74"/>
  </r>
  <r>
    <n v="156027"/>
    <s v="Крепления для лыж NNN автомат «Эльва-Спорт» "/>
    <n v="131951"/>
    <n v="2.103664416939907E-3"/>
    <n v="0.70993173019004829"/>
    <x v="0"/>
    <n v="0"/>
    <n v="0"/>
    <n v="0"/>
    <n v="0"/>
  </r>
  <r>
    <n v="106655"/>
    <s v="Тюбинг   85 х103 см (ТБМ1/Э2 &quot;Nika kids extreme&quot;)  "/>
    <n v="131753"/>
    <n v="2.1005077485209177E-3"/>
    <n v="0.71203223793856918"/>
    <x v="0"/>
    <n v="132"/>
    <n v="132"/>
    <n v="132"/>
    <n v="132"/>
  </r>
  <r>
    <n v="182273"/>
    <s v="Снегокат растущий  СНК.10-02 &quot;Панда&quot;   "/>
    <n v="131661"/>
    <n v="2.0990410136999729E-3"/>
    <n v="0.71413127895226913"/>
    <x v="0"/>
    <n v="173"/>
    <n v="173"/>
    <n v="173"/>
    <n v="173"/>
  </r>
  <r>
    <n v="155949"/>
    <s v="Снегокат &quot;Тимка спорт 1&quot;  Sportbike  (высота 540мм)  арт.ТС1/SB2 "/>
    <n v="131060"/>
    <n v="2.0894594090544536E-3"/>
    <n v="0.71622073836132361"/>
    <x v="0"/>
    <n v="0"/>
    <n v="0"/>
    <n v="0"/>
    <n v="0"/>
  </r>
  <r>
    <n v="125362"/>
    <s v="Набор коньки ледовые раздвижные 223Y с роликовой платформой+Защита, PVC колеса, размер 26-29 "/>
    <n v="131006"/>
    <n v="2.0885984994856383E-3"/>
    <n v="0.71830933686080922"/>
    <x v="0"/>
    <n v="0"/>
    <n v="27"/>
    <n v="27"/>
    <n v="0"/>
  </r>
  <r>
    <n v="114000"/>
    <s v="Самокат-снегокат зимний 2 в 1 &quot;Красотка&quot;   "/>
    <n v="130989"/>
    <n v="2.0883274723991594E-3"/>
    <n v="0.7203976643332084"/>
    <x v="0"/>
    <n v="28"/>
    <n v="28"/>
    <n v="28"/>
    <n v="28"/>
  </r>
  <r>
    <n v="181357"/>
    <s v="Комплект лыжный БРЕНД ЦСТ (Step, 205/165 (+/-5 см), крепление: 0075мм), цвета микс  "/>
    <n v="130953"/>
    <n v="2.0877535326866161E-3"/>
    <n v="0.72248541786589504"/>
    <x v="0"/>
    <n v="83"/>
    <n v="83"/>
    <n v="83"/>
    <n v="83"/>
  </r>
  <r>
    <n v="168712"/>
    <s v="Тюбинг 105 см (15-107Р),  цвета микс"/>
    <n v="129389"/>
    <n v="2.0628190407305565E-3"/>
    <n v="0.72454823690662562"/>
    <x v="0"/>
    <n v="0"/>
    <n v="0"/>
    <n v="0"/>
    <n v="0"/>
  </r>
  <r>
    <n v="130009"/>
    <s v="Санки-ледянки круглые ф 40см, 14-116   цвета микс"/>
    <n v="129389"/>
    <n v="2.0628190407305565E-3"/>
    <n v="0.7266110559473562"/>
    <x v="0"/>
    <n v="0"/>
    <n v="0"/>
    <n v="0"/>
    <n v="0"/>
  </r>
  <r>
    <n v="124680"/>
    <s v="Лыжи пластиковые БРЕНД ЦСТ (Step, 180см) цвета микс"/>
    <n v="129196"/>
    <n v="2.0597420861605312E-3"/>
    <n v="0.72867079803351675"/>
    <x v="0"/>
    <n v="140"/>
    <n v="140"/>
    <n v="140"/>
    <n v="140"/>
  </r>
  <r>
    <n v="173136"/>
    <s v="Снегокат &quot;Тимка спорт 2&quot;   Зимний спорт арт.ТС2/C2   "/>
    <n v="129179"/>
    <n v="2.0594710590740523E-3"/>
    <n v="0.73073026909259076"/>
    <x v="0"/>
    <n v="33"/>
    <n v="33"/>
    <n v="33"/>
    <n v="33"/>
  </r>
  <r>
    <n v="159190"/>
    <s v="Коньки хоккейные 225L, размер 39    "/>
    <n v="128894"/>
    <n v="2.0549273696830821E-3"/>
    <n v="0.7327851964622738"/>
    <x v="0"/>
    <n v="58"/>
    <n v="58"/>
    <n v="58"/>
    <n v="58"/>
  </r>
  <r>
    <n v="139725"/>
    <s v="Снегокат &quot;Тимка спорт 2&quot;   Робот   арт.ТС2/Р2   "/>
    <n v="128313"/>
    <n v="2.0456646204334208E-3"/>
    <n v="0.73483086108270723"/>
    <x v="0"/>
    <n v="0"/>
    <n v="0"/>
    <n v="0"/>
    <n v="0"/>
  </r>
  <r>
    <n v="180411"/>
    <s v="Тюбинг - ватрушка диаметр 90 см цвета микс   "/>
    <n v="127526"/>
    <n v="2.0331176606064264E-3"/>
    <n v="0.73686397874331366"/>
    <x v="0"/>
    <n v="0"/>
    <n v="0"/>
    <n v="0"/>
    <n v="0"/>
  </r>
  <r>
    <n v="162388"/>
    <s v="Лыжи подростковые Ski Race &quot;Градиент&quot; с палками (150/110) "/>
    <n v="127525"/>
    <n v="2.0331017178366337E-3"/>
    <n v="0.73889708046115032"/>
    <x v="0"/>
    <n v="152"/>
    <n v="152"/>
    <n v="152"/>
    <n v="152"/>
  </r>
  <r>
    <n v="173700"/>
    <s v="Самокат-снегокат трюковой, зимний    "/>
    <n v="127507"/>
    <n v="2.0328147479803621E-3"/>
    <n v="0.74092989520913066"/>
    <x v="0"/>
    <n v="181"/>
    <n v="135"/>
    <n v="316"/>
    <n v="181"/>
  </r>
  <r>
    <n v="161861"/>
    <s v="Снегокат  "/>
    <n v="127473"/>
    <n v="2.0322726938074042E-3"/>
    <n v="0.74296216790293812"/>
    <x v="0"/>
    <n v="0"/>
    <n v="110"/>
    <n v="471"/>
    <n v="0"/>
  </r>
  <r>
    <n v="112540"/>
    <s v="Самокат-снегокат зимний 2 в 1 &quot;Xtreme&quot;   "/>
    <n v="127088"/>
    <n v="2.0261347274371463E-3"/>
    <n v="0.7449883026303753"/>
    <x v="0"/>
    <n v="80"/>
    <n v="80"/>
    <n v="80"/>
    <n v="80"/>
  </r>
  <r>
    <n v="141390"/>
    <s v="Коньки хоккейные 225L, размер 39    "/>
    <n v="126589"/>
    <n v="2.0181792853105011E-3"/>
    <n v="0.74700648191568575"/>
    <x v="0"/>
    <n v="0"/>
    <n v="58"/>
    <n v="58"/>
    <n v="0"/>
  </r>
  <r>
    <n v="115632"/>
    <s v="Ботинки SPINE Cross кожа 35 (крепление NN75) р-р 35   "/>
    <n v="125694"/>
    <n v="2.0039105063458761E-3"/>
    <n v="0.7490103924220316"/>
    <x v="0"/>
    <n v="0"/>
    <n v="0"/>
    <n v="0"/>
    <n v="0"/>
  </r>
  <r>
    <n v="181017"/>
    <s v="Лыжи деревянные охотничьи 175 см, цвета микс   "/>
    <n v="125588"/>
    <n v="2.0022205727478312E-3"/>
    <n v="0.75101261299477939"/>
    <x v="0"/>
    <n v="0"/>
    <n v="0"/>
    <n v="0"/>
    <n v="0"/>
  </r>
  <r>
    <n v="114234"/>
    <s v="Тюбинг 75 см  (ТБ1-70/ММ с ми-ми-мишками) "/>
    <n v="125090"/>
    <n v="1.9942810733909783E-3"/>
    <n v="0.75300689406817034"/>
    <x v="0"/>
    <n v="135"/>
    <n v="135"/>
    <n v="135"/>
    <n v="135"/>
  </r>
  <r>
    <n v="165820"/>
    <s v="Снегокат &quot;Тимка спорт 6&quot; ,  &quot;Бабочки&quot; арт.ТС6   "/>
    <n v="125078"/>
    <n v="1.9940897601534637E-3"/>
    <n v="0.75500098382832381"/>
    <x v="0"/>
    <n v="0"/>
    <n v="0"/>
    <n v="0"/>
    <n v="0"/>
  </r>
  <r>
    <n v="152439"/>
    <s v="Тюбинг - ватрушка  диаметр 90 см, ткань с рисунком, цвета микс "/>
    <n v="122529"/>
    <n v="1.9534516399514206E-3"/>
    <n v="0.75695443546827523"/>
    <x v="0"/>
    <n v="193"/>
    <n v="193"/>
    <n v="193"/>
    <n v="193"/>
  </r>
  <r>
    <n v="128920"/>
    <s v="Самокат-снегокат зимний 2 в 1 &quot;Star&quot;   "/>
    <n v="121986"/>
    <n v="1.9447947159538883E-3"/>
    <n v="0.75889923018422911"/>
    <x v="0"/>
    <n v="82"/>
    <n v="82"/>
    <n v="82"/>
    <n v="82"/>
  </r>
  <r>
    <n v="135743"/>
    <s v="Клюшка хоккейная мини, детская, универсальный хват  "/>
    <n v="121376"/>
    <n v="1.9350696263802333E-3"/>
    <n v="0.76083429981060935"/>
    <x v="0"/>
    <n v="96"/>
    <n v="96"/>
    <n v="96"/>
    <n v="96"/>
  </r>
  <r>
    <n v="126976"/>
    <s v="Коньки фигурные Winter Star прокат р.41 "/>
    <n v="121265"/>
    <n v="1.9332999789332241E-3"/>
    <n v="0.76276759978954256"/>
    <x v="0"/>
    <n v="0"/>
    <n v="0"/>
    <n v="0"/>
    <n v="0"/>
  </r>
  <r>
    <n v="171491"/>
    <s v="Снегокат &quot;Тимка спорт 1&quot; с единорогом арт. ТС1-М/ЕР   "/>
    <n v="120084"/>
    <n v="1.9144715678078364E-3"/>
    <n v="0.76468207135735045"/>
    <x v="0"/>
    <n v="93"/>
    <n v="93"/>
    <n v="93"/>
    <n v="93"/>
  </r>
  <r>
    <n v="154770"/>
    <s v="Санки - ледянки мягкие Music Band   "/>
    <n v="119748"/>
    <n v="1.9091147971574296E-3"/>
    <n v="0.76659118615450783"/>
    <x v="0"/>
    <n v="0"/>
    <n v="0"/>
    <n v="0"/>
    <n v="0"/>
  </r>
  <r>
    <n v="153086"/>
    <s v="Лыжи подростковые Ski Race &quot;Градиент&quot; с палками (140/105) "/>
    <n v="119553"/>
    <n v="1.9060059570478187E-3"/>
    <n v="0.76849719211155565"/>
    <x v="0"/>
    <n v="0"/>
    <n v="0"/>
    <n v="0"/>
    <n v="0"/>
  </r>
  <r>
    <n v="194878"/>
    <s v="Снегокат &quot;Тимка Спорт 4-1&quot;  Зимний спорт  арт.ТС4-1/С "/>
    <n v="119204"/>
    <n v="1.9004419303901047E-3"/>
    <n v="0.77039763404194572"/>
    <x v="0"/>
    <n v="188"/>
    <n v="188"/>
    <n v="188"/>
    <n v="188"/>
  </r>
  <r>
    <n v="136469"/>
    <s v="Снегокат &quot;Тимка спорт 1&quot;  Зимний спорт (высота 540мм)  арт.ТС1/С2   "/>
    <n v="117670"/>
    <n v="1.8759857215278313E-3"/>
    <n v="0.77227361976347353"/>
    <x v="0"/>
    <n v="0"/>
    <n v="0"/>
    <n v="0"/>
    <n v="0"/>
  </r>
  <r>
    <n v="100594"/>
    <s v="Тюбинг 95 см (ТБ1-90/ММ с ми-ми-мишками) "/>
    <n v="115615"/>
    <n v="1.8432233296034693E-3"/>
    <n v="0.77411684309307704"/>
    <x v="0"/>
    <n v="0"/>
    <n v="0"/>
    <n v="0"/>
    <n v="0"/>
  </r>
  <r>
    <n v="104564"/>
    <s v="Шайба подростковая"/>
    <n v="115393"/>
    <n v="1.8396840347094504E-3"/>
    <n v="0.77595652712778651"/>
    <x v="0"/>
    <n v="28"/>
    <n v="28"/>
    <n v="28"/>
    <n v="28"/>
  </r>
  <r>
    <n v="160393"/>
    <s v="Снегокат &quot;Тимка спорт 2&quot; ( с единорогом) арт. ТС2-М/ЕР "/>
    <n v="115279"/>
    <n v="1.8378665589530625E-3"/>
    <n v="0.77779439368673953"/>
    <x v="0"/>
    <n v="0"/>
    <n v="0"/>
    <n v="0"/>
    <n v="0"/>
  </r>
  <r>
    <n v="142337"/>
    <s v="Тюбинг 60 см (15-113Р),  цвета микс"/>
    <n v="114536"/>
    <n v="1.826021080996955E-3"/>
    <n v="0.77962041476773647"/>
    <x v="0"/>
    <n v="0"/>
    <n v="0"/>
    <n v="0"/>
    <n v="0"/>
  </r>
  <r>
    <n v="128666"/>
    <s v="Тюбинг-ватрушка 90 см, Акула "/>
    <n v="114350"/>
    <n v="1.8230557258154798E-3"/>
    <n v="0.78144347049355189"/>
    <x v="0"/>
    <n v="12"/>
    <n v="12"/>
    <n v="12"/>
    <n v="12"/>
  </r>
  <r>
    <n v="139802"/>
    <s v="Тюбинг-ватрушка 110 см, Фэйк  "/>
    <n v="113964"/>
    <n v="1.8169018166754294E-3"/>
    <n v="0.78326037231022727"/>
    <x v="0"/>
    <n v="0"/>
    <n v="0"/>
    <n v="0"/>
    <n v="0"/>
  </r>
  <r>
    <n v="151263"/>
    <s v="Снегокат &quot;Cars&quot; "/>
    <n v="112859"/>
    <n v="1.7992850560543004E-3"/>
    <n v="0.78505965736628158"/>
    <x v="0"/>
    <n v="0"/>
    <n v="0"/>
    <n v="0"/>
    <n v="0"/>
  </r>
  <r>
    <n v="111500"/>
    <s v="Санки - ледянки мягкие Pirat   "/>
    <n v="112655"/>
    <n v="1.7960327310165534E-3"/>
    <n v="0.78685569009729817"/>
    <x v="0"/>
    <n v="0"/>
    <n v="0"/>
    <n v="0"/>
    <n v="0"/>
  </r>
  <r>
    <n v="182435"/>
    <s v="Комплект лыжный БРЕНД ЦСТ (170/130 (+/-5 см), крепление: 0075мм)  "/>
    <n v="112446"/>
    <n v="1.7927006921298421E-3"/>
    <n v="0.78864839078942806"/>
    <x v="0"/>
    <n v="88"/>
    <n v="136"/>
    <n v="136"/>
    <n v="136"/>
  </r>
  <r>
    <n v="104386"/>
    <s v="Комплект лыжный БРЕНД ЦСТ (190/150 (+/-5 см), крепление: SNS), цвета микс "/>
    <n v="111910"/>
    <n v="1.78415536752086E-3"/>
    <n v="0.79043254615694891"/>
    <x v="0"/>
    <n v="76"/>
    <n v="76"/>
    <n v="76"/>
    <n v="76"/>
  </r>
  <r>
    <n v="169517"/>
    <s v="Лыжный комплект 120 см, креплени, палки 90 см, цвета микс "/>
    <n v="111469"/>
    <n v="1.7771246060422014E-3"/>
    <n v="0.79220967076299109"/>
    <x v="0"/>
    <n v="0"/>
    <n v="0"/>
    <n v="0"/>
    <n v="0"/>
  </r>
  <r>
    <n v="117471"/>
    <s v="Снегокат растущий СНК.10-02 &quot;Kiddy  LUX&quot; &quot;Лось&quot;   "/>
    <n v="109693"/>
    <n v="1.748810246890052E-3"/>
    <n v="0.79395848100988109"/>
    <x v="0"/>
    <n v="41"/>
    <n v="41"/>
    <n v="41"/>
    <n v="41"/>
  </r>
  <r>
    <n v="129071"/>
    <s v="Снегокат &quot;Тимка спорт ТС4-1&quot; Фиксики, арт. ТС4-1/Ф22 лимонный   "/>
    <n v="109519"/>
    <n v="1.7460362049460912E-3"/>
    <n v="0.79570451721482716"/>
    <x v="0"/>
    <n v="76"/>
    <n v="76"/>
    <n v="76"/>
    <n v="76"/>
  </r>
  <r>
    <n v="171017"/>
    <s v="Тюбинг-ватрушка 90 см, Рекс  "/>
    <n v="109054"/>
    <n v="1.7386228169924034E-3"/>
    <n v="0.7974431400318196"/>
    <x v="0"/>
    <n v="184"/>
    <n v="184"/>
    <n v="184"/>
    <n v="184"/>
  </r>
  <r>
    <n v="103461"/>
    <s v="Лыжи пластиковые БРЕНД ЦСТ (Step, 185см), цвета микс"/>
    <n v="109026"/>
    <n v="1.7381764194382028E-3"/>
    <n v="0.79918131645125778"/>
    <x v="0"/>
    <n v="92"/>
    <n v="92"/>
    <n v="92"/>
    <n v="92"/>
  </r>
  <r>
    <n v="149244"/>
    <s v="Тюбинг-ватрушка  120 см "/>
    <n v="108729"/>
    <n v="1.7334414168097185E-3"/>
    <n v="0.80091475786806754"/>
    <x v="1"/>
    <n v="141"/>
    <n v="200"/>
    <n v="341"/>
    <n v="141"/>
  </r>
  <r>
    <n v="143864"/>
    <s v="Коньки фигурные ONLITOP  с мехом р.36 "/>
    <n v="108051"/>
    <n v="1.722632218890148E-3"/>
    <n v="0.80263739008695767"/>
    <x v="1"/>
    <n v="0"/>
    <n v="0"/>
    <n v="0"/>
    <n v="0"/>
  </r>
  <r>
    <n v="154489"/>
    <s v="Снегокат &quot;Ника-кросс&quot;  Хоккей   арт.СНК/Х2 "/>
    <n v="107236"/>
    <n v="1.7096388615089532E-3"/>
    <n v="0.80434702894846666"/>
    <x v="1"/>
    <n v="0"/>
    <n v="0"/>
    <n v="0"/>
    <n v="0"/>
  </r>
  <r>
    <n v="103994"/>
    <s v="Санки-ледянки круглые ф60см 14-116/6 микс "/>
    <n v="106552"/>
    <n v="1.6987340069706254E-3"/>
    <n v="0.80604576295543728"/>
    <x v="1"/>
    <n v="131"/>
    <n v="131"/>
    <n v="131"/>
    <n v="131"/>
  </r>
  <r>
    <n v="115321"/>
    <s v="Снегокат &quot;Тимка спорт 2&quot; &quot;Три кота&quot;  арт .  ТС2/ТК   "/>
    <n v="106158"/>
    <n v="1.6924525556722319E-3"/>
    <n v="0.80773821551110947"/>
    <x v="1"/>
    <n v="0"/>
    <n v="0"/>
    <n v="0"/>
    <n v="0"/>
  </r>
  <r>
    <n v="157845"/>
    <s v="Санки - ледянки мягкие Rabbit   "/>
    <n v="105796"/>
    <n v="1.6866812730072104E-3"/>
    <n v="0.80942489678411667"/>
    <x v="1"/>
    <n v="0"/>
    <n v="0"/>
    <n v="0"/>
    <n v="0"/>
  </r>
  <r>
    <n v="165561"/>
    <s v="Самокат-снегокат трюковой, зимний  2 в 1   "/>
    <n v="105778"/>
    <n v="1.6863943031509385E-3"/>
    <n v="0.81111129108726765"/>
    <x v="1"/>
    <n v="145"/>
    <n v="55"/>
    <n v="913"/>
    <n v="145"/>
  </r>
  <r>
    <n v="196311"/>
    <s v="Коньки фигурные ONLITOP с мехом р.35 "/>
    <n v="105145"/>
    <n v="1.6763025298720475E-3"/>
    <n v="0.8127875936171397"/>
    <x v="1"/>
    <n v="59"/>
    <n v="59"/>
    <n v="59"/>
    <n v="59"/>
  </r>
  <r>
    <n v="119963"/>
    <s v="Тюбинг 105 см СВО (ТБ1КР-95/ЕР с единорогом)  "/>
    <n v="104994"/>
    <n v="1.6738951716333231E-3"/>
    <n v="0.814461488788773"/>
    <x v="1"/>
    <n v="94"/>
    <n v="94"/>
    <n v="94"/>
    <n v="94"/>
  </r>
  <r>
    <n v="158490"/>
    <s v="Ботинки лыжные TREK Sportiks SNS ИК (черный, лого синий р. 38 "/>
    <n v="104112"/>
    <n v="1.6598336486760056E-3"/>
    <n v="0.81612132243744906"/>
    <x v="1"/>
    <n v="0"/>
    <n v="0"/>
    <n v="0"/>
    <n v="0"/>
  </r>
  <r>
    <n v="188978"/>
    <s v="Самокат-снегокат трюковой, зимний  2 в 1   "/>
    <n v="103506"/>
    <n v="1.6501723301815222E-3"/>
    <n v="0.81777149476763056"/>
    <x v="1"/>
    <n v="79"/>
    <n v="55"/>
    <n v="913"/>
    <n v="79"/>
  </r>
  <r>
    <n v="131494"/>
    <s v="Санки-ватрушки 90 см &quot;Триколор&quot;  "/>
    <n v="103419"/>
    <n v="1.6487853092095419E-3"/>
    <n v="0.81942028007684009"/>
    <x v="1"/>
    <n v="134"/>
    <n v="134"/>
    <n v="134"/>
    <n v="134"/>
  </r>
  <r>
    <n v="184303"/>
    <s v="Снегокат "/>
    <n v="103258"/>
    <n v="1.6462185232728886E-3"/>
    <n v="0.82106649860011294"/>
    <x v="1"/>
    <n v="0"/>
    <n v="93"/>
    <n v="999"/>
    <n v="0"/>
  </r>
  <r>
    <n v="161782"/>
    <s v="Комплект лыжный БРЕНД ЦСТ (190/150 (+/-5 см), крепление: NNN), цвета микс"/>
    <n v="102496"/>
    <n v="1.6340701326907163E-3"/>
    <n v="0.82270056873280362"/>
    <x v="1"/>
    <n v="194"/>
    <n v="194"/>
    <n v="194"/>
    <n v="194"/>
  </r>
  <r>
    <n v="198450"/>
    <s v="Санки-ледянки  Машинка №7 размер 66х41 см, цвет голубой   "/>
    <n v="101992"/>
    <n v="1.6260349767151065E-3"/>
    <n v="0.82432660370951871"/>
    <x v="1"/>
    <n v="0"/>
    <n v="0"/>
    <n v="0"/>
    <n v="0"/>
  </r>
  <r>
    <n v="138734"/>
    <s v="Снегокат &quot;Тимка Спорт 4-1&quot;  Бабочки  арт.ТС4-1/Б2  "/>
    <n v="101989"/>
    <n v="1.6259871484057278E-3"/>
    <n v="0.8259525908579245"/>
    <x v="1"/>
    <n v="0"/>
    <n v="0"/>
    <n v="0"/>
    <n v="0"/>
  </r>
  <r>
    <n v="185973"/>
    <s v="Коньки фигурные Winter Star с мехом р.40 "/>
    <n v="101903"/>
    <n v="1.6246160702035404E-3"/>
    <n v="0.82757720692812808"/>
    <x v="1"/>
    <n v="180"/>
    <n v="180"/>
    <n v="180"/>
    <n v="180"/>
  </r>
  <r>
    <n v="166086"/>
    <s v="Тюбинг - ватрушка &quot;Комфорт&quot; диаметр 120 см,  цвета микс"/>
    <n v="101122"/>
    <n v="1.6121647669953036E-3"/>
    <n v="0.82918937169512341"/>
    <x v="1"/>
    <n v="51"/>
    <n v="51"/>
    <n v="51"/>
    <n v="51"/>
  </r>
  <r>
    <n v="164655"/>
    <s v="Коньки ледовые раздвижные &quot;Единорожка&quot;, детские 223R, размер 26-29   "/>
    <n v="101091"/>
    <n v="1.6116705411317242E-3"/>
    <n v="0.83080104223625517"/>
    <x v="1"/>
    <n v="13"/>
    <n v="13"/>
    <n v="13"/>
    <n v="13"/>
  </r>
  <r>
    <n v="194941"/>
    <s v="Тюбинг-ватрушка 73 см, "/>
    <n v="100715"/>
    <n v="1.6056760596896025E-3"/>
    <n v="0.83240671829594481"/>
    <x v="1"/>
    <n v="38"/>
    <n v="38"/>
    <n v="38"/>
    <n v="38"/>
  </r>
  <r>
    <n v="157756"/>
    <s v="Комплект лыжный БРЕНД ЦСТ (180/140 (+/-5 см), крепление: NNN) цвета микс"/>
    <n v="100544"/>
    <n v="1.6029498460550205E-3"/>
    <n v="0.83400966814199984"/>
    <x v="1"/>
    <n v="111"/>
    <n v="111"/>
    <n v="111"/>
    <n v="111"/>
  </r>
  <r>
    <n v="170714"/>
    <s v="Самокат-снегокат зимний 2 в 1 &quot;Тигр&quot;   "/>
    <n v="99742"/>
    <n v="1.5901637446811333E-3"/>
    <n v="0.83559983188668097"/>
    <x v="1"/>
    <n v="0"/>
    <n v="0"/>
    <n v="0"/>
    <n v="0"/>
  </r>
  <r>
    <n v="162312"/>
    <s v="Горнолыжная маска всепогодная 928, цвет оправы черный "/>
    <n v="98818"/>
    <n v="1.575432625392515E-3"/>
    <n v="0.83717526451207347"/>
    <x v="1"/>
    <n v="0"/>
    <n v="0"/>
    <n v="0"/>
    <n v="0"/>
  </r>
  <r>
    <n v="114411"/>
    <s v="Коньки ледовые раздвижные &quot;Комиксы &quot;, детские 223F, размер 26-29     "/>
    <n v="98798"/>
    <n v="1.5751137699966575E-3"/>
    <n v="0.83875037828207011"/>
    <x v="1"/>
    <n v="42"/>
    <n v="42"/>
    <n v="42"/>
    <n v="42"/>
  </r>
  <r>
    <n v="107294"/>
    <s v="Тюбинг 90 см &quot;Божья коровка&quot;, цвета микс  "/>
    <n v="98579"/>
    <n v="1.5716223034120175E-3"/>
    <n v="0.84032200058548212"/>
    <x v="1"/>
    <n v="197"/>
    <n v="197"/>
    <n v="197"/>
    <n v="197"/>
  </r>
  <r>
    <n v="176893"/>
    <s v="Лыжи детские Олимпик &quot;Зверята&quot;с палками (66/75 см) "/>
    <n v="98249"/>
    <n v="1.566361189380368E-3"/>
    <n v="0.84188836177486248"/>
    <x v="1"/>
    <n v="0"/>
    <n v="0"/>
    <n v="0"/>
    <n v="0"/>
  </r>
  <r>
    <n v="160274"/>
    <s v="Лыжи пластиковые БРЕНД ЦСТ (step 120 см), цвета микс "/>
    <n v="97487"/>
    <n v="1.5542127987981957E-3"/>
    <n v="0.84344257457366067"/>
    <x v="1"/>
    <n v="0"/>
    <n v="0"/>
    <n v="0"/>
    <n v="0"/>
  </r>
  <r>
    <n v="167637"/>
    <s v="Коньки ледовые раздвижные 225М, размер 34-37   "/>
    <n v="97448"/>
    <n v="1.5535910307762735E-3"/>
    <n v="0.84499616560443691"/>
    <x v="1"/>
    <n v="128"/>
    <n v="38"/>
    <n v="309"/>
    <n v="128"/>
  </r>
  <r>
    <n v="182795"/>
    <s v="Комплект лыжный БРЕНД ЦСТ (200/160 (+/-5 см), крепление: SNS), цвета микс"/>
    <n v="95836"/>
    <n v="1.5278912858701559E-3"/>
    <n v="0.84652405689030708"/>
    <x v="1"/>
    <n v="194"/>
    <n v="194"/>
    <n v="194"/>
    <n v="194"/>
  </r>
  <r>
    <n v="158852"/>
    <s v="Санки-ватрушки 110 см, Меховое сиденье,  цвета микс "/>
    <n v="95523"/>
    <n v="1.5229011989249853E-3"/>
    <n v="0.84804695808923203"/>
    <x v="1"/>
    <n v="177"/>
    <n v="177"/>
    <n v="177"/>
    <n v="177"/>
  </r>
  <r>
    <n v="102883"/>
    <s v="Комплект лыжный БРЕНД ЦСТ (Step, 190/150 (+/-5 см), крепление: SNS) цвета микс"/>
    <n v="95081"/>
    <n v="1.5158544946765337E-3"/>
    <n v="0.84956281258390853"/>
    <x v="1"/>
    <n v="8"/>
    <n v="8"/>
    <n v="8"/>
    <n v="8"/>
  </r>
  <r>
    <n v="173793"/>
    <s v="Лыжи детские &quot;Олимпик-спорт&quot; ( снегири)  с палками (65/75 см)   "/>
    <n v="94742"/>
    <n v="1.5104498957167485E-3"/>
    <n v="0.85107326247962534"/>
    <x v="1"/>
    <n v="151"/>
    <n v="151"/>
    <n v="151"/>
    <n v="151"/>
  </r>
  <r>
    <n v="108402"/>
    <s v="Коньки хоккейные прокатные Odwin р.43 "/>
    <n v="94726"/>
    <n v="1.5101948114000624E-3"/>
    <n v="0.85258345729102536"/>
    <x v="1"/>
    <n v="137"/>
    <n v="137"/>
    <n v="137"/>
    <n v="137"/>
  </r>
  <r>
    <n v="164220"/>
    <s v="Самокат-снегокат трюковой, зимний  2 в 1   "/>
    <n v="94660"/>
    <n v="1.5091425885937326E-3"/>
    <n v="0.85409259987961905"/>
    <x v="1"/>
    <n v="117"/>
    <n v="55"/>
    <n v="913"/>
    <n v="117"/>
  </r>
  <r>
    <n v="181561"/>
    <s v="Ледянка  45х45  толщина 2 см "/>
    <n v="94598"/>
    <n v="1.5081541368665743E-3"/>
    <n v="0.85560075401648561"/>
    <x v="1"/>
    <n v="0"/>
    <n v="0"/>
    <n v="0"/>
    <n v="0"/>
  </r>
  <r>
    <n v="123380"/>
    <s v="Самокат-снегокат зимний 2 в 1 &quot;Space is waiting&quot;   "/>
    <n v="94327"/>
    <n v="1.5038336462527046E-3"/>
    <n v="0.85710458766273834"/>
    <x v="1"/>
    <n v="0"/>
    <n v="0"/>
    <n v="0"/>
    <n v="0"/>
  </r>
  <r>
    <n v="100509"/>
    <s v="Клюшка хоккейная Бренд ЦСТ(взрослая, правый хват) "/>
    <n v="94166"/>
    <n v="1.5012668603160515E-3"/>
    <n v="0.85860585452305438"/>
    <x v="1"/>
    <n v="0"/>
    <n v="0"/>
    <n v="0"/>
    <n v="0"/>
  </r>
  <r>
    <n v="150471"/>
    <s v="Коньки ледовые раздвижные &quot;Космос&quot;, детские 223E, размер 30-33   "/>
    <n v="93562"/>
    <n v="1.4916374273611537E-3"/>
    <n v="0.86009749195041552"/>
    <x v="1"/>
    <n v="63"/>
    <n v="63"/>
    <n v="63"/>
    <n v="63"/>
  </r>
  <r>
    <n v="186746"/>
    <s v="Коньки фигурные Winter Star с мехом р.39 "/>
    <n v="92297"/>
    <n v="1.4714698235731643E-3"/>
    <n v="0.86156896177398867"/>
    <x v="1"/>
    <n v="40"/>
    <n v="40"/>
    <n v="40"/>
    <n v="40"/>
  </r>
  <r>
    <n v="155243"/>
    <s v="Снегокат растущий СНК.10-02 &quot;Kiddy  LUX&quot; &quot;Ирбис&quot; "/>
    <n v="91187"/>
    <n v="1.4537733491030709E-3"/>
    <n v="0.86302273512309169"/>
    <x v="1"/>
    <n v="104"/>
    <n v="104"/>
    <n v="104"/>
    <n v="104"/>
  </r>
  <r>
    <n v="120795"/>
    <s v="Тюбинг-ватрушка  120 см "/>
    <n v="90662"/>
    <n v="1.4454033949618105E-3"/>
    <n v="0.86446813851805349"/>
    <x v="1"/>
    <n v="200"/>
    <n v="200"/>
    <n v="341"/>
    <n v="200"/>
  </r>
  <r>
    <n v="186033"/>
    <s v="Набор коньки ледовые раздвижные 223Y с роликовой платформой+Защита, PVC колеса, размер 34-37 "/>
    <n v="90401"/>
    <n v="1.4412423320458697E-3"/>
    <n v="0.86590938085009939"/>
    <x v="1"/>
    <n v="79"/>
    <n v="191"/>
    <n v="302"/>
    <n v="79"/>
  </r>
  <r>
    <n v="121970"/>
    <s v="Снегокат &quot;Тимка спорт 1&quot;  Робот  (высота 540мм)  арт.ТС1/P2   "/>
    <n v="89855"/>
    <n v="1.4325375797389589E-3"/>
    <n v="0.86734191842983832"/>
    <x v="1"/>
    <n v="0"/>
    <n v="0"/>
    <n v="0"/>
    <n v="0"/>
  </r>
  <r>
    <n v="114766"/>
    <s v="Лыжи пластиковые БРЕНД ЦСТ (170см) "/>
    <n v="89828"/>
    <n v="1.4321071249545512E-3"/>
    <n v="0.86877402555479288"/>
    <x v="1"/>
    <n v="0"/>
    <n v="0"/>
    <n v="0"/>
    <n v="0"/>
  </r>
  <r>
    <n v="141633"/>
    <s v="Коньки фигурные Winter Star прокат р.37 "/>
    <n v="89817"/>
    <n v="1.4319317544868296E-3"/>
    <n v="0.87020595730927974"/>
    <x v="1"/>
    <n v="0"/>
    <n v="0"/>
    <n v="0"/>
    <n v="0"/>
  </r>
  <r>
    <n v="145872"/>
    <s v="Тюбинг 80 см &quot;Комфорт&quot;, цвета микс"/>
    <n v="89645"/>
    <n v="1.4291895980824546E-3"/>
    <n v="0.87163514690736221"/>
    <x v="1"/>
    <n v="195"/>
    <n v="195"/>
    <n v="195"/>
    <n v="195"/>
  </r>
  <r>
    <n v="159890"/>
    <s v="Снегокат &quot;Ника-Snowdrive&quot;  СНД3/SD22 "/>
    <n v="89427"/>
    <n v="1.4257140742676075E-3"/>
    <n v="0.87306086098162983"/>
    <x v="1"/>
    <n v="171"/>
    <n v="171"/>
    <n v="171"/>
    <n v="171"/>
  </r>
  <r>
    <n v="189430"/>
    <s v="Снегокат &quot;Тимка спорт&quot;белый арт. ТСЛ/Б2 "/>
    <n v="89295"/>
    <n v="1.4236096286549477E-3"/>
    <n v="0.87448447061028478"/>
    <x v="1"/>
    <n v="0"/>
    <n v="0"/>
    <n v="0"/>
    <n v="0"/>
  </r>
  <r>
    <n v="173320"/>
    <s v="Снегокат растущий СНК.10-02 &quot;Kiddy  LUX&quot; &quot;Лиса&quot; "/>
    <n v="89066"/>
    <n v="1.4199587343723789E-3"/>
    <n v="0.87590442934465718"/>
    <x v="1"/>
    <n v="0"/>
    <n v="0"/>
    <n v="0"/>
    <n v="0"/>
  </r>
  <r>
    <n v="136811"/>
    <s v="Тюбинг-ватрушка  110 см "/>
    <n v="89022"/>
    <n v="1.4192572525014923E-3"/>
    <n v="0.87732368659715865"/>
    <x v="1"/>
    <n v="0"/>
    <n v="109"/>
    <n v="266"/>
    <n v="0"/>
  </r>
  <r>
    <n v="175324"/>
    <s v="Коньки хоккейные прокатные Odwin р.42 "/>
    <n v="88827"/>
    <n v="1.4161484123918814E-3"/>
    <n v="0.87873983500955055"/>
    <x v="1"/>
    <n v="0"/>
    <n v="0"/>
    <n v="0"/>
    <n v="0"/>
  </r>
  <r>
    <n v="178781"/>
    <s v="Коньки хоккейные 225L, размер 43   "/>
    <n v="88030"/>
    <n v="1.4034420248669583E-3"/>
    <n v="0.88014327703441753"/>
    <x v="1"/>
    <n v="83"/>
    <n v="246"/>
    <n v="329"/>
    <n v="83"/>
  </r>
  <r>
    <n v="164165"/>
    <s v="Снегокат &quot;Ника-Snowdrive&quot;  СНД3/SD3 "/>
    <n v="88014"/>
    <n v="1.4031869405502723E-3"/>
    <n v="0.88154646397496783"/>
    <x v="1"/>
    <n v="59"/>
    <n v="59"/>
    <n v="59"/>
    <n v="59"/>
  </r>
  <r>
    <n v="185555"/>
    <s v="Шорты-ледянки, размер L, цвета микс "/>
    <n v="87760"/>
    <n v="1.3991374770228816E-3"/>
    <n v="0.88294560145199075"/>
    <x v="1"/>
    <n v="77"/>
    <n v="0"/>
    <n v="0"/>
    <n v="0"/>
  </r>
  <r>
    <n v="168190"/>
    <s v="Ледянка Зверятки_35х35  толщина 2 см "/>
    <n v="87551"/>
    <n v="1.3958054381361703E-3"/>
    <n v="0.88434140689012697"/>
    <x v="1"/>
    <n v="292"/>
    <n v="292"/>
    <n v="292"/>
    <n v="292"/>
  </r>
  <r>
    <n v="142155"/>
    <s v="Тюбинг-ватрушка 73 см, "/>
    <n v="87517"/>
    <n v="1.3952633839632125E-3"/>
    <n v="0.8857366702740902"/>
    <x v="1"/>
    <n v="0"/>
    <n v="38"/>
    <n v="38"/>
    <n v="0"/>
  </r>
  <r>
    <n v="136545"/>
    <s v="Сумка для коньков и роликовых коньков,  принт девочки, 31х28 см,  цвета микс "/>
    <n v="87070"/>
    <n v="1.3881369658657965E-3"/>
    <n v="0.88712480723995601"/>
    <x v="1"/>
    <n v="179"/>
    <n v="179"/>
    <n v="179"/>
    <n v="179"/>
  </r>
  <r>
    <n v="172056"/>
    <s v="Снегокат СНК 05-03 Дольче Вита "/>
    <n v="86789"/>
    <n v="1.383657047553998E-3"/>
    <n v="0.88850846428750996"/>
    <x v="1"/>
    <n v="78"/>
    <n v="78"/>
    <n v="78"/>
    <n v="78"/>
  </r>
  <r>
    <n v="181858"/>
    <s v="Коньки ледовые раздвижные &quot;Космос&quot;, детские 223E, размер 26-29   "/>
    <n v="86772"/>
    <n v="1.3833860204675191E-3"/>
    <n v="0.88989185030797746"/>
    <x v="1"/>
    <n v="53"/>
    <n v="53"/>
    <n v="53"/>
    <n v="53"/>
  </r>
  <r>
    <n v="154292"/>
    <s v="Сумка для коньков и роликовых коньков,  38х40 см, цвета микс "/>
    <n v="86503"/>
    <n v="1.3790974153932354E-3"/>
    <n v="0.89127094772337068"/>
    <x v="1"/>
    <n v="115"/>
    <n v="115"/>
    <n v="115"/>
    <n v="115"/>
  </r>
  <r>
    <n v="179757"/>
    <s v="Снегокат СНК 11 Граффити "/>
    <n v="85203"/>
    <n v="1.3583718146624952E-3"/>
    <n v="0.89262931953803315"/>
    <x v="1"/>
    <n v="16"/>
    <n v="16"/>
    <n v="16"/>
    <n v="16"/>
  </r>
  <r>
    <n v="154575"/>
    <s v="Тюбинг-ватрушка 107 см, Happy "/>
    <n v="84348"/>
    <n v="1.3447407464895855E-3"/>
    <n v="0.89397406028452275"/>
    <x v="1"/>
    <n v="0"/>
    <n v="0"/>
    <n v="0"/>
    <n v="0"/>
  </r>
  <r>
    <n v="145696"/>
    <s v="Лыжный комплект  130 см, крепление, палки 100 см  "/>
    <n v="83957"/>
    <n v="1.3385071235005705E-3"/>
    <n v="0.89531256740802334"/>
    <x v="1"/>
    <n v="0"/>
    <n v="0"/>
    <n v="0"/>
    <n v="0"/>
  </r>
  <r>
    <n v="174985"/>
    <s v="Тюбинг-ватрушка  90 см "/>
    <n v="82332"/>
    <n v="1.3126001225871454E-3"/>
    <n v="0.8966251675306105"/>
    <x v="1"/>
    <n v="81"/>
    <n v="81"/>
    <n v="358"/>
    <n v="81"/>
  </r>
  <r>
    <n v="100122"/>
    <s v="Снегокат &quot;Тимка спорт 4-1&quot;  космический арт. ТС4-1М/К "/>
    <n v="81963"/>
    <n v="1.306717240533574E-3"/>
    <n v="0.89793188477114405"/>
    <x v="1"/>
    <n v="0"/>
    <n v="0"/>
    <n v="0"/>
    <n v="0"/>
  </r>
  <r>
    <n v="175368"/>
    <s v="Снегокат &quot;Тимка спорт 6&quot; ,  &quot;winter sport&quot; арт.ТС6/WS    "/>
    <n v="81820"/>
    <n v="1.3044374244531925E-3"/>
    <n v="0.89923632219559724"/>
    <x v="1"/>
    <n v="0"/>
    <n v="0"/>
    <n v="0"/>
    <n v="0"/>
  </r>
  <r>
    <n v="196027"/>
    <s v="Сумка для коньков и роликовых коньков,  40х32 см, цвета микс "/>
    <n v="81370"/>
    <n v="1.2972631780463978E-3"/>
    <n v="0.90053358537364359"/>
    <x v="1"/>
    <n v="88"/>
    <n v="88"/>
    <n v="88"/>
    <n v="88"/>
  </r>
  <r>
    <n v="163543"/>
    <s v="Снегокат &quot;Тимка Спорт 4-1&quot;  Болонка  арт.ТС4-1/БЛ "/>
    <n v="81252"/>
    <n v="1.2953819312108384E-3"/>
    <n v="0.9018289673048544"/>
    <x v="1"/>
    <n v="76"/>
    <n v="76"/>
    <n v="76"/>
    <n v="76"/>
  </r>
  <r>
    <n v="190037"/>
    <s v="Комплект лыжный БРЕНД ЦСТ (Step, 150/110 (+/-5 см), крепление: SNS) цвета микс  "/>
    <n v="81174"/>
    <n v="1.294138395166994E-3"/>
    <n v="0.90312310570002141"/>
    <x v="1"/>
    <n v="0"/>
    <n v="0"/>
    <n v="0"/>
    <n v="0"/>
  </r>
  <r>
    <n v="172612"/>
    <s v="Снегокат &quot;Тимка спорт 5&quot;  Kitty   арт.ТС5/КТ2 "/>
    <n v="80940"/>
    <n v="1.2904077870354608E-3"/>
    <n v="0.9044135134870569"/>
    <x v="1"/>
    <n v="0"/>
    <n v="0"/>
    <n v="0"/>
    <n v="0"/>
  </r>
  <r>
    <n v="145069"/>
    <s v="Лыжи пластиковые БРЕНД ЦСТ (200см) цвета микс"/>
    <n v="79893"/>
    <n v="1.2737157070623186E-3"/>
    <n v="0.90568722919411926"/>
    <x v="1"/>
    <n v="0"/>
    <n v="0"/>
    <n v="0"/>
    <n v="0"/>
  </r>
  <r>
    <n v="151412"/>
    <s v="Тюбинг 150х75 см,  Овал 2-х камерный  (16-114), цвета микс"/>
    <n v="79054"/>
    <n v="1.2603397232060949E-3"/>
    <n v="0.90694756891732531"/>
    <x v="1"/>
    <n v="0"/>
    <n v="0"/>
    <n v="0"/>
    <n v="0"/>
  </r>
  <r>
    <n v="139799"/>
    <s v="Коньки фигурные Winter Star прокат р.32 "/>
    <n v="78671"/>
    <n v="1.254233642375423E-3"/>
    <n v="0.90820180255970073"/>
    <x v="1"/>
    <n v="0"/>
    <n v="0"/>
    <n v="0"/>
    <n v="0"/>
  </r>
  <r>
    <n v="131386"/>
    <s v="Чехлы для лезвий коньков ICEBERGER  "/>
    <n v="78410"/>
    <n v="1.250072579459482E-3"/>
    <n v="0.90945187513916026"/>
    <x v="1"/>
    <n v="0"/>
    <n v="0"/>
    <n v="0"/>
    <n v="0"/>
  </r>
  <r>
    <n v="145122"/>
    <s v="Лыжи деревянные охотничьи 185 см   "/>
    <n v="78295"/>
    <n v="1.2482391609333011E-3"/>
    <n v="0.91070011430009357"/>
    <x v="1"/>
    <n v="176"/>
    <n v="176"/>
    <n v="176"/>
    <n v="176"/>
  </r>
  <r>
    <n v="191230"/>
    <s v="Комплект лыжный БРЕНД ЦСТ (195/155 (+/-5 см), крепление: 0075мм) цвета микс"/>
    <n v="78259"/>
    <n v="1.2476652212207577E-3"/>
    <n v="0.91194777952131434"/>
    <x v="1"/>
    <n v="0"/>
    <n v="0"/>
    <n v="0"/>
    <n v="0"/>
  </r>
  <r>
    <n v="143746"/>
    <s v="Тюбинг 93 см &quot;Хохлома&quot; "/>
    <n v="76140"/>
    <n v="1.2138824920296513E-3"/>
    <n v="0.91316166201334403"/>
    <x v="1"/>
    <n v="148"/>
    <n v="148"/>
    <n v="148"/>
    <n v="148"/>
  </r>
  <r>
    <n v="189193"/>
    <s v="Снегокат растущий  СНК.10-02  &quot;Единорог&quot; "/>
    <n v="76034"/>
    <n v="1.2121925584316065E-3"/>
    <n v="0.91437385457177567"/>
    <x v="1"/>
    <n v="134"/>
    <n v="134"/>
    <n v="134"/>
    <n v="134"/>
  </r>
  <r>
    <n v="168627"/>
    <s v="Коньки фигурные ONLITOP с мехом р.32 "/>
    <n v="75739"/>
    <n v="1.2074894413427078E-3"/>
    <n v="0.91558134401311841"/>
    <x v="1"/>
    <n v="44"/>
    <n v="44"/>
    <n v="44"/>
    <n v="44"/>
  </r>
  <r>
    <n v="182612"/>
    <s v="Тюбинг 90 см &quot;Вихрь&quot;, цвета черный"/>
    <n v="75405"/>
    <n v="1.2021645562318869E-3"/>
    <n v="0.91678350856935031"/>
    <x v="1"/>
    <n v="0"/>
    <n v="0"/>
    <n v="0"/>
    <n v="0"/>
  </r>
  <r>
    <n v="137788"/>
    <s v="Коньки хоккейные 225L, размер 40    "/>
    <n v="74877"/>
    <n v="1.1937467737812477E-3"/>
    <n v="0.91797725534313157"/>
    <x v="1"/>
    <n v="0"/>
    <n v="163"/>
    <n v="163"/>
    <n v="0"/>
  </r>
  <r>
    <n v="147712"/>
    <s v="Тюбинг-ватрушка 80 см, Лес  "/>
    <n v="74805"/>
    <n v="1.1925988943561608E-3"/>
    <n v="0.91916985423748776"/>
    <x v="1"/>
    <n v="88"/>
    <n v="88"/>
    <n v="88"/>
    <n v="88"/>
  </r>
  <r>
    <n v="166259"/>
    <s v="Снегокат &quot;Ника-Snowdrive&quot;   Робот красный  арт.СНД3/Р2   "/>
    <n v="73589"/>
    <n v="1.1732124862880223E-3"/>
    <n v="0.92034306672377575"/>
    <x v="1"/>
    <n v="0"/>
    <n v="0"/>
    <n v="0"/>
    <n v="0"/>
  </r>
  <r>
    <n v="177218"/>
    <s v="Комплект лыжный БРЕНД ЦСТ (205/165 (+/-5 см), крепление: 0075мм) цвета микс  "/>
    <n v="72893"/>
    <n v="1.1621163185121799E-3"/>
    <n v="0.9215051830422879"/>
    <x v="1"/>
    <n v="149"/>
    <n v="149"/>
    <n v="149"/>
    <n v="149"/>
  </r>
  <r>
    <n v="197484"/>
    <s v="Шайба детская &quot;Хоккей&quot;, цвета микс "/>
    <n v="72757"/>
    <n v="1.1599481018203486E-3"/>
    <n v="0.9226651311441082"/>
    <x v="1"/>
    <n v="198"/>
    <n v="198"/>
    <n v="198"/>
    <n v="198"/>
  </r>
  <r>
    <n v="136222"/>
    <s v="Коньки хоккейные 225L, размер 39   "/>
    <n v="71141"/>
    <n v="1.1341845858350594E-3"/>
    <n v="0.92379931572994323"/>
    <x v="1"/>
    <n v="48"/>
    <n v="48"/>
    <n v="48"/>
    <n v="48"/>
  </r>
  <r>
    <n v="161734"/>
    <s v="Тюбинг 100см &quot;Стандарт&quot;, цвета микс "/>
    <n v="71122"/>
    <n v="1.1338816732089948E-3"/>
    <n v="0.92493319740315227"/>
    <x v="1"/>
    <n v="0"/>
    <n v="0"/>
    <n v="0"/>
    <n v="0"/>
  </r>
  <r>
    <n v="164653"/>
    <s v="Комплект лыжный БРЕНД ЦСТ (Step, 185/145 (+/-5 см), крепление: NNN), цвета микс  "/>
    <n v="70887"/>
    <n v="1.1301351223076688E-3"/>
    <n v="0.92606333252545991"/>
    <x v="1"/>
    <n v="170"/>
    <n v="170"/>
    <n v="170"/>
    <n v="170"/>
  </r>
  <r>
    <n v="166399"/>
    <s v="Снегокат СНК 11 Динозавр "/>
    <n v="69649"/>
    <n v="1.110397973304087E-3"/>
    <n v="0.92717373049876395"/>
    <x v="1"/>
    <n v="0"/>
    <n v="0"/>
    <n v="0"/>
    <n v="0"/>
  </r>
  <r>
    <n v="131703"/>
    <s v="Комплект лыжный БРЕНД ЦСТ (200/160 (+/-5 см), крепление: 0075мм) цвета микс "/>
    <n v="69616"/>
    <n v="1.1098718619009221E-3"/>
    <n v="0.92828360236066487"/>
    <x v="1"/>
    <n v="0"/>
    <n v="0"/>
    <n v="0"/>
    <n v="0"/>
  </r>
  <r>
    <n v="198477"/>
    <s v="Санки-ледянки &quot;Зубастик&quot; D-45см "/>
    <n v="69536"/>
    <n v="1.108596440317492E-3"/>
    <n v="0.92939219880098234"/>
    <x v="1"/>
    <n v="0"/>
    <n v="0"/>
    <n v="0"/>
    <n v="0"/>
  </r>
  <r>
    <n v="131025"/>
    <s v="Снегокат &quot;Тимка Спорт 4-1&quot;  Динозавр  арт.ТС4-1/Д "/>
    <n v="69333"/>
    <n v="1.1053600580495379E-3"/>
    <n v="0.93049755885903185"/>
    <x v="1"/>
    <n v="200"/>
    <n v="200"/>
    <n v="200"/>
    <n v="200"/>
  </r>
  <r>
    <n v="183929"/>
    <s v="Снегокат TWINY 1  с красками арт. TW1/K2   "/>
    <n v="69089"/>
    <n v="1.101470022220076E-3"/>
    <n v="0.9315990288812519"/>
    <x v="1"/>
    <n v="84"/>
    <n v="84"/>
    <n v="84"/>
    <n v="84"/>
  </r>
  <r>
    <n v="195869"/>
    <s v="Комплект лыжный БРЕНД ЦСТ (Step, 180/140 (+/-5 см), крепление: 0075мм) цвета микс "/>
    <n v="68549"/>
    <n v="1.0928609265319223E-3"/>
    <n v="0.93269188980778384"/>
    <x v="1"/>
    <n v="169"/>
    <n v="169"/>
    <n v="169"/>
    <n v="169"/>
  </r>
  <r>
    <n v="138018"/>
    <s v="Тюбинг 95 см (ТБ2-90/ТК Три кота) "/>
    <n v="67369"/>
    <n v="1.0740484581763276E-3"/>
    <n v="0.93376593826596022"/>
    <x v="1"/>
    <n v="132"/>
    <n v="132"/>
    <n v="132"/>
    <n v="132"/>
  </r>
  <r>
    <n v="190587"/>
    <s v="Санки-ватрушки 90 см, Меховое сиденье, цвета микс "/>
    <n v="66283"/>
    <n v="1.0567346101812633E-3"/>
    <n v="0.93482267287614151"/>
    <x v="1"/>
    <n v="70"/>
    <n v="70"/>
    <n v="70"/>
    <n v="70"/>
  </r>
  <r>
    <n v="125364"/>
    <s v="Ботинки лыжные TREK Sportiks SNS ИК (черный, лого синий р. 36 "/>
    <n v="66084"/>
    <n v="1.0535619989924807E-3"/>
    <n v="0.93587623487513405"/>
    <x v="1"/>
    <n v="0"/>
    <n v="0"/>
    <n v="0"/>
    <n v="0"/>
  </r>
  <r>
    <n v="123606"/>
    <s v="Снегокат &quot;Тимка спорт 4-1&quot; &quot;с граффити на красном&quot;арт ТС4-1/GR "/>
    <n v="64917"/>
    <n v="1.0349567866441932E-3"/>
    <n v="0.93691119166177828"/>
    <x v="1"/>
    <n v="162"/>
    <n v="162"/>
    <n v="162"/>
    <n v="162"/>
  </r>
  <r>
    <n v="172809"/>
    <s v="Сноуборд пластиковый с креплениями &quot;Орнамент&quot; "/>
    <n v="64514"/>
    <n v="1.0285318504176639E-3"/>
    <n v="0.9379397235121959"/>
    <x v="1"/>
    <n v="175"/>
    <n v="175"/>
    <n v="175"/>
    <n v="175"/>
  </r>
  <r>
    <n v="108628"/>
    <s v="Коньки фигурные Winter Star с мехом р.38 "/>
    <n v="64421"/>
    <n v="1.0270491728269263E-3"/>
    <n v="0.93896677268502282"/>
    <x v="1"/>
    <n v="12"/>
    <n v="12"/>
    <n v="12"/>
    <n v="12"/>
  </r>
  <r>
    <n v="148043"/>
    <s v="Коньки фигурные Winter Star  прокат р.36 "/>
    <n v="63988"/>
    <n v="1.0201459535066106E-3"/>
    <n v="0.93998691863852946"/>
    <x v="1"/>
    <n v="0"/>
    <n v="0"/>
    <n v="0"/>
    <n v="0"/>
  </r>
  <r>
    <n v="136579"/>
    <s v="Коньки хоккейные 225L, размер 44   "/>
    <n v="63705"/>
    <n v="1.0156341496552264E-3"/>
    <n v="0.94100255278818468"/>
    <x v="1"/>
    <n v="118"/>
    <n v="118"/>
    <n v="118"/>
    <n v="118"/>
  </r>
  <r>
    <n v="112043"/>
    <s v="Тюбинг 85 х103 см (ТБМ2/Ж2 желтый)  "/>
    <n v="63084"/>
    <n v="1.0057336896138499E-3"/>
    <n v="0.94200828647779855"/>
    <x v="1"/>
    <n v="105"/>
    <n v="105"/>
    <n v="105"/>
    <n v="105"/>
  </r>
  <r>
    <n v="115457"/>
    <s v="Снегокат  Ника-Snowdrive Зимний спорт  арт.СНД3   "/>
    <n v="63010"/>
    <n v="1.0045539246491769E-3"/>
    <n v="0.94301284040244771"/>
    <x v="1"/>
    <n v="62"/>
    <n v="62"/>
    <n v="62"/>
    <n v="62"/>
  </r>
  <r>
    <n v="111262"/>
    <s v="Комплект лыжный БРЕНД ЦСТ (Step, 160/120 (+/-5 см), крепление: SNS), цвета микс "/>
    <n v="62786"/>
    <n v="1.0009827442155725E-3"/>
    <n v="0.94401382314666327"/>
    <x v="1"/>
    <n v="0"/>
    <n v="0"/>
    <n v="0"/>
    <n v="0"/>
  </r>
  <r>
    <n v="106389"/>
    <s v="Тюбинг 85 см (ТБ1-80/ТК Три кота) "/>
    <n v="62752"/>
    <n v="1.0004406900426146E-3"/>
    <n v="0.94501426383670584"/>
    <x v="1"/>
    <n v="128"/>
    <n v="128"/>
    <n v="128"/>
    <n v="128"/>
  </r>
  <r>
    <n v="170466"/>
    <s v="Санки-ватрушки  100 см, Меховое сиденье, цвета микс "/>
    <n v="62258"/>
    <n v="9.9256496176493357E-4"/>
    <n v="0.94600682879847076"/>
    <x v="1"/>
    <n v="73"/>
    <n v="73"/>
    <n v="73"/>
    <n v="73"/>
  </r>
  <r>
    <n v="173146"/>
    <s v="Тюбинг-ватрушка 110 см Стикер  "/>
    <n v="61049"/>
    <n v="9.7329015308534521E-4"/>
    <n v="0.94698011895155609"/>
    <x v="1"/>
    <n v="0"/>
    <n v="0"/>
    <n v="0"/>
    <n v="0"/>
  </r>
  <r>
    <n v="125711"/>
    <s v="Самокат-снегокат зимний 2 в 1 &quot;Лисы&quot; "/>
    <n v="60780"/>
    <n v="9.6900154801106138E-4"/>
    <n v="0.94794912049956714"/>
    <x v="1"/>
    <n v="100"/>
    <n v="100"/>
    <n v="100"/>
    <n v="100"/>
  </r>
  <r>
    <n v="166478"/>
    <s v="Коньки ледовые раздвижные &quot;Монстрики&quot;, детские 223Q, размер 34-37   "/>
    <n v="60539"/>
    <n v="9.6515934049097802E-4"/>
    <n v="0.94891427984005816"/>
    <x v="1"/>
    <n v="116"/>
    <n v="116"/>
    <n v="116"/>
    <n v="116"/>
  </r>
  <r>
    <n v="188534"/>
    <s v="Тюбинг 80 см &quot;Вихрь&quot;, цвета микс"/>
    <n v="60164"/>
    <n v="9.5918080181864914E-4"/>
    <n v="0.94987346064187683"/>
    <x v="1"/>
    <n v="0"/>
    <n v="0"/>
    <n v="0"/>
    <n v="0"/>
  </r>
  <r>
    <n v="148467"/>
    <s v="Коньки   BlackAqua AS-408 (р.27-30, темно-синий-зеленый) "/>
    <n v="59915"/>
    <n v="9.5521105214022278E-4"/>
    <n v="0.95082867169401708"/>
    <x v="2"/>
    <n v="0"/>
    <n v="0"/>
    <n v="0"/>
    <n v="0"/>
  </r>
  <r>
    <n v="148316"/>
    <s v="Комплект лыжный БРЕНД ЦСТ (185/145 (+/-5 см), крепление: 0075мм) "/>
    <n v="59914"/>
    <n v="9.5519510937042986E-4"/>
    <n v="0.95178386680338756"/>
    <x v="2"/>
    <n v="99"/>
    <n v="99"/>
    <n v="99"/>
    <n v="99"/>
  </r>
  <r>
    <n v="182022"/>
    <s v="Коньки ледовые раздвижные 225М, размер 30-33   "/>
    <n v="59643"/>
    <n v="9.508746187565603E-4"/>
    <n v="0.95273474142214409"/>
    <x v="2"/>
    <n v="113"/>
    <n v="37"/>
    <n v="150"/>
    <n v="113"/>
  </r>
  <r>
    <n v="117293"/>
    <s v="Лыжный комплект 100 см, крепление, палки 80 см, цвета микс "/>
    <n v="56998"/>
    <n v="9.0870599265440073E-4"/>
    <n v="0.95364344741479845"/>
    <x v="2"/>
    <n v="0"/>
    <n v="0"/>
    <n v="0"/>
    <n v="0"/>
  </r>
  <r>
    <n v="166381"/>
    <s v="Коньки фигурные ONLITOP с мехом р.38 "/>
    <n v="56625"/>
    <n v="9.0275933952165758E-4"/>
    <n v="0.95454620675432011"/>
    <x v="2"/>
    <n v="0"/>
    <n v="0"/>
    <n v="0"/>
    <n v="0"/>
  </r>
  <r>
    <n v="116895"/>
    <s v="Коньки хоккейные 225L, размер 42   "/>
    <n v="56562"/>
    <n v="9.0175494502470633E-4"/>
    <n v="0.95544796169934487"/>
    <x v="2"/>
    <n v="0"/>
    <n v="100"/>
    <n v="194"/>
    <n v="0"/>
  </r>
  <r>
    <n v="167142"/>
    <s v="Тюбинг 100 см &quot;Вихрь&quot;, цвета микс"/>
    <n v="55817"/>
    <n v="8.8987758152901306E-4"/>
    <n v="0.9563378392808739"/>
    <x v="2"/>
    <n v="0"/>
    <n v="0"/>
    <n v="0"/>
    <n v="0"/>
  </r>
  <r>
    <n v="137462"/>
    <s v="Тюбинг-ватрушка 93 см, "/>
    <n v="55797"/>
    <n v="8.8955872613315549E-4"/>
    <n v="0.95722739800700707"/>
    <x v="2"/>
    <n v="0"/>
    <n v="164"/>
    <n v="164"/>
    <n v="0"/>
  </r>
  <r>
    <n v="107082"/>
    <s v="Снегокат &quot;Ника-джамп&quot;, &quot;Зимний спорт&quot;, арт. СНД 1 "/>
    <n v="55731"/>
    <n v="8.8850650332682559E-4"/>
    <n v="0.9581159045103339"/>
    <x v="2"/>
    <n v="10"/>
    <n v="10"/>
    <n v="10"/>
    <n v="10"/>
  </r>
  <r>
    <n v="140778"/>
    <s v="Ледянка  Стикеры_45х45  толщина 2 см "/>
    <n v="54762"/>
    <n v="8.7305795939752778E-4"/>
    <n v="0.95898896246973142"/>
    <x v="2"/>
    <n v="0"/>
    <n v="0"/>
    <n v="0"/>
    <n v="0"/>
  </r>
  <r>
    <n v="170622"/>
    <s v="Снегокат &quot;Ника-Snowpatrol&quot; чёрный, арт.  SND4/1 "/>
    <n v="54752"/>
    <n v="8.7289853169959905E-4"/>
    <n v="0.959861861001431"/>
    <x v="2"/>
    <n v="0"/>
    <n v="0"/>
    <n v="0"/>
    <n v="0"/>
  </r>
  <r>
    <n v="160194"/>
    <s v="Тюбинг 85 х103 см (ТБМ2/К2 красный)  "/>
    <n v="53948"/>
    <n v="8.6008054478612598E-4"/>
    <n v="0.96072194154621715"/>
    <x v="2"/>
    <n v="0"/>
    <n v="0"/>
    <n v="0"/>
    <n v="0"/>
  </r>
  <r>
    <n v="193840"/>
    <s v="Ботинки Loss (крепление SNS), р-р 35 "/>
    <n v="53592"/>
    <n v="8.5440491873986176E-4"/>
    <n v="0.96157634646495704"/>
    <x v="2"/>
    <n v="0"/>
    <n v="0"/>
    <n v="0"/>
    <n v="0"/>
  </r>
  <r>
    <n v="163635"/>
    <s v="Снегокат &quot;Тимка спорт&quot; красный, арт. ТСЛ/К2  "/>
    <n v="53030"/>
    <n v="8.4544508211626497E-4"/>
    <n v="0.9624217915470733"/>
    <x v="2"/>
    <n v="96"/>
    <n v="96"/>
    <n v="96"/>
    <n v="96"/>
  </r>
  <r>
    <n v="177853"/>
    <s v="Коньки хоккейные 225L, размер 37   "/>
    <n v="52684"/>
    <n v="8.3992888376792948E-4"/>
    <n v="0.96326172043084124"/>
    <x v="2"/>
    <n v="0"/>
    <n v="0"/>
    <n v="0"/>
    <n v="0"/>
  </r>
  <r>
    <n v="123426"/>
    <s v="Комплект лыжный БРЕНД ЦСТ (Step, 180/140 (+/-5 см), крепление: SNS), цвета микс"/>
    <n v="52158"/>
    <n v="8.3154298685687628E-4"/>
    <n v="0.96409326341769808"/>
    <x v="2"/>
    <n v="2"/>
    <n v="2"/>
    <n v="2"/>
    <n v="2"/>
  </r>
  <r>
    <n v="117493"/>
    <s v="Ботинки лыжные ТРЕК Soul ИК NN75 (черный, лого красный) р.38;  "/>
    <n v="51594"/>
    <n v="8.2255126469369365E-4"/>
    <n v="0.96491581468239174"/>
    <x v="2"/>
    <n v="0"/>
    <n v="0"/>
    <n v="0"/>
    <n v="0"/>
  </r>
  <r>
    <n v="126260"/>
    <s v="Крепления для лыж SNS механика &quot;Эльва-Спорт&quot;, цвета микс "/>
    <n v="49492"/>
    <n v="7.8903956258906632E-4"/>
    <n v="0.96570485424498076"/>
    <x v="2"/>
    <n v="0"/>
    <n v="0"/>
    <n v="0"/>
    <n v="0"/>
  </r>
  <r>
    <n v="158188"/>
    <s v="Коньки ледовые раздвижные &quot;Take it Easy&quot;, детские 223W, размер 26-29   "/>
    <n v="49139"/>
    <n v="7.8341176485218075E-4"/>
    <n v="0.96648826600983295"/>
    <x v="2"/>
    <n v="0"/>
    <n v="0"/>
    <n v="0"/>
    <n v="0"/>
  </r>
  <r>
    <n v="119765"/>
    <s v="Снегокат &quot;Тимка спорт 4-1&quot; Фиксики,оранжевый, арт. ТС4-1/Ф12   "/>
    <n v="49079"/>
    <n v="7.8245519866460814E-4"/>
    <n v="0.96727072120849755"/>
    <x v="2"/>
    <n v="10"/>
    <n v="10"/>
    <n v="10"/>
    <n v="10"/>
  </r>
  <r>
    <n v="121584"/>
    <s v="Снегокат растущий СНК.10-02 &quot;Kiddy  LUX&quot; &quot;Хаски&quot; "/>
    <n v="48083"/>
    <n v="7.6657619995090266E-4"/>
    <n v="0.96803729740844846"/>
    <x v="2"/>
    <n v="0"/>
    <n v="0"/>
    <n v="0"/>
    <n v="0"/>
  </r>
  <r>
    <n v="183229"/>
    <s v="Набор коньки ледовые раздвижные 223Y с роликовой платформой+Защита, PVC колеса, размер 34-37 "/>
    <n v="47450"/>
    <n v="7.564844266720115E-4"/>
    <n v="0.96879378183512044"/>
    <x v="2"/>
    <n v="32"/>
    <n v="191"/>
    <n v="302"/>
    <n v="32"/>
  </r>
  <r>
    <n v="101515"/>
    <s v="Тюбинг 120 см &quot;Вихрь&quot;, цвета микс"/>
    <n v="47160"/>
    <n v="7.5186102343207718E-4"/>
    <n v="0.96954564285855249"/>
    <x v="2"/>
    <n v="0"/>
    <n v="0"/>
    <n v="0"/>
    <n v="0"/>
  </r>
  <r>
    <n v="166444"/>
    <s v="Тюбинг 90 см (15-104П машинка ), цвета микс "/>
    <n v="45981"/>
    <n v="7.3306449784627523E-4"/>
    <n v="0.97027870735639876"/>
    <x v="2"/>
    <n v="186"/>
    <n v="186"/>
    <n v="186"/>
    <n v="186"/>
  </r>
  <r>
    <n v="121832"/>
    <s v="Тюбинг  85 х103 см  (ТБМ1/NS2 &quot;Nika sport&quot;) зеленый  "/>
    <n v="45961"/>
    <n v="7.3274564245041777E-4"/>
    <n v="0.97101145299884917"/>
    <x v="2"/>
    <n v="65"/>
    <n v="65"/>
    <n v="65"/>
    <n v="65"/>
  </r>
  <r>
    <n v="164670"/>
    <s v="Ледянка Комикс_45х45  толщина 2 см "/>
    <n v="44874"/>
    <n v="7.1541585168556046E-4"/>
    <n v="0.97172686885053472"/>
    <x v="2"/>
    <n v="0"/>
    <n v="0"/>
    <n v="0"/>
    <n v="0"/>
  </r>
  <r>
    <n v="141875"/>
    <s v="Тюбинг-ватрушка 83 см, Monc "/>
    <n v="44565"/>
    <n v="7.1048953581956148E-4"/>
    <n v="0.97243735838635426"/>
    <x v="2"/>
    <n v="173"/>
    <n v="173"/>
    <n v="173"/>
    <n v="173"/>
  </r>
  <r>
    <n v="156438"/>
    <s v="Тюбинг-ватрушка  110 см "/>
    <n v="44561"/>
    <n v="7.1042576474039003E-4"/>
    <n v="0.9731477841510946"/>
    <x v="2"/>
    <n v="109"/>
    <n v="109"/>
    <n v="266"/>
    <n v="109"/>
  </r>
  <r>
    <n v="108669"/>
    <s v="Тюбинг БЕСКАМЕРНЫЙ  надувной H2OGO! Snow 84 х 46 см, со спинкой "/>
    <n v="43123"/>
    <n v="6.8750006177823299E-4"/>
    <n v="0.9738352842128728"/>
    <x v="2"/>
    <n v="0"/>
    <n v="0"/>
    <n v="0"/>
    <n v="0"/>
  </r>
  <r>
    <n v="105283"/>
    <s v="Самокат-снегокат зимний 2 в 1 &quot;Динозаврики&quot;   "/>
    <n v="42427"/>
    <n v="6.7640389400239057E-4"/>
    <n v="0.97451168810687516"/>
    <x v="2"/>
    <n v="22"/>
    <n v="22"/>
    <n v="22"/>
    <n v="22"/>
  </r>
  <r>
    <n v="179956"/>
    <s v="Тюбинг 85 см (15-106ТП) "/>
    <n v="41364"/>
    <n v="6.594567297125624E-4"/>
    <n v="0.97517114483658773"/>
    <x v="2"/>
    <n v="16"/>
    <n v="16"/>
    <n v="16"/>
    <n v="16"/>
  </r>
  <r>
    <n v="183945"/>
    <s v="Коньки фигурные ONLITOP с мехом р.34 "/>
    <n v="40936"/>
    <n v="6.5263322424121101E-4"/>
    <n v="0.97582377806082898"/>
    <x v="2"/>
    <n v="0"/>
    <n v="0"/>
    <n v="0"/>
    <n v="0"/>
  </r>
  <r>
    <n v="183045"/>
    <s v="Самокат-снегокат зимний 2 в 1 &quot;Wild Speed&quot;   "/>
    <n v="39723"/>
    <n v="6.332946444824513E-4"/>
    <n v="0.97645707270531146"/>
    <x v="2"/>
    <n v="157"/>
    <n v="157"/>
    <n v="157"/>
    <n v="157"/>
  </r>
  <r>
    <n v="188426"/>
    <s v="Снегокат &quot;Тимка Спорт 4-1&quot; Пришельцы (лимонный каркас) ТС4-1/П2   "/>
    <n v="39683"/>
    <n v="6.3265693369073627E-4"/>
    <n v="0.9770897296390022"/>
    <x v="2"/>
    <n v="55"/>
    <n v="55"/>
    <n v="55"/>
    <n v="55"/>
  </r>
  <r>
    <n v="109286"/>
    <s v="Снегокат &quot;Тимка спорт 1&quot; &quot;Nika kids winter&quot; арт. ТС1/W "/>
    <n v="39568"/>
    <n v="6.3082351516455541E-4"/>
    <n v="0.97772055315416673"/>
    <x v="2"/>
    <n v="161"/>
    <n v="161"/>
    <n v="161"/>
    <n v="161"/>
  </r>
  <r>
    <n v="174577"/>
    <s v="Санки - ледянки мягкие Music  "/>
    <n v="39392"/>
    <n v="6.2801758768100903E-4"/>
    <n v="0.97834857074184778"/>
    <x v="2"/>
    <n v="0"/>
    <n v="0"/>
    <n v="0"/>
    <n v="0"/>
  </r>
  <r>
    <n v="180385"/>
    <s v="Коньки фигурные Winter Star прокат р.30 "/>
    <n v="38742"/>
    <n v="6.1765478731563904E-4"/>
    <n v="0.97896622552916346"/>
    <x v="2"/>
    <n v="0"/>
    <n v="0"/>
    <n v="0"/>
    <n v="0"/>
  </r>
  <r>
    <n v="104301"/>
    <s v="Ледянка 35х35  толщина 2 см "/>
    <n v="38742"/>
    <n v="6.1765478731563904E-4"/>
    <n v="0.97958388031647914"/>
    <x v="2"/>
    <n v="53"/>
    <n v="53"/>
    <n v="363"/>
    <n v="53"/>
  </r>
  <r>
    <n v="122793"/>
    <s v="Снегокат &quot;Тимка спорт 1+  с динозавром арт. ТС1+/Д "/>
    <n v="38542"/>
    <n v="6.1446623335706363E-4"/>
    <n v="0.98019834654983617"/>
    <x v="2"/>
    <n v="24"/>
    <n v="24"/>
    <n v="24"/>
    <n v="24"/>
  </r>
  <r>
    <n v="124408"/>
    <s v="Коньки фигурные ONLITOP с мехом р.33 "/>
    <n v="37485"/>
    <n v="5.9761472568599264E-4"/>
    <n v="0.98079596127552215"/>
    <x v="2"/>
    <n v="23"/>
    <n v="23"/>
    <n v="23"/>
    <n v="23"/>
  </r>
  <r>
    <n v="160037"/>
    <s v="Снегокат &quot;Тимка спорт 6&quot; с динозавромТС6/Д  "/>
    <n v="35805"/>
    <n v="5.7083087243395942E-4"/>
    <n v="0.98136679214795608"/>
    <x v="2"/>
    <n v="115"/>
    <n v="115"/>
    <n v="115"/>
    <n v="115"/>
  </r>
  <r>
    <n v="142124"/>
    <s v="Коньки хоккейные 225L, размер 37    "/>
    <n v="35373"/>
    <n v="5.6394359588343658E-4"/>
    <n v="0.98193073574383949"/>
    <x v="2"/>
    <n v="0"/>
    <n v="152"/>
    <n v="152"/>
    <n v="0"/>
  </r>
  <r>
    <n v="147365"/>
    <s v="Снегокат &quot;Ника-джамп&quot;  Пинк   арт.СНД1/ПН2 "/>
    <n v="35227"/>
    <n v="5.616159514936765E-4"/>
    <n v="0.98249235169533311"/>
    <x v="2"/>
    <n v="0"/>
    <n v="0"/>
    <n v="0"/>
    <n v="0"/>
  </r>
  <r>
    <n v="188079"/>
    <s v="Самокат-снегокат зимний 2 в 1 &quot;Монстрик&quot;    "/>
    <n v="35097"/>
    <n v="5.5954339142060255E-4"/>
    <n v="0.98305189508675372"/>
    <x v="2"/>
    <n v="0"/>
    <n v="0"/>
    <n v="0"/>
    <n v="0"/>
  </r>
  <r>
    <n v="178960"/>
    <s v="Снегокат  "/>
    <n v="34955"/>
    <n v="5.5727951811001403E-4"/>
    <n v="0.98360917460486375"/>
    <x v="2"/>
    <n v="0"/>
    <n v="110"/>
    <n v="471"/>
    <n v="0"/>
  </r>
  <r>
    <n v="172600"/>
    <s v="Снегокат &quot;Ника-джамп&quot;  Пришельцы   арт.СНД1/П2 "/>
    <n v="34595"/>
    <n v="5.5154012098457825E-4"/>
    <n v="0.98416071472584832"/>
    <x v="2"/>
    <n v="2"/>
    <n v="2"/>
    <n v="2"/>
    <n v="2"/>
  </r>
  <r>
    <n v="144261"/>
    <s v="Коньки фигурные Winter Star с мехом р.33 "/>
    <n v="33672"/>
    <n v="5.3682494446575287E-4"/>
    <n v="0.98469753967031404"/>
    <x v="2"/>
    <n v="0"/>
    <n v="0"/>
    <n v="0"/>
    <n v="0"/>
  </r>
  <r>
    <n v="164612"/>
    <s v="Снегокат &quot;Тимка спорт 4-1&quot;  Три кота арт. ТС4-1/ТК  "/>
    <n v="33642"/>
    <n v="5.3634666137196657E-4"/>
    <n v="0.98523388633168596"/>
    <x v="2"/>
    <n v="0"/>
    <n v="0"/>
    <n v="0"/>
    <n v="0"/>
  </r>
  <r>
    <n v="190967"/>
    <s v="Снегокат TWINY 1  голубой, Щенячий патруль арт. СРР/Г   "/>
    <n v="32708"/>
    <n v="5.2145611438541943E-4"/>
    <n v="0.98575534244607133"/>
    <x v="2"/>
    <n v="175"/>
    <n v="175"/>
    <n v="175"/>
    <n v="175"/>
  </r>
  <r>
    <n v="157601"/>
    <s v="Комплект лыжный БРЕНД ЦСТ (185/145 (+/-5 см), крепление: NNN), цвета микс "/>
    <n v="32080"/>
    <n v="5.1144405495549274E-4"/>
    <n v="0.98626678650102684"/>
    <x v="2"/>
    <n v="44"/>
    <n v="44"/>
    <n v="44"/>
    <n v="44"/>
  </r>
  <r>
    <n v="173832"/>
    <s v="Тюбинг 118*82 см Машинка, цвета микс "/>
    <n v="31720"/>
    <n v="5.0570465783005708E-4"/>
    <n v="0.9867724911588569"/>
    <x v="2"/>
    <n v="145"/>
    <n v="145"/>
    <n v="145"/>
    <n v="145"/>
  </r>
  <r>
    <n v="134931"/>
    <s v="Тюбинг-ватрушка 90см, Пони  "/>
    <n v="30100"/>
    <n v="4.7987737076559637E-4"/>
    <n v="0.9872523685296225"/>
    <x v="2"/>
    <n v="8"/>
    <n v="8"/>
    <n v="8"/>
    <n v="8"/>
  </r>
  <r>
    <n v="197492"/>
    <s v="Крепление для лыж NNN Тrек Active (автомат) серый "/>
    <n v="29670"/>
    <n v="4.7302197975465925E-4"/>
    <n v="0.98772539050937713"/>
    <x v="2"/>
    <n v="0"/>
    <n v="0"/>
    <n v="0"/>
    <n v="0"/>
  </r>
  <r>
    <n v="145079"/>
    <s v="Снегокат &quot;Тимка спорт 1&quot;  Гонки (высота 540мм)  арт.ТС1/Г2 "/>
    <n v="28758"/>
    <n v="4.5848217370355546E-4"/>
    <n v="0.98818387268308072"/>
    <x v="2"/>
    <n v="119"/>
    <n v="119"/>
    <n v="119"/>
    <n v="119"/>
  </r>
  <r>
    <n v="161142"/>
    <s v="Коньки хоккейные прокатные Odwin р.40 "/>
    <n v="28313"/>
    <n v="4.5138764114572525E-4"/>
    <n v="0.98863526032422644"/>
    <x v="2"/>
    <n v="0"/>
    <n v="0"/>
    <n v="0"/>
    <n v="0"/>
  </r>
  <r>
    <n v="111450"/>
    <s v="Комплект лыжный БРЕНД ЦСТ (160/120 (+/-5 см), крепление: 0075мм) цвета микс"/>
    <n v="27321"/>
    <n v="4.3557241351119128E-4"/>
    <n v="0.98907083273773766"/>
    <x v="2"/>
    <n v="157"/>
    <n v="157"/>
    <n v="157"/>
    <n v="157"/>
  </r>
  <r>
    <n v="123689"/>
    <s v="Тюбинг  95 см  (ТБ1-90/ТК &quot;Три кота&quot;) "/>
    <n v="27151"/>
    <n v="4.3286214264640224E-4"/>
    <n v="0.98950369488038403"/>
    <x v="2"/>
    <n v="185"/>
    <n v="185"/>
    <n v="185"/>
    <n v="185"/>
  </r>
  <r>
    <n v="175993"/>
    <s v="Лыжи пластиковые БРЕНД ЦСТ (180см) цвета микс"/>
    <n v="26983"/>
    <n v="4.3018375732119891E-4"/>
    <n v="0.98993387863770521"/>
    <x v="2"/>
    <n v="0"/>
    <n v="0"/>
    <n v="0"/>
    <n v="0"/>
  </r>
  <r>
    <n v="181578"/>
    <s v="Набор коньки ледовые раздвижные 223Y с роликовой платформой+Защита, PVC колеса, размер 30-33 "/>
    <n v="26902"/>
    <n v="4.2889239296797587E-4"/>
    <n v="0.99036277103067316"/>
    <x v="2"/>
    <n v="109"/>
    <n v="109"/>
    <n v="109"/>
    <n v="109"/>
  </r>
  <r>
    <n v="189922"/>
    <s v="Тюбинг 80 см  (15-106Р),  цвета микс"/>
    <n v="26405"/>
    <n v="4.2096883638091599E-4"/>
    <n v="0.99078373986705404"/>
    <x v="2"/>
    <n v="0"/>
    <n v="0"/>
    <n v="0"/>
    <n v="0"/>
  </r>
  <r>
    <n v="149958"/>
    <s v="Тюбинг 105 см, Эконом (15-107 Э), цвета микс "/>
    <n v="26307"/>
    <n v="4.1940644494121407E-4"/>
    <n v="0.99120314631199524"/>
    <x v="2"/>
    <n v="0"/>
    <n v="0"/>
    <n v="0"/>
    <n v="0"/>
  </r>
  <r>
    <n v="190131"/>
    <s v="Самокат-снегокат 2 в 1 GRAFFITI &quot;Вперед&quot;   "/>
    <n v="26078"/>
    <n v="4.1575555065864522E-4"/>
    <n v="0.99161890186265389"/>
    <x v="2"/>
    <n v="0"/>
    <n v="0"/>
    <n v="0"/>
    <n v="0"/>
  </r>
  <r>
    <n v="156127"/>
    <s v="Санки-ватрушки 110 см &quot;Триколор&quot; "/>
    <n v="25847"/>
    <n v="4.1207277083649065E-4"/>
    <n v="0.99203097463349033"/>
    <x v="2"/>
    <n v="0"/>
    <n v="0"/>
    <n v="0"/>
    <n v="0"/>
  </r>
  <r>
    <n v="128188"/>
    <s v="Снегокат &quot;Тимка спорт 1&quot;  граффити красный  (высота 540мм)  арт.ТС1/ГК2 "/>
    <n v="24736"/>
    <n v="3.9436035359660437E-4"/>
    <n v="0.99242533498708696"/>
    <x v="2"/>
    <n v="0"/>
    <n v="0"/>
    <n v="0"/>
    <n v="0"/>
  </r>
  <r>
    <n v="151998"/>
    <s v="Лыжа боковая к снегокату ЛБ1, цвет чёрный  "/>
    <n v="22390"/>
    <n v="3.5695861566251505E-4"/>
    <n v="0.9927822936027495"/>
    <x v="2"/>
    <n v="125"/>
    <n v="140"/>
    <n v="140"/>
    <n v="140"/>
  </r>
  <r>
    <n v="159601"/>
    <s v="Тюбинг-ватрушка  110 см "/>
    <n v="20847"/>
    <n v="3.3235892187210588E-4"/>
    <n v="0.99311465252462161"/>
    <x v="2"/>
    <n v="157"/>
    <n v="109"/>
    <n v="266"/>
    <n v="157"/>
  </r>
  <r>
    <n v="161592"/>
    <s v="Лыжи детские Вираж-спорт &quot;Единорожка&quot; с палками (100/100 см) "/>
    <n v="20769"/>
    <n v="3.3111538582826147E-4"/>
    <n v="0.99344576791044992"/>
    <x v="2"/>
    <n v="34"/>
    <n v="34"/>
    <n v="34"/>
    <n v="34"/>
  </r>
  <r>
    <n v="105155"/>
    <s v="Комплект лыжный БРЕНД ЦСТ (195/155 (+/-5 см), крепление: NNN), цвета микс "/>
    <n v="20006"/>
    <n v="3.1895105247629636E-4"/>
    <n v="0.99376471896292617"/>
    <x v="2"/>
    <n v="192"/>
    <n v="192"/>
    <n v="192"/>
    <n v="192"/>
  </r>
  <r>
    <n v="116271"/>
    <s v="Комплект лыжный БРЕНД ЦСТ (170/130 (+/-5 см), крепление: NNN) цвета микс "/>
    <n v="18235"/>
    <n v="2.9071640717311131E-4"/>
    <n v="0.99405543537009933"/>
    <x v="2"/>
    <n v="163"/>
    <n v="163"/>
    <n v="163"/>
    <n v="163"/>
  </r>
  <r>
    <n v="148960"/>
    <s v="Санки-ледянки №80 &quot;Футбольный фанат&quot; D-45см   "/>
    <n v="17783"/>
    <n v="2.8351027522673089E-4"/>
    <n v="0.9943389456453261"/>
    <x v="2"/>
    <n v="196"/>
    <n v="196"/>
    <n v="196"/>
    <n v="196"/>
  </r>
  <r>
    <n v="147841"/>
    <s v="Снегокат &quot;Ника-кросс&quot;  Гонки   арт.СНК "/>
    <n v="16609"/>
    <n v="2.6479346348989337E-4"/>
    <n v="0.99460373910881594"/>
    <x v="2"/>
    <n v="80"/>
    <n v="80"/>
    <n v="80"/>
    <n v="80"/>
  </r>
  <r>
    <n v="147409"/>
    <s v="Лыжи подростковые Ski Race &quot;Градиент&quot; с палками (130/100) "/>
    <n v="16572"/>
    <n v="2.6420358100755692E-4"/>
    <n v="0.99486794268982348"/>
    <x v="2"/>
    <n v="0"/>
    <n v="0"/>
    <n v="0"/>
    <n v="0"/>
  </r>
  <r>
    <n v="113551"/>
    <s v="Тюбинг - ватрушка &quot;Комфорт&quot; диаметр 100 см,  цвета микс"/>
    <n v="16501"/>
    <n v="2.6307164435226266E-4"/>
    <n v="0.99513101433417572"/>
    <x v="2"/>
    <n v="32"/>
    <n v="32"/>
    <n v="32"/>
    <n v="32"/>
  </r>
  <r>
    <n v="102342"/>
    <s v="Коньки ледовые раздвижные &quot;Take it Easy&quot;, детские 223W, размер 34-37   "/>
    <n v="16299"/>
    <n v="2.5985120485410147E-4"/>
    <n v="0.99539086553902978"/>
    <x v="2"/>
    <n v="4"/>
    <n v="4"/>
    <n v="4"/>
    <n v="4"/>
  </r>
  <r>
    <n v="157217"/>
    <s v="Горнолыжная маска всепогодная 881, цвет оправы черный "/>
    <n v="16170"/>
    <n v="2.5779458755082038E-4"/>
    <n v="0.9956486601265806"/>
    <x v="2"/>
    <n v="0"/>
    <n v="0"/>
    <n v="0"/>
    <n v="0"/>
  </r>
  <r>
    <n v="107707"/>
    <s v="Коньки ледовые раздвижные &quot;Комиксы &quot;, детские 223F, размер 34-37      "/>
    <n v="16065"/>
    <n v="2.5612059672256831E-4"/>
    <n v="0.99590478072330313"/>
    <x v="2"/>
    <n v="145"/>
    <n v="145"/>
    <n v="145"/>
    <n v="145"/>
  </r>
  <r>
    <n v="145181"/>
    <s v="Санки-ледянки Машинка №1 размер 77х38 см, цвета микс "/>
    <n v="15829"/>
    <n v="2.5235810305144932E-4"/>
    <n v="0.99615713882635459"/>
    <x v="2"/>
    <n v="132"/>
    <n v="132"/>
    <n v="132"/>
    <n v="132"/>
  </r>
  <r>
    <n v="125488"/>
    <s v="Тюбинг-ватрушка 80 см   "/>
    <n v="14678"/>
    <n v="2.3400797501984795E-4"/>
    <n v="0.99639114680137442"/>
    <x v="2"/>
    <n v="188"/>
    <n v="188"/>
    <n v="188"/>
    <n v="188"/>
  </r>
  <r>
    <n v="192871"/>
    <s v="Тюбинг ватрушка 107 см, Венок "/>
    <n v="12599"/>
    <n v="2.0086295662045676E-4"/>
    <n v="0.99659200975799489"/>
    <x v="2"/>
    <n v="0"/>
    <n v="0"/>
    <n v="0"/>
    <n v="0"/>
  </r>
  <r>
    <n v="155916"/>
    <s v="Коньки фигурные Winter Star прокат р.31 "/>
    <n v="12530"/>
    <n v="1.9976290550474825E-4"/>
    <n v="0.99679177266349961"/>
    <x v="2"/>
    <n v="0"/>
    <n v="0"/>
    <n v="0"/>
    <n v="0"/>
  </r>
  <r>
    <n v="149264"/>
    <s v="Снегокат &quot;Тимка спорт 1&quot; &quot;DISNEY Холодное сердце 2&quot; арт. CF1/1   "/>
    <n v="12513"/>
    <n v="1.9949187841826935E-4"/>
    <n v="0.99699126454191789"/>
    <x v="2"/>
    <n v="0"/>
    <n v="0"/>
    <n v="0"/>
    <n v="0"/>
  </r>
  <r>
    <n v="120452"/>
    <s v="Лыжи детские Вираж-спорт &quot;Космос&quot; с палками (100/100 см) "/>
    <n v="12225"/>
    <n v="1.9490036071792078E-4"/>
    <n v="0.99718616490263579"/>
    <x v="2"/>
    <n v="177"/>
    <n v="177"/>
    <n v="177"/>
    <n v="177"/>
  </r>
  <r>
    <n v="126354"/>
    <s v="Тюбинг 85 см (ТБ1-80/Ф с фиксиками)  "/>
    <n v="12144"/>
    <n v="1.9360899636469776E-4"/>
    <n v="0.99737977389900045"/>
    <x v="2"/>
    <n v="30"/>
    <n v="30"/>
    <n v="30"/>
    <n v="30"/>
  </r>
  <r>
    <n v="144014"/>
    <s v="Снегокат &quot;Тимка спорт 1&quot;  Пришельцы лимонный (высота 540мм)   арт.ТС1/П2 "/>
    <n v="11786"/>
    <n v="1.8790148477884779E-4"/>
    <n v="0.99756767538377933"/>
    <x v="2"/>
    <n v="29"/>
    <n v="29"/>
    <n v="29"/>
    <n v="29"/>
  </r>
  <r>
    <n v="156684"/>
    <s v="Набор коньки ледовые раздвижные 223Y с роликовой платформой+Защита, PVC колеса, размер 26-29 "/>
    <n v="11236"/>
    <n v="1.7913296139276548E-4"/>
    <n v="0.99774680834517204"/>
    <x v="2"/>
    <n v="0"/>
    <n v="27"/>
    <n v="27"/>
    <n v="0"/>
  </r>
  <r>
    <n v="112282"/>
    <s v="Коньки ледовые раздвижные &quot;Единорожка&quot;, детские 223R, размер 34-37   "/>
    <n v="10678"/>
    <n v="1.7023689584834013E-4"/>
    <n v="0.99791704524102043"/>
    <x v="2"/>
    <n v="0"/>
    <n v="0"/>
    <n v="0"/>
    <n v="0"/>
  </r>
  <r>
    <n v="125210"/>
    <s v="Коньки фигурные Winter Star с мехом р.35 "/>
    <n v="10108"/>
    <n v="1.6114951706640027E-4"/>
    <n v="0.99807819475808679"/>
    <x v="2"/>
    <n v="23"/>
    <n v="23"/>
    <n v="23"/>
    <n v="23"/>
  </r>
  <r>
    <n v="115661"/>
    <s v="Коньки ледовые раздвижные &quot;Дракоша&quot;, детские 223S, размер 34-37   "/>
    <n v="9929"/>
    <n v="1.582957612734753E-4"/>
    <n v="0.99823649051936025"/>
    <x v="2"/>
    <n v="40"/>
    <n v="40"/>
    <n v="40"/>
    <n v="40"/>
  </r>
  <r>
    <n v="115757"/>
    <s v="Коньки фигурные Winter Star прокат  р.35 "/>
    <n v="9137"/>
    <n v="1.4566908759751674E-4"/>
    <n v="0.99838215960695775"/>
    <x v="2"/>
    <n v="0"/>
    <n v="0"/>
    <n v="0"/>
    <n v="0"/>
  </r>
  <r>
    <n v="109446"/>
    <s v="Коньки ледовые раздвижные 225М, размер 30-33   "/>
    <n v="8760"/>
    <n v="1.3965866338560212E-4"/>
    <n v="0.99852181827034336"/>
    <x v="2"/>
    <n v="0"/>
    <n v="37"/>
    <n v="150"/>
    <n v="0"/>
  </r>
  <r>
    <n v="145023"/>
    <s v="Санки-ледянки №75 &quot;Чудик на ватрушке&quot; D-40см   "/>
    <n v="8105"/>
    <n v="1.2921614917126774E-4"/>
    <n v="0.99865103441951464"/>
    <x v="2"/>
    <n v="191"/>
    <n v="191"/>
    <n v="191"/>
    <n v="191"/>
  </r>
  <r>
    <n v="197255"/>
    <s v="Коньки хоккейные 225L, размер 38   "/>
    <n v="7701"/>
    <n v="1.2277527017494542E-4"/>
    <n v="0.99877380968968954"/>
    <x v="2"/>
    <n v="0"/>
    <n v="91"/>
    <n v="125"/>
    <n v="0"/>
  </r>
  <r>
    <n v="143913"/>
    <s v="Коньки ледовые раздвижные 225М, размер 34-37   "/>
    <n v="7634"/>
    <n v="1.2170710459882268E-4"/>
    <n v="0.99889551679428834"/>
    <x v="2"/>
    <n v="0"/>
    <n v="38"/>
    <n v="309"/>
    <n v="0"/>
  </r>
  <r>
    <n v="181104"/>
    <s v="Коньки фигурные Winter Star прокат р.40 "/>
    <n v="7350"/>
    <n v="1.1717935797764562E-4"/>
    <n v="0.99901269615226596"/>
    <x v="2"/>
    <n v="19"/>
    <n v="19"/>
    <n v="19"/>
    <n v="19"/>
  </r>
  <r>
    <n v="100396"/>
    <s v="Лыжи пластиковые БРЕНД ЦСТ (190см) цвета микс"/>
    <n v="7078"/>
    <n v="1.128429245939831E-4"/>
    <n v="0.99912553907685997"/>
    <x v="2"/>
    <n v="0"/>
    <n v="0"/>
    <n v="0"/>
    <n v="0"/>
  </r>
  <r>
    <n v="124442"/>
    <s v="Самокат-снегокат зимний 2 в 1 &quot;Котики&quot;    "/>
    <n v="6826"/>
    <n v="1.088253466061781E-4"/>
    <n v="0.99923436442346614"/>
    <x v="2"/>
    <n v="0"/>
    <n v="0"/>
    <n v="0"/>
    <n v="0"/>
  </r>
  <r>
    <n v="124814"/>
    <s v="Лыжи пластиковые БРЕНД ЦСТ (185см), цвета микс "/>
    <n v="6269"/>
    <n v="9.994522383154563E-5"/>
    <n v="0.99933430964729764"/>
    <x v="2"/>
    <n v="0"/>
    <n v="0"/>
    <n v="0"/>
    <n v="0"/>
  </r>
  <r>
    <n v="153543"/>
    <s v="Санки-ледянки мягкие, 0,6х0,4х 0,04 м, 14-120 ТП,  цвета микс "/>
    <n v="6103"/>
    <n v="9.7298724045928061E-5"/>
    <n v="0.99943160837134359"/>
    <x v="2"/>
    <n v="0"/>
    <n v="0"/>
    <n v="0"/>
    <n v="0"/>
  </r>
  <r>
    <n v="184776"/>
    <s v="Тюбинг принтованный (ТБ2-80/Ф с фиксиками) 85 см "/>
    <n v="5960"/>
    <n v="9.5018907965546651E-5"/>
    <n v="0.99952662727930919"/>
    <x v="2"/>
    <n v="0"/>
    <n v="0"/>
    <n v="0"/>
    <n v="0"/>
  </r>
  <r>
    <n v="152816"/>
    <s v="Коньки фигурные ONLITOP с мехом р.37 "/>
    <n v="5708"/>
    <n v="9.1001329977741656E-5"/>
    <n v="0.99961762860928693"/>
    <x v="2"/>
    <n v="0"/>
    <n v="0"/>
    <n v="0"/>
    <n v="0"/>
  </r>
  <r>
    <n v="158132"/>
    <s v="Коньки фигурные Winter Star с мехом р.37 "/>
    <n v="5332"/>
    <n v="8.5006848535619921E-5"/>
    <n v="0.99970263545782256"/>
    <x v="2"/>
    <n v="14"/>
    <n v="14"/>
    <n v="14"/>
    <n v="14"/>
  </r>
  <r>
    <n v="195476"/>
    <s v="Сумка для коньков и роликовых коньков, принт мальчик, 31х28 см, цвета микс "/>
    <n v="5012"/>
    <n v="7.9905162201899307E-5"/>
    <n v="0.99978254062002447"/>
    <x v="2"/>
    <n v="25"/>
    <n v="25"/>
    <n v="25"/>
    <n v="25"/>
  </r>
  <r>
    <n v="124515"/>
    <s v="Тюбинг 60 см (15-113), цвета микс"/>
    <n v="4789"/>
    <n v="7.634992453808774E-5"/>
    <n v="0.99985889054456256"/>
    <x v="2"/>
    <n v="0"/>
    <n v="0"/>
    <n v="0"/>
    <n v="0"/>
  </r>
  <r>
    <n v="123035"/>
    <s v="Тюбинг БЕСКАМЕРНЫЙ  надувной H2OGO! Snow, 99 см "/>
    <n v="2956"/>
    <n v="4.7126827507744283E-5"/>
    <n v="0.9999060173720703"/>
    <x v="2"/>
    <n v="0"/>
    <n v="0"/>
    <n v="0"/>
    <n v="0"/>
  </r>
  <r>
    <n v="120142"/>
    <s v="Снегокат &quot;Тимка спорт 1&quot;  Sportcarr (высота540мм)  арт.TC1/SC2 "/>
    <n v="2591"/>
    <n v="4.130771653334419E-5"/>
    <n v="0.99994732508860362"/>
    <x v="2"/>
    <n v="181"/>
    <n v="181"/>
    <n v="181"/>
    <n v="181"/>
  </r>
  <r>
    <n v="184439"/>
    <s v="Снегокат &quot;Тимка спорт 1&quot;  Sport (высота 540мм)  арт.ТС1/S "/>
    <n v="1462"/>
    <n v="2.3308329437186109E-5"/>
    <n v="0.99997063341804082"/>
    <x v="2"/>
    <n v="167"/>
    <n v="167"/>
    <n v="167"/>
    <n v="167"/>
  </r>
  <r>
    <n v="191730"/>
    <s v="Тюбинг-ватрушка Карбон 120 см "/>
    <n v="988"/>
    <n v="1.5751456555362433E-5"/>
    <n v="0.99998638487459623"/>
    <x v="2"/>
    <n v="0"/>
    <n v="0"/>
    <n v="0"/>
    <n v="0"/>
  </r>
  <r>
    <n v="158204"/>
    <s v="Самокат-снегокат зимний 2 в 1 &quot;Монстрики&quot;   "/>
    <n v="765"/>
    <n v="1.2196218891550871E-5"/>
    <n v="0.99999858109348783"/>
    <x v="2"/>
    <n v="182"/>
    <n v="182"/>
    <n v="182"/>
    <n v="182"/>
  </r>
  <r>
    <n v="128259"/>
    <s v="Тюбинг БЕСКАМЕРНЫЙ надувной H2OGO! Snow, 99 см  "/>
    <n v="501"/>
    <n v="7.9873276662313551E-6"/>
    <n v="1.0000065684211541"/>
    <x v="2"/>
    <n v="0"/>
    <n v="0"/>
    <n v="0"/>
    <n v="0"/>
  </r>
  <r>
    <n v="174059"/>
    <s v="Снегокат &quot;Ника-кросс&quot;  Бабочки   арт.СНК "/>
    <n v="-74"/>
    <n v="-1.1797649646728947E-6"/>
    <n v="1.0000053886561895"/>
    <x v="2"/>
    <n v="86"/>
    <n v="86"/>
    <n v="86"/>
    <n v="86"/>
  </r>
  <r>
    <n v="183609"/>
    <s v="Снегокат &quot;Mur&quot; "/>
    <n v="-338"/>
    <n v="-5.3886561899924109E-6"/>
    <n v="0.99999999999999944"/>
    <x v="2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4535E-9A07-412E-AC51-5561401849D7}" name="Сводная таблица1" cacheId="0" applyNumberFormats="0" applyBorderFormats="0" applyFontFormats="0" applyPatternFormats="0" applyAlignmentFormats="0" applyWidthHeightFormats="1" dataCaption="Значения" updatedVersion="6" minRefreshableVersion="3" showDrill="0" colGrandTotals="0" itemPrintTitles="1" createdVersion="6" indent="0" compact="0" compactData="0" multipleFieldFilters="0" rowHeaderCaption="Наименование ">
  <location ref="Q4:T505" firstHeaderRow="0" firstDataRow="1" firstDataCol="1" rowPageCount="1" colPageCount="1"/>
  <pivotFields count="3">
    <pivotField axis="axisRow" compact="0" outline="0" showAll="0" sortType="descending" defaultSubtotal="0">
      <items count="500">
        <item x="342"/>
        <item x="13"/>
        <item x="483"/>
        <item x="314"/>
        <item x="263"/>
        <item x="170"/>
        <item x="217"/>
        <item x="411"/>
        <item x="36"/>
        <item x="106"/>
        <item x="71"/>
        <item x="116"/>
        <item x="462"/>
        <item x="183"/>
        <item x="308"/>
        <item x="277"/>
        <item x="209"/>
        <item x="281"/>
        <item x="28"/>
        <item x="171"/>
        <item x="426"/>
        <item x="272"/>
        <item x="264"/>
        <item x="9"/>
        <item x="456"/>
        <item x="418"/>
        <item x="120"/>
        <item x="383"/>
        <item x="232"/>
        <item x="69"/>
        <item x="397"/>
        <item x="302"/>
        <item x="135"/>
        <item x="11"/>
        <item x="464"/>
        <item x="168"/>
        <item x="310"/>
        <item x="377"/>
        <item x="417"/>
        <item x="177"/>
        <item x="228"/>
        <item x="423"/>
        <item x="478"/>
        <item x="57"/>
        <item x="125"/>
        <item x="126"/>
        <item x="382"/>
        <item x="81"/>
        <item x="53"/>
        <item x="444"/>
        <item x="220"/>
        <item x="270"/>
        <item x="230"/>
        <item x="380"/>
        <item x="160"/>
        <item x="474"/>
        <item x="248"/>
        <item x="205"/>
        <item x="461"/>
        <item x="194"/>
        <item x="223"/>
        <item x="236"/>
        <item x="173"/>
        <item x="252"/>
        <item x="301"/>
        <item x="321"/>
        <item x="172"/>
        <item x="94"/>
        <item x="282"/>
        <item x="381"/>
        <item x="250"/>
        <item x="476"/>
        <item x="477"/>
        <item x="121"/>
        <item x="457"/>
        <item x="394"/>
        <item x="22"/>
        <item x="218"/>
        <item x="50"/>
        <item x="392"/>
        <item x="274"/>
        <item x="405"/>
        <item x="139"/>
        <item x="32"/>
        <item x="5"/>
        <item x="221"/>
        <item x="408"/>
        <item x="286"/>
        <item x="493"/>
        <item x="470"/>
        <item x="182"/>
        <item x="318"/>
        <item x="167"/>
        <item x="212"/>
        <item x="198"/>
        <item x="409"/>
        <item x="413"/>
        <item x="320"/>
        <item x="131"/>
        <item x="15"/>
        <item x="75"/>
        <item x="427"/>
        <item x="64"/>
        <item x="492"/>
        <item x="78"/>
        <item x="313"/>
        <item x="404"/>
        <item x="227"/>
        <item x="375"/>
        <item x="445"/>
        <item x="428"/>
        <item x="484"/>
        <item x="491"/>
        <item x="158"/>
        <item x="240"/>
        <item x="485"/>
        <item x="153"/>
        <item x="475"/>
        <item x="235"/>
        <item x="374"/>
        <item x="466"/>
        <item x="386"/>
        <item x="180"/>
        <item x="406"/>
        <item x="471"/>
        <item x="159"/>
        <item x="16"/>
        <item x="257"/>
        <item x="207"/>
        <item x="202"/>
        <item x="87"/>
        <item x="12"/>
        <item x="155"/>
        <item x="143"/>
        <item x="452"/>
        <item x="497"/>
        <item x="55"/>
        <item x="267"/>
        <item x="199"/>
        <item x="86"/>
        <item x="45"/>
        <item x="255"/>
        <item x="275"/>
        <item x="239"/>
        <item x="8"/>
        <item x="90"/>
        <item x="76"/>
        <item x="83"/>
        <item x="369"/>
        <item x="213"/>
        <item x="20"/>
        <item x="210"/>
        <item x="351"/>
        <item x="289"/>
        <item x="367"/>
        <item x="30"/>
        <item x="105"/>
        <item x="89"/>
        <item x="58"/>
        <item x="27"/>
        <item x="440"/>
        <item x="127"/>
        <item x="256"/>
        <item x="18"/>
        <item x="363"/>
        <item x="25"/>
        <item x="38"/>
        <item x="262"/>
        <item x="334"/>
        <item x="379"/>
        <item x="327"/>
        <item x="396"/>
        <item x="80"/>
        <item x="358"/>
        <item x="372"/>
        <item x="47"/>
        <item x="82"/>
        <item x="23"/>
        <item x="154"/>
        <item x="293"/>
        <item x="39"/>
        <item x="196"/>
        <item x="166"/>
        <item x="243"/>
        <item x="350"/>
        <item x="268"/>
        <item x="100"/>
        <item x="7"/>
        <item x="43"/>
        <item x="74"/>
        <item x="398"/>
        <item x="249"/>
        <item x="128"/>
        <item x="24"/>
        <item x="322"/>
        <item x="415"/>
        <item x="430"/>
        <item x="333"/>
        <item x="266"/>
        <item x="222"/>
        <item x="226"/>
        <item x="190"/>
        <item x="46"/>
        <item x="354"/>
        <item x="279"/>
        <item x="481"/>
        <item x="41"/>
        <item x="472"/>
        <item x="98"/>
        <item x="203"/>
        <item x="435"/>
        <item x="114"/>
        <item x="479"/>
        <item x="348"/>
        <item x="442"/>
        <item x="352"/>
        <item x="465"/>
        <item x="176"/>
        <item x="340"/>
        <item x="323"/>
        <item x="163"/>
        <item x="431"/>
        <item x="460"/>
        <item x="359"/>
        <item x="459"/>
        <item x="378"/>
        <item x="3"/>
        <item x="390"/>
        <item x="389"/>
        <item x="458"/>
        <item x="278"/>
        <item x="469"/>
        <item x="449"/>
        <item x="315"/>
        <item x="102"/>
        <item x="132"/>
        <item x="145"/>
        <item x="269"/>
        <item x="349"/>
        <item x="453"/>
        <item x="254"/>
        <item x="201"/>
        <item x="186"/>
        <item x="42"/>
        <item x="488"/>
        <item x="117"/>
        <item x="260"/>
        <item x="56"/>
        <item x="486"/>
        <item x="148"/>
        <item x="150"/>
        <item x="37"/>
        <item x="54"/>
        <item x="337"/>
        <item x="280"/>
        <item x="79"/>
        <item x="339"/>
        <item x="259"/>
        <item x="317"/>
        <item x="97"/>
        <item x="468"/>
        <item x="110"/>
        <item x="234"/>
        <item x="231"/>
        <item x="451"/>
        <item x="416"/>
        <item x="473"/>
        <item x="31"/>
        <item x="21"/>
        <item x="463"/>
        <item x="162"/>
        <item x="0"/>
        <item x="438"/>
        <item x="298"/>
        <item x="283"/>
        <item x="489"/>
        <item x="407"/>
        <item x="496"/>
        <item x="147"/>
        <item x="6"/>
        <item x="287"/>
        <item x="307"/>
        <item x="26"/>
        <item x="242"/>
        <item x="454"/>
        <item x="324"/>
        <item x="429"/>
        <item x="400"/>
        <item x="304"/>
        <item x="265"/>
        <item x="95"/>
        <item x="140"/>
        <item x="144"/>
        <item x="443"/>
        <item x="66"/>
        <item x="455"/>
        <item x="364"/>
        <item x="291"/>
        <item x="152"/>
        <item x="247"/>
        <item x="52"/>
        <item x="200"/>
        <item x="134"/>
        <item x="300"/>
        <item x="245"/>
        <item x="51"/>
        <item x="175"/>
        <item x="122"/>
        <item x="345"/>
        <item x="84"/>
        <item x="402"/>
        <item x="48"/>
        <item x="188"/>
        <item x="330"/>
        <item x="311"/>
        <item x="436"/>
        <item x="365"/>
        <item x="296"/>
        <item x="414"/>
        <item x="146"/>
        <item x="179"/>
        <item x="157"/>
        <item x="149"/>
        <item x="77"/>
        <item x="284"/>
        <item x="253"/>
        <item x="295"/>
        <item x="115"/>
        <item x="360"/>
        <item x="112"/>
        <item x="393"/>
        <item x="366"/>
        <item x="412"/>
        <item x="387"/>
        <item x="19"/>
        <item x="215"/>
        <item x="395"/>
        <item x="104"/>
        <item x="224"/>
        <item x="305"/>
        <item x="85"/>
        <item x="332"/>
        <item x="63"/>
        <item x="356"/>
        <item x="238"/>
        <item x="137"/>
        <item x="174"/>
        <item x="273"/>
        <item x="161"/>
        <item x="33"/>
        <item x="35"/>
        <item x="384"/>
        <item x="399"/>
        <item x="299"/>
        <item x="276"/>
        <item x="91"/>
        <item x="258"/>
        <item x="164"/>
        <item x="96"/>
        <item x="191"/>
        <item x="156"/>
        <item x="335"/>
        <item x="434"/>
        <item x="347"/>
        <item x="111"/>
        <item x="376"/>
        <item x="187"/>
        <item x="241"/>
        <item x="385"/>
        <item x="326"/>
        <item x="246"/>
        <item x="181"/>
        <item x="309"/>
        <item x="439"/>
        <item x="498"/>
        <item x="67"/>
        <item x="424"/>
        <item x="103"/>
        <item x="341"/>
        <item x="123"/>
        <item x="189"/>
        <item x="328"/>
        <item x="343"/>
        <item x="88"/>
        <item x="225"/>
        <item x="92"/>
        <item x="204"/>
        <item x="72"/>
        <item x="446"/>
        <item x="197"/>
        <item x="40"/>
        <item x="70"/>
        <item x="219"/>
        <item x="73"/>
        <item x="62"/>
        <item x="29"/>
        <item x="169"/>
        <item x="229"/>
        <item x="303"/>
        <item x="136"/>
        <item x="361"/>
        <item x="49"/>
        <item x="403"/>
        <item x="109"/>
        <item x="329"/>
        <item x="433"/>
        <item x="101"/>
        <item x="338"/>
        <item x="419"/>
        <item x="124"/>
        <item x="61"/>
        <item x="195"/>
        <item x="425"/>
        <item x="244"/>
        <item x="141"/>
        <item x="99"/>
        <item x="251"/>
        <item x="93"/>
        <item x="482"/>
        <item x="10"/>
        <item x="237"/>
        <item x="2"/>
        <item x="312"/>
        <item x="447"/>
        <item x="336"/>
        <item x="391"/>
        <item x="178"/>
        <item x="233"/>
        <item x="271"/>
        <item x="357"/>
        <item x="306"/>
        <item x="193"/>
        <item x="421"/>
        <item x="410"/>
        <item x="138"/>
        <item x="130"/>
        <item x="65"/>
        <item x="499"/>
        <item x="216"/>
        <item x="151"/>
        <item x="370"/>
        <item x="420"/>
        <item x="290"/>
        <item x="494"/>
        <item x="14"/>
        <item x="487"/>
        <item x="113"/>
        <item x="331"/>
        <item x="294"/>
        <item x="319"/>
        <item x="316"/>
        <item x="192"/>
        <item x="17"/>
        <item x="59"/>
        <item x="118"/>
        <item x="432"/>
        <item x="184"/>
        <item x="422"/>
        <item x="388"/>
        <item x="211"/>
        <item x="288"/>
        <item x="355"/>
        <item x="119"/>
        <item x="325"/>
        <item x="448"/>
        <item x="346"/>
        <item x="450"/>
        <item x="206"/>
        <item x="208"/>
        <item x="373"/>
        <item x="437"/>
        <item x="353"/>
        <item x="44"/>
        <item x="495"/>
        <item x="107"/>
        <item x="467"/>
        <item x="34"/>
        <item x="129"/>
        <item x="401"/>
        <item x="142"/>
        <item x="133"/>
        <item x="261"/>
        <item x="68"/>
        <item x="297"/>
        <item x="1"/>
        <item x="4"/>
        <item x="214"/>
        <item x="490"/>
        <item x="371"/>
        <item x="344"/>
        <item x="285"/>
        <item x="60"/>
        <item x="108"/>
        <item x="480"/>
        <item x="362"/>
        <item x="441"/>
        <item x="292"/>
        <item x="368"/>
        <item x="185"/>
        <item x="16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sortType="descending" defaultSubtotal="0">
      <items count="465">
        <item x="377"/>
        <item x="242"/>
        <item x="2"/>
        <item x="136"/>
        <item x="127"/>
        <item x="9"/>
        <item x="354"/>
        <item x="278"/>
        <item x="58"/>
        <item x="205"/>
        <item x="381"/>
        <item x="432"/>
        <item x="289"/>
        <item x="147"/>
        <item x="300"/>
        <item x="34"/>
        <item x="75"/>
        <item x="248"/>
        <item x="96"/>
        <item x="80"/>
        <item x="184"/>
        <item x="415"/>
        <item x="132"/>
        <item x="138"/>
        <item x="263"/>
        <item x="426"/>
        <item x="212"/>
        <item x="137"/>
        <item x="120"/>
        <item x="287"/>
        <item x="165"/>
        <item x="369"/>
        <item x="409"/>
        <item x="189"/>
        <item x="280"/>
        <item x="264"/>
        <item x="334"/>
        <item x="425"/>
        <item x="148"/>
        <item x="347"/>
        <item x="46"/>
        <item x="294"/>
        <item x="341"/>
        <item x="327"/>
        <item x="103"/>
        <item x="361"/>
        <item x="59"/>
        <item x="38"/>
        <item x="87"/>
        <item x="351"/>
        <item x="380"/>
        <item x="53"/>
        <item x="345"/>
        <item x="41"/>
        <item x="194"/>
        <item x="296"/>
        <item x="97"/>
        <item x="98"/>
        <item x="231"/>
        <item x="368"/>
        <item x="133"/>
        <item x="77"/>
        <item x="383"/>
        <item x="92"/>
        <item x="431"/>
        <item x="62"/>
        <item x="104"/>
        <item x="200"/>
        <item x="444"/>
        <item x="285"/>
        <item x="21"/>
        <item x="442"/>
        <item x="290"/>
        <item x="64"/>
        <item x="433"/>
        <item x="318"/>
        <item x="301"/>
        <item x="1"/>
        <item x="23"/>
        <item x="163"/>
        <item x="366"/>
        <item x="122"/>
        <item x="187"/>
        <item x="271"/>
        <item x="224"/>
        <item x="99"/>
        <item x="337"/>
        <item x="401"/>
        <item x="394"/>
        <item x="276"/>
        <item x="453"/>
        <item x="371"/>
        <item x="207"/>
        <item x="90"/>
        <item x="78"/>
        <item x="115"/>
        <item x="358"/>
        <item x="110"/>
        <item x="218"/>
        <item x="185"/>
        <item x="445"/>
        <item x="399"/>
        <item x="437"/>
        <item x="331"/>
        <item x="69"/>
        <item x="306"/>
        <item x="168"/>
        <item x="125"/>
        <item x="447"/>
        <item x="249"/>
        <item x="32"/>
        <item x="406"/>
        <item x="443"/>
        <item x="74"/>
        <item x="454"/>
        <item x="357"/>
        <item x="302"/>
        <item x="283"/>
        <item x="158"/>
        <item x="379"/>
        <item x="169"/>
        <item x="22"/>
        <item x="343"/>
        <item x="236"/>
        <item x="140"/>
        <item x="193"/>
        <item x="83"/>
        <item x="57"/>
        <item x="118"/>
        <item x="54"/>
        <item x="414"/>
        <item x="144"/>
        <item x="312"/>
        <item x="298"/>
        <item x="412"/>
        <item x="153"/>
        <item x="225"/>
        <item x="382"/>
        <item x="95"/>
        <item x="175"/>
        <item x="201"/>
        <item x="374"/>
        <item x="5"/>
        <item x="159"/>
        <item x="315"/>
        <item x="389"/>
        <item x="11"/>
        <item x="202"/>
        <item x="4"/>
        <item x="178"/>
        <item x="143"/>
        <item x="423"/>
        <item x="43"/>
        <item x="243"/>
        <item x="333"/>
        <item x="141"/>
        <item x="219"/>
        <item x="196"/>
        <item x="297"/>
        <item x="424"/>
        <item x="439"/>
        <item x="222"/>
        <item x="292"/>
        <item x="15"/>
        <item x="112"/>
        <item x="81"/>
        <item x="76"/>
        <item x="305"/>
        <item x="417"/>
        <item x="450"/>
        <item x="448"/>
        <item x="217"/>
        <item x="329"/>
        <item x="195"/>
        <item x="293"/>
        <item x="183"/>
        <item x="89"/>
        <item x="86"/>
        <item x="220"/>
        <item x="234"/>
        <item x="269"/>
        <item x="172"/>
        <item x="68"/>
        <item x="72"/>
        <item x="156"/>
        <item x="18"/>
        <item x="176"/>
        <item x="429"/>
        <item x="252"/>
        <item x="239"/>
        <item x="322"/>
        <item x="370"/>
        <item x="265"/>
        <item x="209"/>
        <item x="10"/>
        <item x="229"/>
        <item x="180"/>
        <item x="105"/>
        <item x="198"/>
        <item x="223"/>
        <item x="420"/>
        <item x="299"/>
        <item x="247"/>
        <item x="117"/>
        <item x="213"/>
        <item x="395"/>
        <item x="241"/>
        <item x="392"/>
        <item x="27"/>
        <item x="31"/>
        <item x="449"/>
        <item x="230"/>
        <item x="365"/>
        <item x="179"/>
        <item x="404"/>
        <item x="461"/>
        <item x="7"/>
        <item x="288"/>
        <item x="211"/>
        <item x="50"/>
        <item x="398"/>
        <item x="251"/>
        <item x="262"/>
        <item x="275"/>
        <item x="36"/>
        <item x="20"/>
        <item x="363"/>
        <item x="421"/>
        <item x="295"/>
        <item x="173"/>
        <item x="279"/>
        <item x="353"/>
        <item x="281"/>
        <item x="348"/>
        <item x="24"/>
        <item x="446"/>
        <item x="6"/>
        <item x="129"/>
        <item x="427"/>
        <item x="233"/>
        <item x="149"/>
        <item x="273"/>
        <item x="434"/>
        <item x="65"/>
        <item x="45"/>
        <item x="451"/>
        <item x="39"/>
        <item x="240"/>
        <item x="360"/>
        <item x="261"/>
        <item x="51"/>
        <item x="17"/>
        <item x="464"/>
        <item x="48"/>
        <item x="30"/>
        <item x="44"/>
        <item x="340"/>
        <item x="67"/>
        <item x="308"/>
        <item x="313"/>
        <item x="145"/>
        <item x="166"/>
        <item x="164"/>
        <item x="29"/>
        <item x="375"/>
        <item x="403"/>
        <item x="405"/>
        <item x="116"/>
        <item x="373"/>
        <item x="463"/>
        <item x="428"/>
        <item x="12"/>
        <item x="272"/>
        <item x="459"/>
        <item x="228"/>
        <item x="458"/>
        <item x="154"/>
        <item x="413"/>
        <item x="422"/>
        <item x="254"/>
        <item x="441"/>
        <item x="304"/>
        <item x="438"/>
        <item x="397"/>
        <item x="250"/>
        <item x="400"/>
        <item x="28"/>
        <item x="60"/>
        <item x="109"/>
        <item x="121"/>
        <item x="100"/>
        <item x="235"/>
        <item x="237"/>
        <item x="63"/>
        <item x="47"/>
        <item x="91"/>
        <item x="55"/>
        <item x="274"/>
        <item x="257"/>
        <item x="42"/>
        <item x="108"/>
        <item x="134"/>
        <item x="70"/>
        <item x="14"/>
        <item x="282"/>
        <item x="326"/>
        <item x="349"/>
        <item x="181"/>
        <item x="253"/>
        <item x="323"/>
        <item x="139"/>
        <item x="146"/>
        <item x="221"/>
        <item x="407"/>
        <item x="216"/>
        <item x="355"/>
        <item x="135"/>
        <item x="396"/>
        <item x="384"/>
        <item x="328"/>
        <item x="199"/>
        <item x="324"/>
        <item x="245"/>
        <item x="150"/>
        <item x="102"/>
        <item x="402"/>
        <item x="131"/>
        <item x="106"/>
        <item x="267"/>
        <item x="378"/>
        <item x="82"/>
        <item x="309"/>
        <item x="408"/>
        <item x="350"/>
        <item x="152"/>
        <item x="206"/>
        <item x="197"/>
        <item x="336"/>
        <item x="227"/>
        <item x="303"/>
        <item x="310"/>
        <item x="266"/>
        <item x="385"/>
        <item x="317"/>
        <item x="71"/>
        <item x="320"/>
        <item x="346"/>
        <item x="113"/>
        <item x="123"/>
        <item x="111"/>
        <item x="356"/>
        <item x="190"/>
        <item x="208"/>
        <item x="319"/>
        <item x="325"/>
        <item x="316"/>
        <item x="455"/>
        <item x="33"/>
        <item x="226"/>
        <item x="13"/>
        <item x="40"/>
        <item x="204"/>
        <item x="157"/>
        <item x="388"/>
        <item x="101"/>
        <item x="416"/>
        <item x="246"/>
        <item x="430"/>
        <item x="284"/>
        <item x="238"/>
        <item x="155"/>
        <item x="0"/>
        <item x="26"/>
        <item x="88"/>
        <item x="372"/>
        <item x="344"/>
        <item x="162"/>
        <item x="177"/>
        <item x="232"/>
        <item x="277"/>
        <item x="419"/>
        <item x="52"/>
        <item x="410"/>
        <item x="386"/>
        <item x="330"/>
        <item x="174"/>
        <item x="456"/>
        <item x="258"/>
        <item x="19"/>
        <item x="151"/>
        <item x="244"/>
        <item x="56"/>
        <item x="130"/>
        <item x="161"/>
        <item x="107"/>
        <item x="418"/>
        <item x="367"/>
        <item x="307"/>
        <item x="128"/>
        <item x="393"/>
        <item x="160"/>
        <item x="124"/>
        <item x="37"/>
        <item x="362"/>
        <item x="440"/>
        <item x="170"/>
        <item x="142"/>
        <item x="359"/>
        <item x="376"/>
        <item x="291"/>
        <item x="49"/>
        <item x="338"/>
        <item x="167"/>
        <item x="387"/>
        <item x="335"/>
        <item x="35"/>
        <item x="255"/>
        <item x="352"/>
        <item x="391"/>
        <item x="192"/>
        <item x="457"/>
        <item x="462"/>
        <item x="436"/>
        <item x="203"/>
        <item x="61"/>
        <item x="452"/>
        <item x="171"/>
        <item x="311"/>
        <item x="270"/>
        <item x="16"/>
        <item x="186"/>
        <item x="191"/>
        <item x="321"/>
        <item x="364"/>
        <item x="126"/>
        <item x="260"/>
        <item x="66"/>
        <item x="3"/>
        <item x="93"/>
        <item x="214"/>
        <item x="286"/>
        <item x="25"/>
        <item x="435"/>
        <item x="8"/>
        <item x="188"/>
        <item x="339"/>
        <item x="215"/>
        <item x="119"/>
        <item x="390"/>
        <item x="79"/>
        <item x="259"/>
        <item x="268"/>
        <item x="411"/>
        <item x="73"/>
        <item x="84"/>
        <item x="460"/>
        <item x="85"/>
        <item x="332"/>
        <item x="114"/>
        <item x="342"/>
        <item x="256"/>
        <item x="182"/>
        <item x="314"/>
        <item x="210"/>
        <item x="9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01">
    <i>
      <x v="271"/>
    </i>
    <i>
      <x v="484"/>
    </i>
    <i>
      <x v="421"/>
    </i>
    <i>
      <x v="226"/>
    </i>
    <i>
      <x v="485"/>
    </i>
    <i>
      <x v="84"/>
    </i>
    <i>
      <x v="279"/>
    </i>
    <i>
      <x v="187"/>
    </i>
    <i>
      <x v="144"/>
    </i>
    <i>
      <x v="23"/>
    </i>
    <i>
      <x v="419"/>
    </i>
    <i>
      <x v="33"/>
    </i>
    <i>
      <x v="131"/>
    </i>
    <i>
      <x v="1"/>
    </i>
    <i>
      <x v="444"/>
    </i>
    <i>
      <x v="99"/>
    </i>
    <i>
      <x v="126"/>
    </i>
    <i>
      <x v="452"/>
    </i>
    <i>
      <x v="163"/>
    </i>
    <i>
      <x v="334"/>
    </i>
    <i>
      <x v="150"/>
    </i>
    <i>
      <x v="268"/>
    </i>
    <i>
      <x v="76"/>
    </i>
    <i>
      <x v="177"/>
    </i>
    <i>
      <x v="193"/>
    </i>
    <i>
      <x v="165"/>
    </i>
    <i>
      <x v="282"/>
    </i>
    <i>
      <x v="159"/>
    </i>
    <i>
      <x v="18"/>
    </i>
    <i>
      <x v="395"/>
    </i>
    <i>
      <x v="155"/>
    </i>
    <i>
      <x v="267"/>
    </i>
    <i>
      <x v="83"/>
    </i>
    <i>
      <x v="349"/>
    </i>
    <i>
      <x v="476"/>
    </i>
    <i>
      <x v="350"/>
    </i>
    <i>
      <x v="8"/>
    </i>
    <i>
      <x v="251"/>
    </i>
    <i>
      <x v="166"/>
    </i>
    <i>
      <x v="180"/>
    </i>
    <i>
      <x v="390"/>
    </i>
    <i>
      <x v="206"/>
    </i>
    <i>
      <x v="243"/>
    </i>
    <i>
      <x v="188"/>
    </i>
    <i>
      <x v="472"/>
    </i>
    <i>
      <x v="140"/>
    </i>
    <i>
      <x v="202"/>
    </i>
    <i>
      <x v="175"/>
    </i>
    <i>
      <x v="311"/>
    </i>
    <i>
      <x v="401"/>
    </i>
    <i>
      <x v="78"/>
    </i>
    <i>
      <x v="305"/>
    </i>
    <i>
      <x v="300"/>
    </i>
    <i>
      <x v="48"/>
    </i>
    <i>
      <x v="252"/>
    </i>
    <i>
      <x v="136"/>
    </i>
    <i>
      <x v="247"/>
    </i>
    <i>
      <x v="43"/>
    </i>
    <i>
      <x v="158"/>
    </i>
    <i>
      <x v="453"/>
    </i>
    <i>
      <x v="491"/>
    </i>
    <i>
      <x v="410"/>
    </i>
    <i>
      <x v="394"/>
    </i>
    <i>
      <x v="342"/>
    </i>
    <i>
      <x v="102"/>
    </i>
    <i>
      <x v="436"/>
    </i>
    <i>
      <x v="294"/>
    </i>
    <i>
      <x v="375"/>
    </i>
    <i>
      <x v="482"/>
    </i>
    <i>
      <x v="29"/>
    </i>
    <i>
      <x v="391"/>
    </i>
    <i>
      <x v="10"/>
    </i>
    <i>
      <x v="387"/>
    </i>
    <i>
      <x v="393"/>
    </i>
    <i>
      <x v="189"/>
    </i>
    <i>
      <x v="100"/>
    </i>
    <i>
      <x v="146"/>
    </i>
    <i>
      <x v="323"/>
    </i>
    <i>
      <x v="104"/>
    </i>
    <i>
      <x v="255"/>
    </i>
    <i>
      <x v="172"/>
    </i>
    <i>
      <x v="47"/>
    </i>
    <i>
      <x v="176"/>
    </i>
    <i>
      <x v="147"/>
    </i>
    <i>
      <x v="309"/>
    </i>
    <i>
      <x v="340"/>
    </i>
    <i>
      <x v="139"/>
    </i>
    <i>
      <x v="130"/>
    </i>
    <i>
      <x v="383"/>
    </i>
    <i>
      <x v="157"/>
    </i>
    <i>
      <x v="145"/>
    </i>
    <i>
      <x v="355"/>
    </i>
    <i>
      <x v="385"/>
    </i>
    <i>
      <x v="417"/>
    </i>
    <i>
      <x v="67"/>
    </i>
    <i>
      <x v="290"/>
    </i>
    <i>
      <x v="358"/>
    </i>
    <i>
      <x v="259"/>
    </i>
    <i>
      <x v="208"/>
    </i>
    <i>
      <x v="415"/>
    </i>
    <i>
      <x v="186"/>
    </i>
    <i>
      <x v="406"/>
    </i>
    <i>
      <x v="234"/>
    </i>
    <i>
      <x v="377"/>
    </i>
    <i>
      <x v="337"/>
    </i>
    <i>
      <x v="156"/>
    </i>
    <i>
      <x v="9"/>
    </i>
    <i>
      <x v="474"/>
    </i>
    <i>
      <x v="492"/>
    </i>
    <i>
      <x v="403"/>
    </i>
    <i>
      <x v="261"/>
    </i>
    <i>
      <x v="364"/>
    </i>
    <i>
      <x v="329"/>
    </i>
    <i>
      <x v="446"/>
    </i>
    <i>
      <x v="211"/>
    </i>
    <i>
      <x v="327"/>
    </i>
    <i>
      <x v="11"/>
    </i>
    <i>
      <x v="245"/>
    </i>
    <i>
      <x v="454"/>
    </i>
    <i>
      <x v="462"/>
    </i>
    <i>
      <x v="26"/>
    </i>
    <i>
      <x v="73"/>
    </i>
    <i>
      <x v="307"/>
    </i>
    <i>
      <x v="379"/>
    </i>
    <i>
      <x v="409"/>
    </i>
    <i>
      <x v="44"/>
    </i>
    <i>
      <x v="45"/>
    </i>
    <i>
      <x v="161"/>
    </i>
    <i>
      <x v="192"/>
    </i>
    <i>
      <x v="477"/>
    </i>
    <i>
      <x v="435"/>
    </i>
    <i>
      <x v="98"/>
    </i>
    <i>
      <x v="235"/>
    </i>
    <i>
      <x v="480"/>
    </i>
    <i>
      <x v="302"/>
    </i>
    <i>
      <x v="32"/>
    </i>
    <i>
      <x v="399"/>
    </i>
    <i>
      <x v="345"/>
    </i>
    <i>
      <x v="434"/>
    </i>
    <i>
      <x v="82"/>
    </i>
    <i>
      <x v="291"/>
    </i>
    <i>
      <x v="414"/>
    </i>
    <i>
      <x v="479"/>
    </i>
    <i>
      <x v="133"/>
    </i>
    <i>
      <x v="292"/>
    </i>
    <i>
      <x v="236"/>
    </i>
    <i>
      <x v="319"/>
    </i>
    <i>
      <x v="278"/>
    </i>
    <i>
      <x v="249"/>
    </i>
    <i>
      <x v="322"/>
    </i>
    <i>
      <x v="250"/>
    </i>
    <i>
      <x v="439"/>
    </i>
    <i>
      <x v="298"/>
    </i>
    <i>
      <x v="116"/>
    </i>
    <i>
      <x v="178"/>
    </i>
    <i>
      <x v="132"/>
    </i>
    <i>
      <x v="360"/>
    </i>
    <i>
      <x v="321"/>
    </i>
    <i>
      <x v="113"/>
    </i>
    <i>
      <x v="125"/>
    </i>
    <i>
      <x v="54"/>
    </i>
    <i>
      <x v="348"/>
    </i>
    <i>
      <x v="270"/>
    </i>
    <i>
      <x v="220"/>
    </i>
    <i>
      <x v="357"/>
    </i>
    <i>
      <x v="499"/>
    </i>
    <i>
      <x v="182"/>
    </i>
    <i>
      <x v="92"/>
    </i>
    <i>
      <x v="35"/>
    </i>
    <i>
      <x v="396"/>
    </i>
    <i>
      <x v="5"/>
    </i>
    <i>
      <x v="19"/>
    </i>
    <i>
      <x v="66"/>
    </i>
    <i>
      <x v="62"/>
    </i>
    <i>
      <x v="346"/>
    </i>
    <i>
      <x v="306"/>
    </i>
    <i>
      <x v="217"/>
    </i>
    <i>
      <x v="39"/>
    </i>
    <i>
      <x v="426"/>
    </i>
    <i>
      <x v="320"/>
    </i>
    <i>
      <x v="122"/>
    </i>
    <i>
      <x v="371"/>
    </i>
    <i>
      <x v="90"/>
    </i>
    <i>
      <x v="13"/>
    </i>
    <i>
      <x v="456"/>
    </i>
    <i>
      <x v="498"/>
    </i>
    <i>
      <x v="242"/>
    </i>
    <i>
      <x v="366"/>
    </i>
    <i>
      <x v="312"/>
    </i>
    <i>
      <x v="380"/>
    </i>
    <i>
      <x v="201"/>
    </i>
    <i>
      <x v="359"/>
    </i>
    <i>
      <x v="451"/>
    </i>
    <i>
      <x v="431"/>
    </i>
    <i>
      <x v="59"/>
    </i>
    <i>
      <x v="411"/>
    </i>
    <i>
      <x v="181"/>
    </i>
    <i>
      <x v="389"/>
    </i>
    <i>
      <x v="94"/>
    </i>
    <i>
      <x v="138"/>
    </i>
    <i>
      <x v="301"/>
    </i>
    <i>
      <x v="241"/>
    </i>
    <i>
      <x v="129"/>
    </i>
    <i>
      <x v="209"/>
    </i>
    <i>
      <x v="386"/>
    </i>
    <i>
      <x v="57"/>
    </i>
    <i>
      <x v="467"/>
    </i>
    <i>
      <x v="128"/>
    </i>
    <i>
      <x v="468"/>
    </i>
    <i>
      <x v="16"/>
    </i>
    <i>
      <x v="151"/>
    </i>
    <i>
      <x v="459"/>
    </i>
    <i>
      <x v="93"/>
    </i>
    <i>
      <x v="149"/>
    </i>
    <i>
      <x v="486"/>
    </i>
    <i>
      <x v="335"/>
    </i>
    <i>
      <x v="438"/>
    </i>
    <i>
      <x v="6"/>
    </i>
    <i>
      <x v="77"/>
    </i>
    <i>
      <x v="392"/>
    </i>
    <i>
      <x v="50"/>
    </i>
    <i>
      <x v="85"/>
    </i>
    <i>
      <x v="199"/>
    </i>
    <i>
      <x v="60"/>
    </i>
    <i>
      <x v="338"/>
    </i>
    <i>
      <x v="384"/>
    </i>
    <i>
      <x v="200"/>
    </i>
    <i>
      <x v="107"/>
    </i>
    <i>
      <x v="40"/>
    </i>
    <i>
      <x v="397"/>
    </i>
    <i>
      <x v="52"/>
    </i>
    <i>
      <x v="263"/>
    </i>
    <i>
      <x v="28"/>
    </i>
    <i>
      <x v="427"/>
    </i>
    <i>
      <x v="262"/>
    </i>
    <i>
      <x v="118"/>
    </i>
    <i>
      <x v="61"/>
    </i>
    <i>
      <x v="420"/>
    </i>
    <i>
      <x v="143"/>
    </i>
    <i>
      <x v="344"/>
    </i>
    <i>
      <x v="114"/>
    </i>
    <i>
      <x v="367"/>
    </i>
    <i>
      <x v="283"/>
    </i>
    <i>
      <x v="183"/>
    </i>
    <i>
      <x v="413"/>
    </i>
    <i>
      <x v="304"/>
    </i>
    <i>
      <x v="370"/>
    </i>
    <i>
      <x v="299"/>
    </i>
    <i>
      <x v="56"/>
    </i>
    <i>
      <x v="191"/>
    </i>
    <i>
      <x v="70"/>
    </i>
    <i>
      <x v="416"/>
    </i>
    <i>
      <x v="63"/>
    </i>
    <i>
      <x v="325"/>
    </i>
    <i>
      <x v="240"/>
    </i>
    <i>
      <x v="141"/>
    </i>
    <i>
      <x v="162"/>
    </i>
    <i>
      <x v="127"/>
    </i>
    <i>
      <x v="356"/>
    </i>
    <i>
      <x v="257"/>
    </i>
    <i>
      <x v="246"/>
    </i>
    <i>
      <x v="481"/>
    </i>
    <i>
      <x v="167"/>
    </i>
    <i>
      <x v="4"/>
    </i>
    <i>
      <x v="22"/>
    </i>
    <i>
      <x v="289"/>
    </i>
    <i>
      <x v="198"/>
    </i>
    <i>
      <x v="137"/>
    </i>
    <i>
      <x v="185"/>
    </i>
    <i>
      <x v="237"/>
    </i>
    <i>
      <x v="51"/>
    </i>
    <i>
      <x v="428"/>
    </i>
    <i>
      <x v="21"/>
    </i>
    <i>
      <x v="347"/>
    </i>
    <i>
      <x v="80"/>
    </i>
    <i>
      <x v="142"/>
    </i>
    <i>
      <x v="354"/>
    </i>
    <i>
      <x v="15"/>
    </i>
    <i>
      <x v="230"/>
    </i>
    <i>
      <x v="204"/>
    </i>
    <i>
      <x v="254"/>
    </i>
    <i>
      <x v="17"/>
    </i>
    <i>
      <x v="68"/>
    </i>
    <i>
      <x v="274"/>
    </i>
    <i>
      <x v="324"/>
    </i>
    <i>
      <x v="490"/>
    </i>
    <i>
      <x v="87"/>
    </i>
    <i>
      <x v="280"/>
    </i>
    <i>
      <x v="460"/>
    </i>
    <i>
      <x v="153"/>
    </i>
    <i>
      <x v="442"/>
    </i>
    <i>
      <x v="297"/>
    </i>
    <i>
      <x v="496"/>
    </i>
    <i>
      <x v="179"/>
    </i>
    <i>
      <x v="448"/>
    </i>
    <i>
      <x v="326"/>
    </i>
    <i>
      <x v="317"/>
    </i>
    <i>
      <x v="483"/>
    </i>
    <i>
      <x v="273"/>
    </i>
    <i>
      <x v="353"/>
    </i>
    <i>
      <x v="303"/>
    </i>
    <i>
      <x v="64"/>
    </i>
    <i>
      <x v="31"/>
    </i>
    <i>
      <x v="398"/>
    </i>
    <i>
      <x v="288"/>
    </i>
    <i>
      <x v="339"/>
    </i>
    <i>
      <x v="430"/>
    </i>
    <i>
      <x v="281"/>
    </i>
    <i>
      <x v="14"/>
    </i>
    <i>
      <x v="372"/>
    </i>
    <i>
      <x v="36"/>
    </i>
    <i>
      <x v="314"/>
    </i>
    <i>
      <x v="422"/>
    </i>
    <i>
      <x v="105"/>
    </i>
    <i>
      <x v="3"/>
    </i>
    <i>
      <x v="233"/>
    </i>
    <i>
      <x v="450"/>
    </i>
    <i>
      <x v="258"/>
    </i>
    <i>
      <x v="91"/>
    </i>
    <i>
      <x v="449"/>
    </i>
    <i>
      <x v="97"/>
    </i>
    <i>
      <x v="65"/>
    </i>
    <i>
      <x v="194"/>
    </i>
    <i>
      <x v="219"/>
    </i>
    <i>
      <x v="285"/>
    </i>
    <i>
      <x v="463"/>
    </i>
    <i>
      <x v="369"/>
    </i>
    <i>
      <x v="170"/>
    </i>
    <i>
      <x v="381"/>
    </i>
    <i>
      <x v="404"/>
    </i>
    <i>
      <x v="313"/>
    </i>
    <i>
      <x v="447"/>
    </i>
    <i>
      <x v="341"/>
    </i>
    <i>
      <x v="197"/>
    </i>
    <i>
      <x v="168"/>
    </i>
    <i>
      <x v="361"/>
    </i>
    <i>
      <x v="424"/>
    </i>
    <i>
      <x v="253"/>
    </i>
    <i>
      <x v="407"/>
    </i>
    <i>
      <x v="256"/>
    </i>
    <i>
      <x v="218"/>
    </i>
    <i>
      <x v="378"/>
    </i>
    <i>
      <x/>
    </i>
    <i>
      <x v="382"/>
    </i>
    <i>
      <x v="489"/>
    </i>
    <i>
      <x v="308"/>
    </i>
    <i>
      <x v="465"/>
    </i>
    <i>
      <x v="363"/>
    </i>
    <i>
      <x v="213"/>
    </i>
    <i>
      <x v="238"/>
    </i>
    <i>
      <x v="184"/>
    </i>
    <i>
      <x v="152"/>
    </i>
    <i>
      <x v="215"/>
    </i>
    <i>
      <x v="471"/>
    </i>
    <i>
      <x v="203"/>
    </i>
    <i>
      <x v="461"/>
    </i>
    <i>
      <x v="343"/>
    </i>
    <i>
      <x v="429"/>
    </i>
    <i>
      <x v="173"/>
    </i>
    <i>
      <x v="223"/>
    </i>
    <i>
      <x v="328"/>
    </i>
    <i>
      <x v="400"/>
    </i>
    <i>
      <x v="494"/>
    </i>
    <i>
      <x v="164"/>
    </i>
    <i>
      <x v="296"/>
    </i>
    <i>
      <x v="316"/>
    </i>
    <i>
      <x v="331"/>
    </i>
    <i>
      <x v="154"/>
    </i>
    <i>
      <x v="497"/>
    </i>
    <i>
      <x v="148"/>
    </i>
    <i>
      <x v="440"/>
    </i>
    <i>
      <x v="488"/>
    </i>
    <i>
      <x v="174"/>
    </i>
    <i>
      <x v="469"/>
    </i>
    <i>
      <x v="119"/>
    </i>
    <i>
      <x v="108"/>
    </i>
    <i>
      <x v="365"/>
    </i>
    <i>
      <x v="37"/>
    </i>
    <i>
      <x v="225"/>
    </i>
    <i>
      <x v="169"/>
    </i>
    <i>
      <x v="53"/>
    </i>
    <i>
      <x v="69"/>
    </i>
    <i>
      <x v="46"/>
    </i>
    <i>
      <x v="27"/>
    </i>
    <i>
      <x v="351"/>
    </i>
    <i>
      <x v="368"/>
    </i>
    <i>
      <x v="121"/>
    </i>
    <i>
      <x v="333"/>
    </i>
    <i>
      <x v="458"/>
    </i>
    <i>
      <x v="228"/>
    </i>
    <i>
      <x v="227"/>
    </i>
    <i>
      <x v="425"/>
    </i>
    <i>
      <x v="79"/>
    </i>
    <i>
      <x v="330"/>
    </i>
    <i>
      <x v="75"/>
    </i>
    <i>
      <x v="336"/>
    </i>
    <i>
      <x v="171"/>
    </i>
    <i>
      <x v="30"/>
    </i>
    <i>
      <x v="190"/>
    </i>
    <i>
      <x v="352"/>
    </i>
    <i>
      <x v="287"/>
    </i>
    <i>
      <x v="478"/>
    </i>
    <i>
      <x v="310"/>
    </i>
    <i>
      <x v="402"/>
    </i>
    <i>
      <x v="106"/>
    </i>
    <i>
      <x v="81"/>
    </i>
    <i>
      <x v="123"/>
    </i>
    <i>
      <x v="276"/>
    </i>
    <i>
      <x v="86"/>
    </i>
    <i>
      <x v="95"/>
    </i>
    <i>
      <x v="433"/>
    </i>
    <i>
      <x v="7"/>
    </i>
    <i>
      <x v="332"/>
    </i>
    <i>
      <x v="96"/>
    </i>
    <i>
      <x v="318"/>
    </i>
    <i>
      <x v="195"/>
    </i>
    <i>
      <x v="265"/>
    </i>
    <i>
      <x v="38"/>
    </i>
    <i>
      <x v="25"/>
    </i>
    <i>
      <x v="408"/>
    </i>
    <i>
      <x v="441"/>
    </i>
    <i>
      <x v="432"/>
    </i>
    <i>
      <x v="457"/>
    </i>
    <i>
      <x v="41"/>
    </i>
    <i>
      <x v="376"/>
    </i>
    <i>
      <x v="20"/>
    </i>
    <i>
      <x v="412"/>
    </i>
    <i>
      <x v="101"/>
    </i>
    <i>
      <x v="110"/>
    </i>
    <i>
      <x v="286"/>
    </i>
    <i>
      <x v="196"/>
    </i>
    <i>
      <x v="221"/>
    </i>
    <i>
      <x v="455"/>
    </i>
    <i>
      <x v="405"/>
    </i>
    <i>
      <x v="362"/>
    </i>
    <i>
      <x v="210"/>
    </i>
    <i>
      <x v="315"/>
    </i>
    <i>
      <x v="470"/>
    </i>
    <i>
      <x v="272"/>
    </i>
    <i>
      <x v="373"/>
    </i>
    <i>
      <x v="160"/>
    </i>
    <i>
      <x v="495"/>
    </i>
    <i>
      <x v="214"/>
    </i>
    <i>
      <x v="293"/>
    </i>
    <i>
      <x v="49"/>
    </i>
    <i>
      <x v="109"/>
    </i>
    <i>
      <x v="388"/>
    </i>
    <i>
      <x v="423"/>
    </i>
    <i>
      <x v="464"/>
    </i>
    <i>
      <x v="232"/>
    </i>
    <i>
      <x v="466"/>
    </i>
    <i>
      <x v="264"/>
    </i>
    <i>
      <x v="134"/>
    </i>
    <i>
      <x v="239"/>
    </i>
    <i>
      <x v="284"/>
    </i>
    <i>
      <x v="295"/>
    </i>
    <i>
      <x v="24"/>
    </i>
    <i>
      <x v="74"/>
    </i>
    <i>
      <x v="229"/>
    </i>
    <i>
      <x v="224"/>
    </i>
    <i>
      <x v="222"/>
    </i>
    <i>
      <x v="58"/>
    </i>
    <i>
      <x v="12"/>
    </i>
    <i>
      <x v="269"/>
    </i>
    <i>
      <x v="34"/>
    </i>
    <i>
      <x v="216"/>
    </i>
    <i>
      <x v="120"/>
    </i>
    <i>
      <x v="475"/>
    </i>
    <i>
      <x v="260"/>
    </i>
    <i>
      <x v="231"/>
    </i>
    <i>
      <x v="89"/>
    </i>
    <i>
      <x v="124"/>
    </i>
    <i>
      <x v="207"/>
    </i>
    <i>
      <x v="266"/>
    </i>
    <i>
      <x v="55"/>
    </i>
    <i>
      <x v="117"/>
    </i>
    <i>
      <x v="71"/>
    </i>
    <i>
      <x v="72"/>
    </i>
    <i>
      <x v="42"/>
    </i>
    <i>
      <x v="212"/>
    </i>
    <i>
      <x v="493"/>
    </i>
    <i>
      <x v="205"/>
    </i>
    <i>
      <x v="418"/>
    </i>
    <i>
      <x v="2"/>
    </i>
    <i>
      <x v="111"/>
    </i>
    <i>
      <x v="115"/>
    </i>
    <i>
      <x v="248"/>
    </i>
    <i>
      <x v="445"/>
    </i>
    <i>
      <x v="244"/>
    </i>
    <i>
      <x v="275"/>
    </i>
    <i>
      <x v="487"/>
    </i>
    <i>
      <x v="112"/>
    </i>
    <i>
      <x v="103"/>
    </i>
    <i>
      <x v="88"/>
    </i>
    <i>
      <x v="443"/>
    </i>
    <i>
      <x v="473"/>
    </i>
    <i>
      <x v="277"/>
    </i>
    <i>
      <x v="135"/>
    </i>
    <i>
      <x v="374"/>
    </i>
    <i>
      <x v="43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 Объем продаж (руб.)" fld="2" baseField="0" baseItem="1" numFmtId="166"/>
    <dataField name="Доля в %" fld="2" showDataAs="percentOfCol" baseField="0" baseItem="0" numFmtId="10"/>
    <dataField name=" Объем продаж (руб.)2" fld="2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1">
    <format dxfId="110">
      <pivotArea outline="0" fieldPosition="0">
        <references count="1">
          <reference field="4294967294" count="1" selected="0">
            <x v="0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8">
      <pivotArea outline="0" fieldPosition="0">
        <references count="1">
          <reference field="4294967294" count="1">
            <x v="0"/>
          </reference>
        </references>
      </pivotArea>
    </format>
    <format dxfId="107">
      <pivotArea outline="0" fieldPosition="0">
        <references count="1">
          <reference field="4294967294" count="1">
            <x v="2"/>
          </reference>
        </references>
      </pivotArea>
    </format>
    <format dxfId="106">
      <pivotArea outline="0" fieldPosition="0">
        <references count="2">
          <reference field="4294967294" count="1" selected="0">
            <x v="2"/>
          </reference>
          <reference field="0" count="2" selected="0">
            <x v="135"/>
            <x v="374"/>
          </reference>
        </references>
      </pivotArea>
    </format>
    <format dxfId="105">
      <pivotArea field="0" type="button" dataOnly="0" labelOnly="1" outline="0" axis="axisRow" fieldPosition="0"/>
    </format>
    <format dxfId="1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3">
      <pivotArea field="0" type="button" dataOnly="0" labelOnly="1" outline="0" axis="axisRow" fieldPosition="0"/>
    </format>
    <format dxfId="10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1">
      <pivotArea field="0" type="button" dataOnly="0" labelOnly="1" outline="0" axis="axisRow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50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50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50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A4559-34E9-4A34-ABC7-7B6AAC217592}" name="Сводная таблица9" cacheId="2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H1:I947" firstHeaderRow="1" firstDataRow="1" firstDataCol="1"/>
  <pivotFields count="3">
    <pivotField showAll="0"/>
    <pivotField axis="axisRow" showAll="0">
      <items count="946">
        <item x="783"/>
        <item x="352"/>
        <item x="443"/>
        <item x="290"/>
        <item x="393"/>
        <item x="917"/>
        <item x="488"/>
        <item x="791"/>
        <item x="234"/>
        <item x="882"/>
        <item x="513"/>
        <item x="853"/>
        <item x="379"/>
        <item x="802"/>
        <item x="941"/>
        <item x="843"/>
        <item x="564"/>
        <item x="633"/>
        <item x="463"/>
        <item x="202"/>
        <item x="358"/>
        <item x="381"/>
        <item x="242"/>
        <item x="87"/>
        <item x="316"/>
        <item x="107"/>
        <item x="51"/>
        <item x="611"/>
        <item x="801"/>
        <item x="407"/>
        <item x="910"/>
        <item x="0"/>
        <item x="47"/>
        <item x="876"/>
        <item x="752"/>
        <item x="187"/>
        <item x="294"/>
        <item x="214"/>
        <item x="479"/>
        <item x="920"/>
        <item x="3"/>
        <item x="360"/>
        <item x="182"/>
        <item x="441"/>
        <item x="309"/>
        <item x="211"/>
        <item x="115"/>
        <item x="590"/>
        <item x="537"/>
        <item x="576"/>
        <item x="436"/>
        <item x="762"/>
        <item x="716"/>
        <item x="420"/>
        <item x="629"/>
        <item x="173"/>
        <item x="34"/>
        <item x="555"/>
        <item x="863"/>
        <item x="852"/>
        <item x="133"/>
        <item x="91"/>
        <item x="883"/>
        <item x="339"/>
        <item x="506"/>
        <item x="127"/>
        <item x="548"/>
        <item x="605"/>
        <item x="399"/>
        <item x="806"/>
        <item x="153"/>
        <item x="668"/>
        <item x="246"/>
        <item x="879"/>
        <item x="104"/>
        <item x="25"/>
        <item x="699"/>
        <item x="818"/>
        <item x="939"/>
        <item x="777"/>
        <item x="118"/>
        <item x="333"/>
        <item x="795"/>
        <item x="396"/>
        <item x="181"/>
        <item x="524"/>
        <item x="921"/>
        <item x="468"/>
        <item x="387"/>
        <item x="808"/>
        <item x="307"/>
        <item x="865"/>
        <item x="206"/>
        <item x="574"/>
        <item x="264"/>
        <item x="259"/>
        <item x="562"/>
        <item x="602"/>
        <item x="184"/>
        <item x="297"/>
        <item x="125"/>
        <item x="704"/>
        <item x="836"/>
        <item x="931"/>
        <item x="335"/>
        <item x="67"/>
        <item x="747"/>
        <item x="610"/>
        <item x="158"/>
        <item x="318"/>
        <item x="497"/>
        <item x="922"/>
        <item x="435"/>
        <item x="402"/>
        <item x="748"/>
        <item x="543"/>
        <item x="78"/>
        <item x="849"/>
        <item x="719"/>
        <item x="282"/>
        <item x="899"/>
        <item x="884"/>
        <item x="942"/>
        <item x="145"/>
        <item x="679"/>
        <item x="720"/>
        <item x="813"/>
        <item x="322"/>
        <item x="159"/>
        <item x="744"/>
        <item x="423"/>
        <item x="560"/>
        <item x="736"/>
        <item x="226"/>
        <item x="178"/>
        <item x="325"/>
        <item x="304"/>
        <item x="320"/>
        <item x="163"/>
        <item x="190"/>
        <item x="757"/>
        <item x="786"/>
        <item x="898"/>
        <item x="486"/>
        <item x="929"/>
        <item x="535"/>
        <item x="824"/>
        <item x="616"/>
        <item x="474"/>
        <item x="794"/>
        <item x="421"/>
        <item x="220"/>
        <item x="203"/>
        <item x="656"/>
        <item x="896"/>
        <item x="271"/>
        <item x="185"/>
        <item x="754"/>
        <item x="478"/>
        <item x="550"/>
        <item x="696"/>
        <item x="80"/>
        <item x="825"/>
        <item x="83"/>
        <item x="313"/>
        <item x="120"/>
        <item x="540"/>
        <item x="54"/>
        <item x="799"/>
        <item x="378"/>
        <item x="467"/>
        <item x="814"/>
        <item x="152"/>
        <item x="389"/>
        <item x="628"/>
        <item x="302"/>
        <item x="792"/>
        <item x="93"/>
        <item x="273"/>
        <item x="625"/>
        <item x="822"/>
        <item x="567"/>
        <item x="885"/>
        <item x="658"/>
        <item x="380"/>
        <item x="691"/>
        <item x="887"/>
        <item x="459"/>
        <item x="904"/>
        <item x="857"/>
        <item x="123"/>
        <item x="558"/>
        <item x="787"/>
        <item x="253"/>
        <item x="76"/>
        <item x="846"/>
        <item x="408"/>
        <item x="109"/>
        <item x="13"/>
        <item x="114"/>
        <item x="383"/>
        <item x="669"/>
        <item x="895"/>
        <item x="639"/>
        <item x="194"/>
        <item x="753"/>
        <item x="835"/>
        <item x="630"/>
        <item x="172"/>
        <item x="587"/>
        <item x="450"/>
        <item x="406"/>
        <item x="839"/>
        <item x="11"/>
        <item x="68"/>
        <item x="148"/>
        <item x="267"/>
        <item x="82"/>
        <item x="442"/>
        <item x="66"/>
        <item x="323"/>
        <item x="932"/>
        <item x="856"/>
        <item x="700"/>
        <item x="528"/>
        <item x="912"/>
        <item x="778"/>
        <item x="464"/>
        <item x="761"/>
        <item x="707"/>
        <item x="77"/>
        <item x="89"/>
        <item x="218"/>
        <item x="686"/>
        <item x="542"/>
        <item x="797"/>
        <item x="584"/>
        <item x="305"/>
        <item x="663"/>
        <item x="311"/>
        <item x="675"/>
        <item x="496"/>
        <item x="236"/>
        <item x="74"/>
        <item x="140"/>
        <item x="457"/>
        <item x="308"/>
        <item x="520"/>
        <item x="373"/>
        <item x="495"/>
        <item x="751"/>
        <item x="539"/>
        <item x="400"/>
        <item x="398"/>
        <item x="820"/>
        <item x="341"/>
        <item x="334"/>
        <item x="368"/>
        <item x="790"/>
        <item x="453"/>
        <item x="392"/>
        <item x="315"/>
        <item x="58"/>
        <item x="738"/>
        <item x="892"/>
        <item x="934"/>
        <item x="505"/>
        <item x="845"/>
        <item x="805"/>
        <item x="356"/>
        <item x="300"/>
        <item x="139"/>
        <item x="160"/>
        <item x="692"/>
        <item x="132"/>
        <item x="928"/>
        <item x="894"/>
        <item x="833"/>
        <item x="647"/>
        <item x="860"/>
        <item x="604"/>
        <item x="531"/>
        <item x="180"/>
        <item x="272"/>
        <item x="721"/>
        <item x="179"/>
        <item x="594"/>
        <item x="547"/>
        <item x="28"/>
        <item x="583"/>
        <item x="903"/>
        <item x="100"/>
        <item x="295"/>
        <item x="280"/>
        <item x="534"/>
        <item x="897"/>
        <item x="874"/>
        <item x="482"/>
        <item x="544"/>
        <item x="345"/>
        <item x="44"/>
        <item x="376"/>
        <item x="617"/>
        <item x="689"/>
        <item x="274"/>
        <item x="872"/>
        <item x="60"/>
        <item x="473"/>
        <item x="741"/>
        <item x="859"/>
        <item x="649"/>
        <item x="706"/>
        <item x="29"/>
        <item x="570"/>
        <item x="606"/>
        <item x="819"/>
        <item x="342"/>
        <item x="39"/>
        <item x="559"/>
        <item x="889"/>
        <item x="728"/>
        <item x="581"/>
        <item x="672"/>
        <item x="642"/>
        <item x="319"/>
        <item x="188"/>
        <item x="655"/>
        <item x="57"/>
        <item x="759"/>
        <item x="332"/>
        <item x="764"/>
        <item x="705"/>
        <item x="586"/>
        <item x="224"/>
        <item x="196"/>
        <item x="301"/>
        <item x="501"/>
        <item x="749"/>
        <item x="622"/>
        <item x="682"/>
        <item x="710"/>
        <item x="634"/>
        <item x="529"/>
        <item x="372"/>
        <item x="75"/>
        <item x="30"/>
        <item x="65"/>
        <item x="646"/>
        <item x="170"/>
        <item x="388"/>
        <item x="340"/>
        <item x="119"/>
        <item x="545"/>
        <item x="346"/>
        <item x="363"/>
        <item x="422"/>
        <item x="106"/>
        <item x="607"/>
        <item x="588"/>
        <item x="789"/>
        <item x="164"/>
        <item x="169"/>
        <item x="161"/>
        <item x="557"/>
        <item x="81"/>
        <item x="477"/>
        <item x="554"/>
        <item x="768"/>
        <item x="599"/>
        <item x="45"/>
        <item x="50"/>
        <item x="424"/>
        <item x="793"/>
        <item x="743"/>
        <item x="631"/>
        <item x="183"/>
        <item x="650"/>
        <item x="727"/>
        <item x="913"/>
        <item x="223"/>
        <item x="626"/>
        <item x="428"/>
        <item x="517"/>
        <item x="26"/>
        <item x="433"/>
        <item x="800"/>
        <item x="780"/>
        <item x="772"/>
        <item x="701"/>
        <item x="431"/>
        <item x="85"/>
        <item x="403"/>
        <item x="241"/>
        <item x="354"/>
        <item x="24"/>
        <item x="737"/>
        <item x="131"/>
        <item x="330"/>
        <item x="868"/>
        <item x="157"/>
        <item x="627"/>
        <item x="549"/>
        <item x="147"/>
        <item x="222"/>
        <item x="79"/>
        <item x="784"/>
        <item x="489"/>
        <item x="371"/>
        <item x="384"/>
        <item x="644"/>
        <item x="723"/>
        <item x="128"/>
        <item x="110"/>
        <item x="390"/>
        <item x="659"/>
        <item x="232"/>
        <item x="916"/>
        <item x="394"/>
        <item x="31"/>
        <item x="499"/>
        <item x="150"/>
        <item x="776"/>
        <item x="677"/>
        <item x="530"/>
        <item x="601"/>
        <item x="239"/>
        <item x="395"/>
        <item x="563"/>
        <item x="86"/>
        <item x="838"/>
        <item x="832"/>
        <item x="144"/>
        <item x="168"/>
        <item x="350"/>
        <item x="572"/>
        <item x="900"/>
        <item x="270"/>
        <item x="314"/>
        <item x="492"/>
        <item x="101"/>
        <item x="18"/>
        <item x="355"/>
        <item x="293"/>
        <item x="769"/>
        <item x="504"/>
        <item x="597"/>
        <item x="434"/>
        <item x="869"/>
        <item x="603"/>
        <item x="84"/>
        <item x="494"/>
        <item x="111"/>
        <item x="552"/>
        <item x="69"/>
        <item x="575"/>
        <item x="796"/>
        <item x="186"/>
        <item x="426"/>
        <item x="427"/>
        <item x="840"/>
        <item x="935"/>
        <item x="508"/>
        <item x="593"/>
        <item x="43"/>
        <item x="481"/>
        <item x="411"/>
        <item x="9"/>
        <item x="250"/>
        <item x="653"/>
        <item x="854"/>
        <item x="936"/>
        <item x="870"/>
        <item x="608"/>
        <item x="635"/>
        <item x="538"/>
        <item x="831"/>
        <item x="268"/>
        <item x="880"/>
        <item x="248"/>
        <item x="511"/>
        <item x="867"/>
        <item x="391"/>
        <item x="279"/>
        <item x="914"/>
        <item x="465"/>
        <item x="174"/>
        <item x="470"/>
        <item x="233"/>
        <item x="657"/>
        <item x="688"/>
        <item x="918"/>
        <item x="205"/>
        <item x="430"/>
        <item x="166"/>
        <item x="837"/>
        <item x="475"/>
        <item x="533"/>
        <item x="454"/>
        <item x="578"/>
        <item x="448"/>
        <item x="265"/>
        <item x="718"/>
        <item x="729"/>
        <item x="651"/>
        <item x="260"/>
        <item x="708"/>
        <item x="598"/>
        <item x="199"/>
        <item x="321"/>
        <item x="821"/>
        <item x="1"/>
        <item x="844"/>
        <item x="27"/>
        <item x="458"/>
        <item x="217"/>
        <item x="826"/>
        <item x="105"/>
        <item x="200"/>
        <item x="632"/>
        <item x="251"/>
        <item x="893"/>
        <item x="324"/>
        <item x="288"/>
        <item x="621"/>
        <item x="137"/>
        <item x="96"/>
        <item x="138"/>
        <item x="52"/>
        <item x="71"/>
        <item x="291"/>
        <item x="261"/>
        <item x="419"/>
        <item x="237"/>
        <item x="33"/>
        <item x="451"/>
        <item x="328"/>
        <item x="908"/>
        <item x="254"/>
        <item x="349"/>
        <item x="609"/>
        <item x="255"/>
        <item x="866"/>
        <item x="364"/>
        <item x="680"/>
        <item x="386"/>
        <item x="834"/>
        <item x="347"/>
        <item x="613"/>
        <item x="149"/>
        <item x="645"/>
        <item x="937"/>
        <item x="902"/>
        <item x="361"/>
        <item x="480"/>
        <item x="401"/>
        <item x="95"/>
        <item x="151"/>
        <item x="98"/>
        <item x="661"/>
        <item x="38"/>
        <item x="485"/>
        <item x="262"/>
        <item x="490"/>
        <item x="763"/>
        <item x="927"/>
        <item x="257"/>
        <item x="553"/>
        <item x="298"/>
        <item x="664"/>
        <item x="810"/>
        <item x="343"/>
        <item x="167"/>
        <item x="286"/>
        <item x="773"/>
        <item x="191"/>
        <item x="498"/>
        <item x="416"/>
        <item x="803"/>
        <item x="493"/>
        <item x="779"/>
        <item x="7"/>
        <item x="781"/>
        <item x="17"/>
        <item x="726"/>
        <item x="638"/>
        <item x="175"/>
        <item x="317"/>
        <item x="409"/>
        <item x="4"/>
        <item x="589"/>
        <item x="42"/>
        <item x="10"/>
        <item x="782"/>
        <item x="8"/>
        <item x="117"/>
        <item x="413"/>
        <item x="829"/>
        <item x="940"/>
        <item x="568"/>
        <item x="162"/>
        <item x="23"/>
        <item x="809"/>
        <item x="414"/>
        <item x="90"/>
        <item x="745"/>
        <item x="714"/>
        <item x="21"/>
        <item x="165"/>
        <item x="397"/>
        <item x="746"/>
        <item x="348"/>
        <item x="55"/>
        <item x="788"/>
        <item x="245"/>
        <item x="344"/>
        <item x="509"/>
        <item x="129"/>
        <item x="770"/>
        <item x="771"/>
        <item x="124"/>
        <item x="216"/>
        <item x="306"/>
        <item x="662"/>
        <item x="189"/>
        <item x="693"/>
        <item x="755"/>
        <item x="919"/>
        <item x="230"/>
        <item x="62"/>
        <item x="112"/>
        <item x="327"/>
        <item x="648"/>
        <item x="64"/>
        <item x="774"/>
        <item x="292"/>
        <item x="143"/>
        <item x="507"/>
        <item x="750"/>
        <item x="579"/>
        <item x="938"/>
        <item x="881"/>
        <item x="228"/>
        <item x="875"/>
        <item x="35"/>
        <item x="514"/>
        <item x="312"/>
        <item x="418"/>
        <item x="862"/>
        <item x="277"/>
        <item x="847"/>
        <item x="734"/>
        <item x="690"/>
        <item x="798"/>
        <item x="121"/>
        <item x="256"/>
        <item x="53"/>
        <item x="336"/>
        <item x="487"/>
        <item x="72"/>
        <item x="141"/>
        <item x="247"/>
        <item x="565"/>
        <item x="660"/>
        <item x="556"/>
        <item x="823"/>
        <item x="12"/>
        <item x="171"/>
        <item x="674"/>
        <item x="569"/>
        <item x="88"/>
        <item x="577"/>
        <item x="303"/>
        <item x="871"/>
        <item x="944"/>
        <item x="466"/>
        <item x="412"/>
        <item x="694"/>
        <item x="890"/>
        <item x="212"/>
        <item x="20"/>
        <item x="503"/>
        <item x="452"/>
        <item x="238"/>
        <item x="446"/>
        <item x="566"/>
        <item x="483"/>
        <item x="600"/>
        <item x="37"/>
        <item x="449"/>
        <item x="512"/>
        <item x="15"/>
        <item x="276"/>
        <item x="94"/>
        <item x="243"/>
        <item x="641"/>
        <item x="842"/>
        <item x="877"/>
        <item x="596"/>
        <item x="817"/>
        <item x="221"/>
        <item x="930"/>
        <item x="6"/>
        <item x="429"/>
        <item x="155"/>
        <item x="116"/>
        <item x="156"/>
        <item x="906"/>
        <item x="827"/>
        <item x="130"/>
        <item x="462"/>
        <item x="620"/>
        <item x="546"/>
        <item x="717"/>
        <item x="580"/>
        <item x="623"/>
        <item x="208"/>
        <item x="739"/>
        <item x="249"/>
        <item x="905"/>
        <item x="97"/>
        <item x="695"/>
        <item x="518"/>
        <item x="70"/>
        <item x="712"/>
        <item x="471"/>
        <item x="933"/>
        <item x="812"/>
        <item x="197"/>
        <item x="447"/>
        <item x="652"/>
        <item x="432"/>
        <item x="92"/>
        <item x="683"/>
        <item x="219"/>
        <item x="40"/>
        <item x="536"/>
        <item x="615"/>
        <item x="703"/>
        <item x="654"/>
        <item x="367"/>
        <item x="730"/>
        <item x="445"/>
        <item x="516"/>
        <item x="733"/>
        <item x="815"/>
        <item x="618"/>
        <item x="460"/>
        <item x="299"/>
        <item x="698"/>
        <item x="907"/>
        <item x="522"/>
        <item x="417"/>
        <item x="225"/>
        <item x="848"/>
        <item x="193"/>
        <item x="614"/>
        <item x="370"/>
        <item x="667"/>
        <item x="582"/>
        <item x="713"/>
        <item x="901"/>
        <item x="886"/>
        <item x="281"/>
        <item x="619"/>
        <item x="369"/>
        <item x="873"/>
        <item x="807"/>
        <item x="263"/>
        <item x="670"/>
        <item x="439"/>
        <item x="135"/>
        <item x="861"/>
        <item x="296"/>
        <item x="855"/>
        <item x="785"/>
        <item x="532"/>
        <item x="176"/>
        <item x="687"/>
        <item x="22"/>
        <item x="415"/>
        <item x="592"/>
        <item x="760"/>
        <item x="461"/>
        <item x="766"/>
        <item x="640"/>
        <item x="697"/>
        <item x="382"/>
        <item x="731"/>
        <item x="526"/>
        <item x="915"/>
        <item x="353"/>
        <item x="911"/>
        <item x="671"/>
        <item x="63"/>
        <item x="828"/>
        <item x="213"/>
        <item x="491"/>
        <item x="227"/>
        <item x="103"/>
        <item x="515"/>
        <item x="841"/>
        <item x="561"/>
        <item x="134"/>
        <item x="636"/>
        <item x="864"/>
        <item x="235"/>
        <item x="19"/>
        <item x="122"/>
        <item x="571"/>
        <item x="331"/>
        <item x="521"/>
        <item x="195"/>
        <item x="709"/>
        <item x="767"/>
        <item x="375"/>
        <item x="283"/>
        <item x="329"/>
        <item x="923"/>
        <item x="275"/>
        <item x="146"/>
        <item x="519"/>
        <item x="215"/>
        <item x="684"/>
        <item x="455"/>
        <item x="765"/>
        <item x="198"/>
        <item x="456"/>
        <item x="525"/>
        <item x="61"/>
        <item x="252"/>
        <item x="500"/>
        <item x="665"/>
        <item x="591"/>
        <item x="113"/>
        <item x="73"/>
        <item x="41"/>
        <item x="643"/>
        <item x="425"/>
        <item x="673"/>
        <item x="204"/>
        <item x="502"/>
        <item x="366"/>
        <item x="285"/>
        <item x="405"/>
        <item x="284"/>
        <item x="830"/>
        <item x="715"/>
        <item x="102"/>
        <item x="99"/>
        <item x="210"/>
        <item x="36"/>
        <item x="702"/>
        <item x="201"/>
        <item x="541"/>
        <item x="207"/>
        <item x="258"/>
        <item x="722"/>
        <item x="732"/>
        <item x="338"/>
        <item x="595"/>
        <item x="476"/>
        <item x="851"/>
        <item x="154"/>
        <item x="108"/>
        <item x="909"/>
        <item x="351"/>
        <item x="244"/>
        <item x="289"/>
        <item x="136"/>
        <item x="469"/>
        <item x="192"/>
        <item x="59"/>
        <item x="410"/>
        <item x="527"/>
        <item x="269"/>
        <item x="678"/>
        <item x="337"/>
        <item x="735"/>
        <item x="240"/>
        <item x="551"/>
        <item x="926"/>
        <item x="681"/>
        <item x="56"/>
        <item x="359"/>
        <item x="612"/>
        <item x="444"/>
        <item x="2"/>
        <item x="472"/>
        <item x="756"/>
        <item x="14"/>
        <item x="209"/>
        <item x="142"/>
        <item x="510"/>
        <item x="437"/>
        <item x="177"/>
        <item x="816"/>
        <item x="711"/>
        <item x="585"/>
        <item x="858"/>
        <item x="287"/>
        <item x="624"/>
        <item x="229"/>
        <item x="374"/>
        <item x="943"/>
        <item x="925"/>
        <item x="385"/>
        <item x="888"/>
        <item x="666"/>
        <item x="440"/>
        <item x="775"/>
        <item x="438"/>
        <item x="637"/>
        <item x="377"/>
        <item x="573"/>
        <item x="362"/>
        <item x="278"/>
        <item x="742"/>
        <item x="484"/>
        <item x="126"/>
        <item x="758"/>
        <item x="924"/>
        <item x="46"/>
        <item x="740"/>
        <item x="523"/>
        <item x="365"/>
        <item x="16"/>
        <item x="231"/>
        <item x="676"/>
        <item x="878"/>
        <item x="811"/>
        <item x="266"/>
        <item x="49"/>
        <item x="850"/>
        <item x="326"/>
        <item x="5"/>
        <item x="32"/>
        <item x="685"/>
        <item x="891"/>
        <item x="724"/>
        <item x="48"/>
        <item x="357"/>
        <item x="310"/>
        <item x="404"/>
        <item x="725"/>
        <item x="804"/>
        <item t="default"/>
      </items>
    </pivotField>
    <pivotField dataField="1" showAll="0"/>
  </pivotFields>
  <rowFields count="1">
    <field x="1"/>
  </rowFields>
  <rowItems count="9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 t="grand">
      <x/>
    </i>
  </rowItems>
  <colItems count="1">
    <i/>
  </colItems>
  <dataFields count="1">
    <dataField name="Сумма по полю Количество (шт.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09E2B-BF7C-46D0-8B03-22E1DF8C226D}" name="Сводная таблица10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Категория товара">
  <location ref="J10:M14" firstHeaderRow="0" firstDataRow="1" firstDataCol="1"/>
  <pivotFields count="10">
    <pivotField dataField="1" showAll="0"/>
    <pivotField showAll="0"/>
    <pivotField dataField="1" numFmtId="3" showAll="0"/>
    <pivotField numFmtId="10" showAll="0"/>
    <pivotField numFmtId="10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166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артикулов" fld="0" subtotal="count" baseField="5" baseItem="0"/>
    <dataField name="Объем продаж" fld="2" baseField="5" baseItem="0"/>
    <dataField name=" Количество (шт.)" fld="9" baseField="0" baseItem="0"/>
  </dataFields>
  <formats count="9">
    <format dxfId="89">
      <pivotArea outline="0" collapsedLevelsAreSubtotals="1" fieldPosition="0"/>
    </format>
    <format dxfId="88">
      <pivotArea field="5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6">
      <pivotArea field="5" type="button" dataOnly="0" labelOnly="1" outline="0" axis="axisRow" fieldPosition="0"/>
    </format>
    <format dxfId="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4">
      <pivotArea field="5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field="5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0E469-3023-48BD-A9F4-44832264DD66}" name="Сводная таблица7" cacheId="1" applyNumberFormats="0" applyBorderFormats="0" applyFontFormats="0" applyPatternFormats="0" applyAlignmentFormats="0" applyWidthHeightFormats="1" dataCaption="Значения" updatedVersion="6" minRefreshableVersion="3" colGrandTotals="0" itemPrintTitles="1" createdVersion="6" indent="0" outline="1" outlineData="1" multipleFieldFilters="0">
  <location ref="S76:U96" firstHeaderRow="1" firstDataRow="2" firstDataCol="1"/>
  <pivotFields count="6">
    <pivotField axis="axisRow" showAll="0" sortType="descending">
      <items count="19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>
      <items count="36">
        <item x="9"/>
        <item x="12"/>
        <item x="29"/>
        <item x="8"/>
        <item x="23"/>
        <item x="26"/>
        <item x="5"/>
        <item x="34"/>
        <item x="17"/>
        <item x="19"/>
        <item x="10"/>
        <item x="27"/>
        <item x="1"/>
        <item x="6"/>
        <item x="24"/>
        <item x="14"/>
        <item x="31"/>
        <item x="2"/>
        <item x="22"/>
        <item x="4"/>
        <item x="16"/>
        <item x="30"/>
        <item x="33"/>
        <item x="20"/>
        <item x="13"/>
        <item x="11"/>
        <item x="28"/>
        <item x="21"/>
        <item x="25"/>
        <item x="32"/>
        <item x="3"/>
        <item x="7"/>
        <item x="15"/>
        <item x="18"/>
        <item x="0"/>
        <item t="default"/>
      </items>
    </pivotField>
    <pivotField showAll="0">
      <items count="32">
        <item x="10"/>
        <item x="25"/>
        <item x="1"/>
        <item x="17"/>
        <item x="15"/>
        <item x="21"/>
        <item x="30"/>
        <item x="23"/>
        <item x="6"/>
        <item x="8"/>
        <item x="12"/>
        <item x="20"/>
        <item x="26"/>
        <item x="4"/>
        <item x="14"/>
        <item x="27"/>
        <item x="11"/>
        <item x="2"/>
        <item x="29"/>
        <item x="18"/>
        <item x="9"/>
        <item x="24"/>
        <item x="19"/>
        <item x="22"/>
        <item x="7"/>
        <item x="3"/>
        <item x="28"/>
        <item x="13"/>
        <item x="16"/>
        <item x="0"/>
        <item x="5"/>
        <item t="default"/>
      </items>
    </pivotField>
    <pivotField axis="axisCol"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9">
    <i>
      <x v="4"/>
    </i>
    <i>
      <x v="15"/>
    </i>
    <i>
      <x v="7"/>
    </i>
    <i>
      <x v="2"/>
    </i>
    <i>
      <x v="11"/>
    </i>
    <i>
      <x v="13"/>
    </i>
    <i>
      <x v="16"/>
    </i>
    <i>
      <x v="1"/>
    </i>
    <i>
      <x v="3"/>
    </i>
    <i>
      <x v="14"/>
    </i>
    <i>
      <x v="6"/>
    </i>
    <i>
      <x/>
    </i>
    <i>
      <x v="10"/>
    </i>
    <i>
      <x v="17"/>
    </i>
    <i>
      <x v="5"/>
    </i>
    <i>
      <x v="9"/>
    </i>
    <i>
      <x v="12"/>
    </i>
    <i>
      <x v="8"/>
    </i>
    <i t="grand">
      <x/>
    </i>
  </rowItems>
  <colFields count="1">
    <field x="3"/>
  </colFields>
  <colItems count="2">
    <i>
      <x/>
    </i>
    <i>
      <x v="1"/>
    </i>
  </colItems>
  <dataFields count="1">
    <dataField name=" 2023" fld="1" baseField="0" baseItem="0"/>
  </dataFields>
  <formats count="4"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field="0" type="button" dataOnly="0" labelOnly="1" outline="0" axis="axisRow" fieldPosition="0"/>
    </format>
    <format dxfId="2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197A4-FFFC-43A0-B960-916E5450DF0A}" name="Сводная таблица6" cacheId="1" applyNumberFormats="0" applyBorderFormats="0" applyFontFormats="0" applyPatternFormats="0" applyAlignmentFormats="0" applyWidthHeightFormats="1" dataCaption="Значения" updatedVersion="6" minRefreshableVersion="3" colGrandTotals="0" itemPrintTitles="1" createdVersion="6" indent="0" outline="1" outlineData="1" multipleFieldFilters="0">
  <location ref="M76:O96" firstHeaderRow="1" firstDataRow="2" firstDataCol="1"/>
  <pivotFields count="6">
    <pivotField axis="axisRow" showAll="0" sortType="descending">
      <items count="19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>
      <items count="36">
        <item x="9"/>
        <item x="12"/>
        <item x="29"/>
        <item x="8"/>
        <item x="23"/>
        <item x="26"/>
        <item x="5"/>
        <item x="34"/>
        <item x="17"/>
        <item x="19"/>
        <item x="10"/>
        <item x="27"/>
        <item x="1"/>
        <item x="6"/>
        <item x="24"/>
        <item x="14"/>
        <item x="31"/>
        <item x="2"/>
        <item x="22"/>
        <item x="4"/>
        <item x="16"/>
        <item x="30"/>
        <item x="33"/>
        <item x="20"/>
        <item x="13"/>
        <item x="11"/>
        <item x="28"/>
        <item x="21"/>
        <item x="25"/>
        <item x="32"/>
        <item x="3"/>
        <item x="7"/>
        <item x="15"/>
        <item x="18"/>
        <item x="0"/>
        <item t="default"/>
      </items>
    </pivotField>
    <pivotField dataField="1" showAll="0">
      <items count="32">
        <item x="10"/>
        <item x="25"/>
        <item x="1"/>
        <item x="17"/>
        <item x="15"/>
        <item x="21"/>
        <item x="30"/>
        <item x="23"/>
        <item x="6"/>
        <item x="8"/>
        <item x="12"/>
        <item x="20"/>
        <item x="26"/>
        <item x="4"/>
        <item x="14"/>
        <item x="27"/>
        <item x="11"/>
        <item x="2"/>
        <item x="29"/>
        <item x="18"/>
        <item x="9"/>
        <item x="24"/>
        <item x="19"/>
        <item x="22"/>
        <item x="7"/>
        <item x="3"/>
        <item x="28"/>
        <item x="13"/>
        <item x="16"/>
        <item x="0"/>
        <item x="5"/>
        <item t="default"/>
      </items>
    </pivotField>
    <pivotField axis="axisCol"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9">
    <i>
      <x v="4"/>
    </i>
    <i>
      <x v="15"/>
    </i>
    <i>
      <x v="2"/>
    </i>
    <i>
      <x v="7"/>
    </i>
    <i>
      <x v="11"/>
    </i>
    <i>
      <x v="1"/>
    </i>
    <i>
      <x v="16"/>
    </i>
    <i>
      <x v="13"/>
    </i>
    <i>
      <x v="14"/>
    </i>
    <i>
      <x v="3"/>
    </i>
    <i>
      <x v="10"/>
    </i>
    <i>
      <x v="6"/>
    </i>
    <i>
      <x v="17"/>
    </i>
    <i>
      <x/>
    </i>
    <i>
      <x v="12"/>
    </i>
    <i>
      <x v="5"/>
    </i>
    <i>
      <x v="9"/>
    </i>
    <i>
      <x v="8"/>
    </i>
    <i t="grand">
      <x/>
    </i>
  </rowItems>
  <colFields count="1">
    <field x="3"/>
  </colFields>
  <colItems count="2">
    <i>
      <x/>
    </i>
    <i>
      <x v="1"/>
    </i>
  </colItems>
  <dataFields count="1">
    <dataField name=" 2022" fld="2" baseField="0" baseItem="0"/>
  </dataFields>
  <formats count="10"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32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28">
      <pivotArea field="0" type="button" dataOnly="0" labelOnly="1" outline="0" axis="axisRow" fieldPosition="0"/>
    </format>
    <format dxfId="27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D73B2-D27C-48EE-B864-8AE7DE07E303}" name="Сводная таблица5" cacheId="1" applyNumberFormats="0" applyBorderFormats="0" applyFontFormats="0" applyPatternFormats="0" applyAlignmentFormats="0" applyWidthHeightFormats="1" dataCaption="Значения" updatedVersion="6" minRefreshableVersion="3" colGrandTotals="0" itemPrintTitles="1" createdVersion="6" indent="0" outline="1" outlineData="1" multipleFieldFilters="0">
  <location ref="M51:O71" firstHeaderRow="1" firstDataRow="2" firstDataCol="1"/>
  <pivotFields count="6">
    <pivotField axis="axisRow" showAll="0" sortType="descending">
      <items count="19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>
      <items count="36">
        <item x="9"/>
        <item x="12"/>
        <item x="29"/>
        <item x="8"/>
        <item x="23"/>
        <item x="26"/>
        <item x="5"/>
        <item x="34"/>
        <item x="17"/>
        <item x="19"/>
        <item x="10"/>
        <item x="27"/>
        <item x="1"/>
        <item x="6"/>
        <item x="24"/>
        <item x="14"/>
        <item x="31"/>
        <item x="2"/>
        <item x="22"/>
        <item x="4"/>
        <item x="16"/>
        <item x="30"/>
        <item x="33"/>
        <item x="20"/>
        <item x="13"/>
        <item x="11"/>
        <item x="28"/>
        <item x="21"/>
        <item x="25"/>
        <item x="32"/>
        <item x="3"/>
        <item x="7"/>
        <item x="15"/>
        <item x="18"/>
        <item x="0"/>
        <item t="default"/>
      </items>
    </pivotField>
    <pivotField dataField="1" showAll="0">
      <items count="32">
        <item x="10"/>
        <item x="25"/>
        <item x="1"/>
        <item x="17"/>
        <item x="15"/>
        <item x="21"/>
        <item x="30"/>
        <item x="23"/>
        <item x="6"/>
        <item x="8"/>
        <item x="12"/>
        <item x="20"/>
        <item x="26"/>
        <item x="4"/>
        <item x="14"/>
        <item x="27"/>
        <item x="11"/>
        <item x="2"/>
        <item x="29"/>
        <item x="18"/>
        <item x="9"/>
        <item x="24"/>
        <item x="19"/>
        <item x="22"/>
        <item x="7"/>
        <item x="3"/>
        <item x="28"/>
        <item x="13"/>
        <item x="16"/>
        <item x="0"/>
        <item x="5"/>
        <item t="default"/>
      </items>
    </pivotField>
    <pivotField axis="axisCol"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9">
    <i>
      <x v="4"/>
    </i>
    <i>
      <x v="15"/>
    </i>
    <i>
      <x v="2"/>
    </i>
    <i>
      <x v="7"/>
    </i>
    <i>
      <x v="11"/>
    </i>
    <i>
      <x v="1"/>
    </i>
    <i>
      <x v="16"/>
    </i>
    <i>
      <x v="13"/>
    </i>
    <i>
      <x v="14"/>
    </i>
    <i>
      <x v="3"/>
    </i>
    <i>
      <x v="10"/>
    </i>
    <i>
      <x v="6"/>
    </i>
    <i>
      <x v="17"/>
    </i>
    <i>
      <x/>
    </i>
    <i>
      <x v="12"/>
    </i>
    <i>
      <x v="5"/>
    </i>
    <i>
      <x v="9"/>
    </i>
    <i>
      <x v="8"/>
    </i>
    <i t="grand">
      <x/>
    </i>
  </rowItems>
  <colFields count="1">
    <field x="3"/>
  </colFields>
  <colItems count="2">
    <i>
      <x/>
    </i>
    <i>
      <x v="1"/>
    </i>
  </colItems>
  <dataFields count="1">
    <dataField name=" 2022" fld="2" showDataAs="percentOfCol" baseField="0" baseItem="0" numFmtId="10"/>
  </dataFields>
  <formats count="5"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field="0" type="button" dataOnly="0" labelOnly="1" outline="0" axis="axisRow" fieldPosition="0"/>
    </format>
    <format dxfId="37">
      <pivotArea field="0" type="button" dataOnly="0" labelOnly="1" outline="0" axis="axisRow" fieldPosition="0"/>
    </format>
    <format dxfId="3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8AF92-C1B8-4E0C-A005-200995A78F40}" name="Сводная таблица4" cacheId="1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M25:Y46" firstHeaderRow="1" firstDataRow="3" firstDataCol="1"/>
  <pivotFields count="6">
    <pivotField axis="axisRow" showAll="0" sortType="descending">
      <items count="19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3" showAll="0">
      <items count="36">
        <item x="9"/>
        <item x="12"/>
        <item x="29"/>
        <item x="8"/>
        <item x="23"/>
        <item x="26"/>
        <item x="5"/>
        <item x="34"/>
        <item x="17"/>
        <item x="19"/>
        <item x="10"/>
        <item x="27"/>
        <item x="1"/>
        <item x="6"/>
        <item x="24"/>
        <item x="14"/>
        <item x="31"/>
        <item x="2"/>
        <item x="22"/>
        <item x="4"/>
        <item x="16"/>
        <item x="30"/>
        <item x="33"/>
        <item x="20"/>
        <item x="13"/>
        <item x="11"/>
        <item x="28"/>
        <item x="21"/>
        <item x="25"/>
        <item x="32"/>
        <item x="3"/>
        <item x="7"/>
        <item x="15"/>
        <item x="18"/>
        <item x="0"/>
        <item t="default"/>
      </items>
    </pivotField>
    <pivotField dataField="1" showAll="0">
      <items count="32">
        <item x="10"/>
        <item x="25"/>
        <item x="1"/>
        <item x="17"/>
        <item x="15"/>
        <item x="21"/>
        <item x="30"/>
        <item x="23"/>
        <item x="6"/>
        <item x="8"/>
        <item x="12"/>
        <item x="20"/>
        <item x="26"/>
        <item x="4"/>
        <item x="14"/>
        <item x="27"/>
        <item x="11"/>
        <item x="2"/>
        <item x="29"/>
        <item x="18"/>
        <item x="9"/>
        <item x="24"/>
        <item x="19"/>
        <item x="22"/>
        <item x="7"/>
        <item x="3"/>
        <item x="28"/>
        <item x="13"/>
        <item x="16"/>
        <item x="0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9">
    <i>
      <x v="4"/>
    </i>
    <i>
      <x v="15"/>
    </i>
    <i>
      <x v="7"/>
    </i>
    <i>
      <x v="2"/>
    </i>
    <i>
      <x v="11"/>
    </i>
    <i>
      <x v="13"/>
    </i>
    <i>
      <x v="16"/>
    </i>
    <i>
      <x v="1"/>
    </i>
    <i>
      <x v="3"/>
    </i>
    <i>
      <x v="14"/>
    </i>
    <i>
      <x v="6"/>
    </i>
    <i>
      <x/>
    </i>
    <i>
      <x v="10"/>
    </i>
    <i>
      <x v="17"/>
    </i>
    <i>
      <x v="5"/>
    </i>
    <i>
      <x v="9"/>
    </i>
    <i>
      <x v="12"/>
    </i>
    <i>
      <x v="8"/>
    </i>
    <i t="grand">
      <x/>
    </i>
  </rowItems>
  <colFields count="2">
    <field x="3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 2022" fld="2" baseField="0" baseItem="0"/>
    <dataField name=" 2023" fld="1" baseField="0" baseItem="0"/>
    <dataField name="Прирост выручки " fld="4" baseField="0" baseItem="4"/>
    <dataField name=" Прирост выручки, %" fld="5" baseField="0" baseItem="0" numFmtId="9"/>
  </dataFields>
  <formats count="18">
    <format dxfId="58">
      <pivotArea outline="0" collapsedLevelsAreSubtotals="1" fieldPosition="0"/>
    </format>
    <format dxfId="5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6">
      <pivotArea field="0" type="button" dataOnly="0" labelOnly="1" outline="0" axis="axisRow" fieldPosition="0"/>
    </format>
    <format dxfId="5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3" count="1" selected="0">
            <x v="0"/>
          </reference>
        </references>
      </pivotArea>
    </format>
    <format dxfId="5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3" count="1" selected="0">
            <x v="1"/>
          </reference>
        </references>
      </pivotArea>
    </format>
    <format dxfId="53">
      <pivotArea field="0" type="button" dataOnly="0" labelOnly="1" outline="0" axis="axisRow" fieldPosition="0"/>
    </format>
    <format dxfId="5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3" count="1" selected="0">
            <x v="0"/>
          </reference>
        </references>
      </pivotArea>
    </format>
    <format dxfId="5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3" count="1" selected="0">
            <x v="1"/>
          </reference>
        </references>
      </pivotArea>
    </format>
    <format dxfId="50">
      <pivotArea field="0" type="button" dataOnly="0" labelOnly="1" outline="0" axis="axisRow" fieldPosition="0"/>
    </format>
    <format dxfId="4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3" count="1" selected="0">
            <x v="0"/>
          </reference>
        </references>
      </pivotArea>
    </format>
    <format dxfId="4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3" count="1" selected="0">
            <x v="1"/>
          </reference>
        </references>
      </pivotArea>
    </format>
    <format dxfId="47">
      <pivotArea outline="0" collapsedLevelsAreSubtotals="1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format>
    <format dxfId="46">
      <pivotArea outline="0" collapsedLevelsAreSubtotals="1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format>
    <format dxfId="45">
      <pivotArea field="3" grandCol="1" outline="0" collapsedLevelsAreSubtotals="1" axis="axisCol" fieldPosition="0">
        <references count="1">
          <reference field="4294967294" count="1" selected="0">
            <x v="3"/>
          </reference>
        </references>
      </pivotArea>
    </format>
    <format dxfId="44">
      <pivotArea collapsedLevelsAreSubtotals="1" fieldPosition="0">
        <references count="3">
          <reference field="4294967294" count="2" selected="0">
            <x v="2"/>
            <x v="3"/>
          </reference>
          <reference field="0" count="1">
            <x v="6"/>
          </reference>
          <reference field="3" count="1" selected="0">
            <x v="1"/>
          </reference>
        </references>
      </pivotArea>
    </format>
    <format dxfId="43">
      <pivotArea field="0" grandCol="1" collapsedLevelsAreSubtotals="1" axis="axisRow" fieldPosition="0">
        <references count="2">
          <reference field="4294967294" count="2" selected="0">
            <x v="2"/>
            <x v="3"/>
          </reference>
          <reference field="0" count="1">
            <x v="6"/>
          </reference>
        </references>
      </pivotArea>
    </format>
    <format dxfId="42">
      <pivotArea field="0" grandCol="1" collapsedLevelsAreSubtotals="1" axis="axisRow" fieldPosition="0">
        <references count="2">
          <reference field="4294967294" count="1" selected="0">
            <x v="2"/>
          </reference>
          <reference field="0" count="1">
            <x v="6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2"/>
          </reference>
          <reference field="0" count="1">
            <x v="6"/>
          </reference>
          <reference field="3" count="1" selected="0">
            <x v="1"/>
          </reference>
        </references>
      </pivotArea>
    </format>
  </formats>
  <conditionalFormats count="5">
    <conditionalFormat priority="5">
      <pivotAreas count="1">
        <pivotArea type="data" grandCol="1" collapsedLevelsAreSubtotals="1" fieldPosition="0">
          <references count="2">
            <reference field="4294967294" count="1" selected="0">
              <x v="3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3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3" count="1" selected="0">
              <x v="0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3F251-E8CD-4F4B-9892-CD81C6A0AF2D}" name="Сводная таблица8" cacheId="1" applyNumberFormats="0" applyBorderFormats="0" applyFontFormats="0" applyPatternFormats="0" applyAlignmentFormats="0" applyWidthHeightFormats="1" dataCaption="Значения" updatedVersion="6" minRefreshableVersion="3" colGrandTotals="0" itemPrintTitles="1" createdVersion="6" indent="0" outline="1" outlineData="1" multipleFieldFilters="0">
  <location ref="S51:U71" firstHeaderRow="1" firstDataRow="2" firstDataCol="1"/>
  <pivotFields count="6">
    <pivotField axis="axisRow" showAll="0">
      <items count="19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3" showAll="0">
      <items count="36">
        <item x="9"/>
        <item x="12"/>
        <item x="29"/>
        <item x="8"/>
        <item x="23"/>
        <item x="26"/>
        <item x="5"/>
        <item x="34"/>
        <item x="17"/>
        <item x="19"/>
        <item x="10"/>
        <item x="27"/>
        <item x="1"/>
        <item x="6"/>
        <item x="24"/>
        <item x="14"/>
        <item x="31"/>
        <item x="2"/>
        <item x="22"/>
        <item x="4"/>
        <item x="16"/>
        <item x="30"/>
        <item x="33"/>
        <item x="20"/>
        <item x="13"/>
        <item x="11"/>
        <item x="28"/>
        <item x="21"/>
        <item x="25"/>
        <item x="32"/>
        <item x="3"/>
        <item x="7"/>
        <item x="15"/>
        <item x="18"/>
        <item x="0"/>
        <item t="default"/>
      </items>
    </pivotField>
    <pivotField showAll="0">
      <items count="32">
        <item x="10"/>
        <item x="25"/>
        <item x="1"/>
        <item x="17"/>
        <item x="15"/>
        <item x="21"/>
        <item x="30"/>
        <item x="23"/>
        <item x="6"/>
        <item x="8"/>
        <item x="12"/>
        <item x="20"/>
        <item x="26"/>
        <item x="4"/>
        <item x="14"/>
        <item x="27"/>
        <item x="11"/>
        <item x="2"/>
        <item x="29"/>
        <item x="18"/>
        <item x="9"/>
        <item x="24"/>
        <item x="19"/>
        <item x="22"/>
        <item x="7"/>
        <item x="3"/>
        <item x="28"/>
        <item x="13"/>
        <item x="16"/>
        <item x="0"/>
        <item x="5"/>
        <item t="default"/>
      </items>
    </pivotField>
    <pivotField axis="axisCol"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9">
    <i>
      <x v="4"/>
    </i>
    <i>
      <x v="15"/>
    </i>
    <i>
      <x v="7"/>
    </i>
    <i>
      <x v="2"/>
    </i>
    <i>
      <x v="11"/>
    </i>
    <i>
      <x v="13"/>
    </i>
    <i>
      <x v="16"/>
    </i>
    <i>
      <x v="1"/>
    </i>
    <i>
      <x v="3"/>
    </i>
    <i>
      <x v="14"/>
    </i>
    <i>
      <x v="6"/>
    </i>
    <i>
      <x/>
    </i>
    <i>
      <x v="10"/>
    </i>
    <i>
      <x v="17"/>
    </i>
    <i>
      <x v="5"/>
    </i>
    <i>
      <x v="9"/>
    </i>
    <i>
      <x v="12"/>
    </i>
    <i>
      <x v="8"/>
    </i>
    <i t="grand">
      <x/>
    </i>
  </rowItems>
  <colFields count="1">
    <field x="3"/>
  </colFields>
  <colItems count="2">
    <i>
      <x/>
    </i>
    <i>
      <x v="1"/>
    </i>
  </colItems>
  <dataFields count="1">
    <dataField name=" 2023" fld="1" showDataAs="percentOfCol" baseField="0" baseItem="0" numFmtId="10"/>
  </dataFields>
  <formats count="11">
    <format dxfId="69">
      <pivotArea outline="0" collapsedLevelsAreSubtotals="1" fieldPosition="0"/>
    </format>
    <format dxfId="68">
      <pivotArea field="0" type="button" dataOnly="0" labelOnly="1" outline="0" axis="axisRow" fieldPosition="0"/>
    </format>
    <format dxfId="67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66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65">
      <pivotArea field="0" type="button" dataOnly="0" labelOnly="1" outline="0" axis="axisRow" fieldPosition="0"/>
    </format>
    <format dxfId="64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63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60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5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9E925D-7158-475F-8869-3E6DB6B9ADE7}" name="Объем_продаж" displayName="Объем_продаж" ref="A2:C502" totalsRowShown="0" headerRowDxfId="99" headerRowBorderDxfId="98" tableBorderDxfId="97" totalsRowBorderDxfId="96">
  <autoFilter ref="A2:C502" xr:uid="{F72FD85E-7D6F-4CEE-B332-4381116F48EB}"/>
  <tableColumns count="3">
    <tableColumn id="1" xr3:uid="{77E28BF2-289A-493F-BCBA-67CA3258371A}" name="Артикул" dataDxfId="95"/>
    <tableColumn id="2" xr3:uid="{4C00CBB1-E11B-42D6-9D80-6A77B5F8E01A}" name="Наименование" dataDxfId="94"/>
    <tableColumn id="3" xr3:uid="{E2B781D6-71A6-422C-80B0-D508CFB0E2D0}" name="Объем продаж (руб.)" dataDxfId="9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08D6F8-4D60-498A-A8CD-D3031A82FFD1}" name="Город1" displayName="Город1" ref="B3:D21" totalsRowShown="0" headerRowDxfId="21" headerRowBorderDxfId="20" tableBorderDxfId="19" totalsRowBorderDxfId="18">
  <autoFilter ref="B3:D21" xr:uid="{DAC8496F-B43B-4735-9AD1-9BD45FE630EB}"/>
  <tableColumns count="3">
    <tableColumn id="1" xr3:uid="{B1EEF3A8-3B34-4BD0-8CF2-6FE0A961CC24}" name="Номенклатура " dataDxfId="17"/>
    <tableColumn id="2" xr3:uid="{33294252-E1B1-409C-AF7E-FCE418432FB3}" name="2023" dataDxfId="16"/>
    <tableColumn id="3" xr3:uid="{1DC1CD6A-8069-4084-8A75-04B594E751C0}" name="2022" dataDxfId="1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A854C5-A0C8-44AA-9920-A07B63D6CDD5}" name="Город2" displayName="Город2" ref="B25:D42" totalsRowShown="0" headerRowDxfId="14" headerRowBorderDxfId="13" tableBorderDxfId="12" totalsRowBorderDxfId="11">
  <autoFilter ref="B25:D42" xr:uid="{2D8E777A-C310-43F1-93DF-7F7357441C16}"/>
  <tableColumns count="3">
    <tableColumn id="1" xr3:uid="{EC898EA7-C18A-4A07-AF52-86D3F42F3EDC}" name="Номенклатура" dataDxfId="10"/>
    <tableColumn id="2" xr3:uid="{4BB7B699-C72E-484E-B8D3-A1F00A40477B}" name="2023" dataDxfId="9"/>
    <tableColumn id="3" xr3:uid="{FBDD8F88-C4C6-4420-A4AC-5319477A8183}" name="2022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23F0D1-B4C3-47A4-9344-84B1CED16ADA}" name="По_городам" displayName="По_городам" ref="G3:J38" totalsRowShown="0" headerRowDxfId="7" headerRowBorderDxfId="6" tableBorderDxfId="5" totalsRowBorderDxfId="4">
  <autoFilter ref="G3:J38" xr:uid="{568C934C-79FC-4C77-8DB0-DB14EEE2F4EF}"/>
  <tableColumns count="4">
    <tableColumn id="1" xr3:uid="{8E5DEA84-C6D4-48B9-9377-D8283BFB740F}" name="Номенклатура " dataDxfId="3"/>
    <tableColumn id="2" xr3:uid="{E9F4476E-4C6F-4228-BEFA-6D8153888E5E}" name="2023" dataDxfId="2"/>
    <tableColumn id="3" xr3:uid="{C6EFB199-9633-4143-AF34-D55DAF32FE58}" name="2022" dataDxfId="1"/>
    <tableColumn id="4" xr3:uid="{CF826332-D515-4206-8A69-BA978EDB8A72}" name="Город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6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Relationship Id="rId9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5"/>
  <sheetViews>
    <sheetView showGridLines="0" tabSelected="1" workbookViewId="0">
      <selection activeCell="B13" sqref="B13:Q13"/>
    </sheetView>
  </sheetViews>
  <sheetFormatPr defaultRowHeight="15" x14ac:dyDescent="0.25"/>
  <cols>
    <col min="2" max="2" width="11.28515625" customWidth="1"/>
  </cols>
  <sheetData>
    <row r="3" spans="2:18" ht="30.75" customHeight="1" x14ac:dyDescent="0.25">
      <c r="B3" s="75" t="s">
        <v>1194</v>
      </c>
      <c r="C3" s="75"/>
      <c r="D3" s="75"/>
      <c r="E3" s="75"/>
      <c r="F3" s="75"/>
      <c r="G3" s="75"/>
      <c r="H3" s="75"/>
      <c r="I3" s="75"/>
    </row>
    <row r="4" spans="2:18" ht="70.5" customHeight="1" x14ac:dyDescent="0.25">
      <c r="B4" s="77" t="s">
        <v>1218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1"/>
      <c r="N4" s="1"/>
      <c r="O4" s="1"/>
      <c r="P4" s="1"/>
      <c r="Q4" s="1"/>
      <c r="R4" s="1"/>
    </row>
    <row r="5" spans="2:18" ht="16.5" customHeight="1" x14ac:dyDescent="0.25">
      <c r="B5" s="12" t="s">
        <v>1187</v>
      </c>
      <c r="C5" s="10">
        <v>5</v>
      </c>
      <c r="D5" s="10">
        <v>5</v>
      </c>
      <c r="E5" s="10">
        <f>SUM(C5:D5)</f>
        <v>10</v>
      </c>
      <c r="F5" s="10" t="s">
        <v>1191</v>
      </c>
      <c r="G5" s="10"/>
      <c r="H5" s="10"/>
      <c r="I5" s="10"/>
      <c r="J5" s="10"/>
      <c r="K5" s="10"/>
      <c r="L5" s="10"/>
      <c r="M5" s="1"/>
      <c r="N5" s="1"/>
      <c r="O5" s="1"/>
      <c r="P5" s="1"/>
      <c r="Q5" s="1"/>
      <c r="R5" s="1"/>
    </row>
    <row r="6" spans="2:18" ht="16.5" customHeight="1" x14ac:dyDescent="0.25">
      <c r="B6" s="11" t="s">
        <v>1188</v>
      </c>
      <c r="C6" s="10">
        <v>5</v>
      </c>
      <c r="D6" s="10">
        <v>5</v>
      </c>
      <c r="E6" s="10">
        <v>10</v>
      </c>
      <c r="F6" s="10" t="s">
        <v>1192</v>
      </c>
      <c r="G6" s="10"/>
      <c r="H6" s="10"/>
      <c r="I6" s="10"/>
      <c r="J6" s="10"/>
      <c r="K6" s="10"/>
      <c r="L6" s="10"/>
      <c r="M6" s="1"/>
      <c r="N6" s="1"/>
      <c r="O6" s="1"/>
      <c r="P6" s="1"/>
      <c r="Q6" s="1"/>
      <c r="R6" s="1"/>
    </row>
    <row r="7" spans="2:18" ht="10.5" customHeight="1" x14ac:dyDescent="0.25">
      <c r="B7" s="6"/>
      <c r="C7" s="10"/>
      <c r="D7" s="10"/>
      <c r="E7" s="10"/>
      <c r="F7" s="10"/>
      <c r="G7" s="10"/>
      <c r="H7" s="10"/>
      <c r="I7" s="10"/>
      <c r="J7" s="10"/>
      <c r="K7" s="10"/>
      <c r="L7" s="10"/>
      <c r="M7" s="1"/>
      <c r="N7" s="1"/>
      <c r="O7" s="1"/>
      <c r="P7" s="1"/>
      <c r="Q7" s="1"/>
      <c r="R7" s="1"/>
    </row>
    <row r="8" spans="2:18" ht="16.5" customHeight="1" x14ac:dyDescent="0.25">
      <c r="B8" s="13" t="s">
        <v>1189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"/>
      <c r="N8" s="1"/>
      <c r="O8" s="1"/>
      <c r="P8" s="1"/>
      <c r="Q8" s="1"/>
      <c r="R8" s="1"/>
    </row>
    <row r="9" spans="2:18" x14ac:dyDescent="0.25">
      <c r="B9" s="79" t="s">
        <v>1181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2:18" x14ac:dyDescent="0.25">
      <c r="B10" s="79" t="s">
        <v>1195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2:18" ht="63" customHeight="1" x14ac:dyDescent="0.25">
      <c r="B11" s="76" t="s">
        <v>1183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</row>
    <row r="12" spans="2:18" x14ac:dyDescent="0.25">
      <c r="B12" s="79" t="s">
        <v>1182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18" ht="63" customHeight="1" x14ac:dyDescent="0.25">
      <c r="B13" s="81" t="s">
        <v>1217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</row>
    <row r="15" spans="2:18" x14ac:dyDescent="0.25">
      <c r="B15" s="9" t="s">
        <v>1190</v>
      </c>
    </row>
  </sheetData>
  <mergeCells count="7">
    <mergeCell ref="B3:I3"/>
    <mergeCell ref="B11:Q11"/>
    <mergeCell ref="B4:L4"/>
    <mergeCell ref="B10:Q10"/>
    <mergeCell ref="B13:Q13"/>
    <mergeCell ref="B9:Q9"/>
    <mergeCell ref="B12:Q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3"/>
  <sheetViews>
    <sheetView showGridLines="0" topLeftCell="A2" workbookViewId="0">
      <selection activeCell="N4" sqref="N4"/>
    </sheetView>
  </sheetViews>
  <sheetFormatPr defaultRowHeight="15" outlineLevelRow="1" outlineLevelCol="1" x14ac:dyDescent="0.25"/>
  <cols>
    <col min="1" max="1" width="10.7109375" customWidth="1"/>
    <col min="2" max="2" width="59" customWidth="1"/>
    <col min="3" max="3" width="23" style="4" customWidth="1"/>
    <col min="4" max="4" width="14" hidden="1" customWidth="1" outlineLevel="1"/>
    <col min="5" max="5" width="26.42578125" customWidth="1" collapsed="1"/>
    <col min="6" max="6" width="12.140625" style="4" customWidth="1"/>
    <col min="7" max="9" width="16" hidden="1" customWidth="1" outlineLevel="1"/>
    <col min="10" max="10" width="19.5703125" style="26" customWidth="1" collapsed="1"/>
    <col min="11" max="13" width="9" hidden="1" customWidth="1" outlineLevel="1"/>
    <col min="14" max="14" width="15.28515625" hidden="1" customWidth="1" outlineLevel="1"/>
    <col min="15" max="15" width="9.85546875" customWidth="1" collapsed="1"/>
    <col min="17" max="18" width="19.28515625" customWidth="1" outlineLevel="1"/>
    <col min="19" max="19" width="19.28515625" style="26" customWidth="1" outlineLevel="1"/>
    <col min="20" max="20" width="19.28515625" customWidth="1" outlineLevel="1"/>
    <col min="21" max="21" width="19.28515625" style="52" customWidth="1" outlineLevel="1"/>
  </cols>
  <sheetData>
    <row r="1" spans="1:21" s="47" customFormat="1" ht="45" hidden="1" outlineLevel="1" x14ac:dyDescent="0.25">
      <c r="G1" s="54" t="s">
        <v>1245</v>
      </c>
      <c r="H1" s="54" t="s">
        <v>1248</v>
      </c>
      <c r="I1" s="54" t="s">
        <v>1246</v>
      </c>
      <c r="J1" s="72" t="s">
        <v>1249</v>
      </c>
      <c r="N1" s="23">
        <f>SUM(C3:C502)</f>
        <v>62724358</v>
      </c>
      <c r="S1" s="53"/>
      <c r="U1" s="53"/>
    </row>
    <row r="2" spans="1:21" ht="60" collapsed="1" x14ac:dyDescent="0.25">
      <c r="A2" s="30" t="s">
        <v>1157</v>
      </c>
      <c r="B2" s="31" t="s">
        <v>1155</v>
      </c>
      <c r="C2" s="32" t="s">
        <v>1159</v>
      </c>
      <c r="D2" s="66" t="s">
        <v>1221</v>
      </c>
      <c r="E2" s="67" t="s">
        <v>1224</v>
      </c>
      <c r="F2" s="67" t="s">
        <v>1223</v>
      </c>
      <c r="G2" s="67" t="s">
        <v>1240</v>
      </c>
      <c r="H2" s="67" t="s">
        <v>1241</v>
      </c>
      <c r="I2" s="67" t="s">
        <v>1244</v>
      </c>
      <c r="J2" s="73" t="s">
        <v>1160</v>
      </c>
      <c r="K2" t="s">
        <v>1242</v>
      </c>
      <c r="L2" t="s">
        <v>1242</v>
      </c>
      <c r="M2" t="s">
        <v>1242</v>
      </c>
      <c r="N2" s="47" t="s">
        <v>1266</v>
      </c>
      <c r="O2" s="23"/>
      <c r="Q2" s="16" t="s">
        <v>1155</v>
      </c>
      <c r="R2" t="s">
        <v>1225</v>
      </c>
      <c r="S2"/>
      <c r="U2" s="4"/>
    </row>
    <row r="3" spans="1:21" x14ac:dyDescent="0.25">
      <c r="A3" s="28">
        <v>157354</v>
      </c>
      <c r="B3" s="2" t="s">
        <v>321</v>
      </c>
      <c r="C3" s="29">
        <v>249374</v>
      </c>
      <c r="D3" s="25">
        <f t="shared" ref="D3:D66" si="0">C3/$N$1</f>
        <v>3.9757122743288974E-3</v>
      </c>
      <c r="E3" s="68">
        <f>D3</f>
        <v>3.9757122743288974E-3</v>
      </c>
      <c r="F3" s="15" t="str">
        <f>VLOOKUP(Объем_продаж[[#This Row],[Артикул]],Q:U,5,0)</f>
        <v>A</v>
      </c>
      <c r="G3" s="2">
        <f>IFERROR(VLOOKUP(Объем_продаж[[#This Row],[Артикул]],Склад!B:D,3,0),0)</f>
        <v>0</v>
      </c>
      <c r="H3" s="2">
        <f>IFERROR(VLOOKUP(Объем_продаж[[#This Row],[Наименование]],Склад!C:D,2,0),0)</f>
        <v>0</v>
      </c>
      <c r="I3" s="2">
        <f>IFERROR(VLOOKUP(Объем_продаж[[#This Row],[Наименование]],Склад!H:I,2,0),0)</f>
        <v>0</v>
      </c>
      <c r="J3" s="56">
        <f>IFERROR(VLOOKUP(Объем_продаж[[#This Row],[Артикул]]&amp;Объем_продаж[[#This Row],[Наименование]],Склад!A:D,4,0),0)</f>
        <v>0</v>
      </c>
      <c r="K3">
        <f>(H3=G3)*1</f>
        <v>1</v>
      </c>
      <c r="L3">
        <f>(I3=H3)*1</f>
        <v>1</v>
      </c>
      <c r="M3">
        <f>(J3=G3)*1</f>
        <v>1</v>
      </c>
      <c r="N3" t="e">
        <f>VLOOKUP(Объем_продаж[[#This Row],[Артикул]],'Справочник_дубли арт'!A:A,1,0)</f>
        <v>#N/A</v>
      </c>
      <c r="S3"/>
      <c r="U3" s="4"/>
    </row>
    <row r="4" spans="1:21" ht="30" x14ac:dyDescent="0.25">
      <c r="A4" s="28">
        <v>195096</v>
      </c>
      <c r="B4" s="2" t="s">
        <v>78</v>
      </c>
      <c r="C4" s="29">
        <v>247735</v>
      </c>
      <c r="D4" s="25">
        <f t="shared" si="0"/>
        <v>3.9495820746383728E-3</v>
      </c>
      <c r="E4" s="68">
        <f t="shared" ref="E4:E67" si="1">E3+D4</f>
        <v>7.9252943489672711E-3</v>
      </c>
      <c r="F4" s="15" t="str">
        <f>VLOOKUP(Объем_продаж[[#This Row],[Артикул]],Q:U,5,0)</f>
        <v>A</v>
      </c>
      <c r="G4" s="2">
        <f>IFERROR(VLOOKUP(Объем_продаж[[#This Row],[Артикул]],Склад!B:D,3,0),0)</f>
        <v>0</v>
      </c>
      <c r="H4" s="2">
        <f>IFERROR(VLOOKUP(Объем_продаж[[#This Row],[Наименование]],Склад!C:D,2,0),0)</f>
        <v>0</v>
      </c>
      <c r="I4" s="2">
        <f>IFERROR(VLOOKUP(Объем_продаж[[#This Row],[Наименование]],Склад!H:I,2,0),0)</f>
        <v>0</v>
      </c>
      <c r="J4" s="56">
        <f>IFERROR(VLOOKUP(Объем_продаж[[#This Row],[Артикул]]&amp;Объем_продаж[[#This Row],[Наименование]],Склад!A:D,4,0),0)</f>
        <v>0</v>
      </c>
      <c r="K4">
        <f t="shared" ref="K4:K67" si="2">(H4=G4)*1</f>
        <v>1</v>
      </c>
      <c r="L4">
        <f t="shared" ref="L4:L67" si="3">(I4=H4)*1</f>
        <v>1</v>
      </c>
      <c r="M4">
        <f t="shared" ref="M4:M67" si="4">(J4=G4)*1</f>
        <v>1</v>
      </c>
      <c r="N4" t="e">
        <f>VLOOKUP(Объем_продаж[[#This Row],[Артикул]],'Справочник_дубли арт'!A:A,1,0)</f>
        <v>#N/A</v>
      </c>
      <c r="Q4" s="46" t="s">
        <v>1157</v>
      </c>
      <c r="R4" s="71" t="s">
        <v>1269</v>
      </c>
      <c r="S4" s="47" t="s">
        <v>1221</v>
      </c>
      <c r="T4" s="47" t="s">
        <v>1268</v>
      </c>
      <c r="U4" s="49" t="s">
        <v>1223</v>
      </c>
    </row>
    <row r="5" spans="1:21" x14ac:dyDescent="0.25">
      <c r="A5" s="28">
        <v>181559</v>
      </c>
      <c r="B5" s="2" t="s">
        <v>459</v>
      </c>
      <c r="C5" s="29">
        <v>247261</v>
      </c>
      <c r="D5" s="25">
        <f t="shared" si="0"/>
        <v>3.942025201756549E-3</v>
      </c>
      <c r="E5" s="68">
        <f t="shared" si="1"/>
        <v>1.186731955072382E-2</v>
      </c>
      <c r="F5" s="15" t="str">
        <f>VLOOKUP(Объем_продаж[[#This Row],[Артикул]],Q:U,5,0)</f>
        <v>A</v>
      </c>
      <c r="G5" s="2">
        <f>IFERROR(VLOOKUP(Объем_продаж[[#This Row],[Артикул]],Склад!B:D,3,0),0)</f>
        <v>0</v>
      </c>
      <c r="H5" s="2">
        <f>IFERROR(VLOOKUP(Объем_продаж[[#This Row],[Наименование]],Склад!C:D,2,0),0)</f>
        <v>0</v>
      </c>
      <c r="I5" s="2">
        <f>IFERROR(VLOOKUP(Объем_продаж[[#This Row],[Наименование]],Склад!H:I,2,0),0)</f>
        <v>0</v>
      </c>
      <c r="J5" s="56">
        <f>IFERROR(VLOOKUP(Объем_продаж[[#This Row],[Артикул]]&amp;Объем_продаж[[#This Row],[Наименование]],Склад!A:D,4,0),0)</f>
        <v>0</v>
      </c>
      <c r="K5">
        <f t="shared" si="2"/>
        <v>1</v>
      </c>
      <c r="L5">
        <f t="shared" si="3"/>
        <v>1</v>
      </c>
      <c r="M5">
        <f t="shared" si="4"/>
        <v>1</v>
      </c>
      <c r="N5" t="e">
        <f>VLOOKUP(Объем_продаж[[#This Row],[Артикул]],'Справочник_дубли арт'!A:A,1,0)</f>
        <v>#N/A</v>
      </c>
      <c r="Q5">
        <v>157354</v>
      </c>
      <c r="R5" s="27">
        <v>249374</v>
      </c>
      <c r="S5" s="20">
        <v>3.9757122743288974E-3</v>
      </c>
      <c r="T5" s="20">
        <v>3.9757122743288974E-3</v>
      </c>
      <c r="U5" s="4" t="str">
        <f>IF(ISBLANK(T5),"",IF(T5&lt;0.8,"A",IF(T5&lt;0.95,"B","С")))</f>
        <v>A</v>
      </c>
    </row>
    <row r="6" spans="1:21" x14ac:dyDescent="0.25">
      <c r="A6" s="28">
        <v>148259</v>
      </c>
      <c r="B6" s="2" t="s">
        <v>233</v>
      </c>
      <c r="C6" s="29">
        <v>246913</v>
      </c>
      <c r="D6" s="25">
        <f t="shared" si="0"/>
        <v>3.9364771178686279E-3</v>
      </c>
      <c r="E6" s="68">
        <f t="shared" si="1"/>
        <v>1.5803796668592447E-2</v>
      </c>
      <c r="F6" s="15" t="str">
        <f>VLOOKUP(Объем_продаж[[#This Row],[Артикул]],Q:U,5,0)</f>
        <v>A</v>
      </c>
      <c r="G6" s="2">
        <f>IFERROR(VLOOKUP(Объем_продаж[[#This Row],[Артикул]],Склад!B:D,3,0),0)</f>
        <v>196</v>
      </c>
      <c r="H6" s="2">
        <f>IFERROR(VLOOKUP(Объем_продаж[[#This Row],[Наименование]],Склад!C:D,2,0),0)</f>
        <v>196</v>
      </c>
      <c r="I6" s="2">
        <f>IFERROR(VLOOKUP(Объем_продаж[[#This Row],[Наименование]],Склад!H:I,2,0),0)</f>
        <v>196</v>
      </c>
      <c r="J6" s="56">
        <f>IFERROR(VLOOKUP(Объем_продаж[[#This Row],[Артикул]]&amp;Объем_продаж[[#This Row],[Наименование]],Склад!A:D,4,0),0)</f>
        <v>196</v>
      </c>
      <c r="K6">
        <f t="shared" si="2"/>
        <v>1</v>
      </c>
      <c r="L6">
        <f t="shared" si="3"/>
        <v>1</v>
      </c>
      <c r="M6">
        <f t="shared" si="4"/>
        <v>1</v>
      </c>
      <c r="N6" t="e">
        <f>VLOOKUP(Объем_продаж[[#This Row],[Артикул]],'Справочник_дубли арт'!A:A,1,0)</f>
        <v>#N/A</v>
      </c>
      <c r="Q6">
        <v>195096</v>
      </c>
      <c r="R6" s="27">
        <v>247735</v>
      </c>
      <c r="S6" s="20">
        <v>3.9495820746383728E-3</v>
      </c>
      <c r="T6" s="20">
        <v>7.9252943489672711E-3</v>
      </c>
      <c r="U6" s="4" t="str">
        <f t="shared" ref="U6:U69" si="5">IF(ISBLANK(T6),"",IF(T6&lt;0.8,"A",IF(T6&lt;0.95,"B","С")))</f>
        <v>A</v>
      </c>
    </row>
    <row r="7" spans="1:21" x14ac:dyDescent="0.25">
      <c r="A7" s="28">
        <v>195117</v>
      </c>
      <c r="B7" s="2" t="s">
        <v>320</v>
      </c>
      <c r="C7" s="29">
        <v>246910</v>
      </c>
      <c r="D7" s="25">
        <f t="shared" si="0"/>
        <v>3.9364292895592489E-3</v>
      </c>
      <c r="E7" s="68">
        <f t="shared" si="1"/>
        <v>1.9740225958151697E-2</v>
      </c>
      <c r="F7" s="15" t="str">
        <f>VLOOKUP(Объем_продаж[[#This Row],[Артикул]],Q:U,5,0)</f>
        <v>A</v>
      </c>
      <c r="G7" s="2">
        <f>IFERROR(VLOOKUP(Объем_продаж[[#This Row],[Артикул]],Склад!B:D,3,0),0)</f>
        <v>0</v>
      </c>
      <c r="H7" s="2">
        <f>IFERROR(VLOOKUP(Объем_продаж[[#This Row],[Наименование]],Склад!C:D,2,0),0)</f>
        <v>0</v>
      </c>
      <c r="I7" s="2">
        <f>IFERROR(VLOOKUP(Объем_продаж[[#This Row],[Наименование]],Склад!H:I,2,0),0)</f>
        <v>0</v>
      </c>
      <c r="J7" s="56">
        <f>IFERROR(VLOOKUP(Объем_продаж[[#This Row],[Артикул]]&amp;Объем_продаж[[#This Row],[Наименование]],Склад!A:D,4,0),0)</f>
        <v>0</v>
      </c>
      <c r="K7">
        <f t="shared" si="2"/>
        <v>1</v>
      </c>
      <c r="L7">
        <f t="shared" si="3"/>
        <v>1</v>
      </c>
      <c r="M7">
        <f t="shared" si="4"/>
        <v>1</v>
      </c>
      <c r="N7" t="e">
        <f>VLOOKUP(Объем_продаж[[#This Row],[Артикул]],'Справочник_дубли арт'!A:A,1,0)</f>
        <v>#N/A</v>
      </c>
      <c r="Q7">
        <v>181559</v>
      </c>
      <c r="R7" s="27">
        <v>247261</v>
      </c>
      <c r="S7" s="20">
        <v>3.942025201756549E-3</v>
      </c>
      <c r="T7" s="20">
        <v>1.186731955072382E-2</v>
      </c>
      <c r="U7" s="4" t="str">
        <f t="shared" si="5"/>
        <v>A</v>
      </c>
    </row>
    <row r="8" spans="1:21" x14ac:dyDescent="0.25">
      <c r="A8" s="28">
        <v>118466</v>
      </c>
      <c r="B8" s="2" t="s">
        <v>284</v>
      </c>
      <c r="C8" s="29">
        <v>246335</v>
      </c>
      <c r="D8" s="25">
        <f t="shared" si="0"/>
        <v>3.9272621969283451E-3</v>
      </c>
      <c r="E8" s="68">
        <f t="shared" si="1"/>
        <v>2.3667488155080043E-2</v>
      </c>
      <c r="F8" s="15" t="str">
        <f>VLOOKUP(Объем_продаж[[#This Row],[Артикул]],Q:U,5,0)</f>
        <v>A</v>
      </c>
      <c r="G8" s="2">
        <f>IFERROR(VLOOKUP(Объем_продаж[[#This Row],[Артикул]],Склад!B:D,3,0),0)</f>
        <v>0</v>
      </c>
      <c r="H8" s="2">
        <f>IFERROR(VLOOKUP(Объем_продаж[[#This Row],[Наименование]],Склад!C:D,2,0),0)</f>
        <v>53</v>
      </c>
      <c r="I8" s="2">
        <f>IFERROR(VLOOKUP(Объем_продаж[[#This Row],[Наименование]],Склад!H:I,2,0),0)</f>
        <v>363</v>
      </c>
      <c r="J8" s="56">
        <f>IFERROR(VLOOKUP(Объем_продаж[[#This Row],[Артикул]]&amp;Объем_продаж[[#This Row],[Наименование]],Склад!A:D,4,0),0)</f>
        <v>0</v>
      </c>
      <c r="K8">
        <f t="shared" si="2"/>
        <v>0</v>
      </c>
      <c r="L8">
        <f t="shared" si="3"/>
        <v>0</v>
      </c>
      <c r="M8">
        <f t="shared" si="4"/>
        <v>1</v>
      </c>
      <c r="N8" t="e">
        <f>VLOOKUP(Объем_продаж[[#This Row],[Артикул]],'Справочник_дубли арт'!A:A,1,0)</f>
        <v>#N/A</v>
      </c>
      <c r="Q8">
        <v>148259</v>
      </c>
      <c r="R8" s="27">
        <v>246913</v>
      </c>
      <c r="S8" s="20">
        <v>3.9364771178686279E-3</v>
      </c>
      <c r="T8" s="20">
        <v>1.5803796668592447E-2</v>
      </c>
      <c r="U8" s="4" t="str">
        <f t="shared" si="5"/>
        <v>A</v>
      </c>
    </row>
    <row r="9" spans="1:21" x14ac:dyDescent="0.25">
      <c r="A9" s="28">
        <v>158375</v>
      </c>
      <c r="B9" s="2" t="s">
        <v>302</v>
      </c>
      <c r="C9" s="29">
        <v>246087</v>
      </c>
      <c r="D9" s="25">
        <f t="shared" si="0"/>
        <v>3.9233083900197113E-3</v>
      </c>
      <c r="E9" s="68">
        <f t="shared" si="1"/>
        <v>2.7590796545099754E-2</v>
      </c>
      <c r="F9" s="15" t="str">
        <f>VLOOKUP(Объем_продаж[[#This Row],[Артикул]],Q:U,5,0)</f>
        <v>A</v>
      </c>
      <c r="G9" s="2">
        <f>IFERROR(VLOOKUP(Объем_продаж[[#This Row],[Артикул]],Склад!B:D,3,0),0)</f>
        <v>22</v>
      </c>
      <c r="H9" s="2">
        <f>IFERROR(VLOOKUP(Объем_продаж[[#This Row],[Наименование]],Склад!C:D,2,0),0)</f>
        <v>22</v>
      </c>
      <c r="I9" s="2">
        <f>IFERROR(VLOOKUP(Объем_продаж[[#This Row],[Наименование]],Склад!H:I,2,0),0)</f>
        <v>22</v>
      </c>
      <c r="J9" s="56">
        <f>IFERROR(VLOOKUP(Объем_продаж[[#This Row],[Артикул]]&amp;Объем_продаж[[#This Row],[Наименование]],Склад!A:D,4,0),0)</f>
        <v>22</v>
      </c>
      <c r="K9">
        <f t="shared" si="2"/>
        <v>1</v>
      </c>
      <c r="L9">
        <f t="shared" si="3"/>
        <v>1</v>
      </c>
      <c r="M9">
        <f t="shared" si="4"/>
        <v>1</v>
      </c>
      <c r="N9" t="e">
        <f>VLOOKUP(Объем_продаж[[#This Row],[Артикул]],'Справочник_дубли арт'!A:A,1,0)</f>
        <v>#N/A</v>
      </c>
      <c r="Q9">
        <v>195117</v>
      </c>
      <c r="R9" s="27">
        <v>246910</v>
      </c>
      <c r="S9" s="20">
        <v>3.9364292895592489E-3</v>
      </c>
      <c r="T9" s="20">
        <v>1.9740225958151697E-2</v>
      </c>
      <c r="U9" s="4" t="str">
        <f t="shared" si="5"/>
        <v>A</v>
      </c>
    </row>
    <row r="10" spans="1:21" x14ac:dyDescent="0.25">
      <c r="A10" s="28">
        <v>140033</v>
      </c>
      <c r="B10" s="2" t="s">
        <v>332</v>
      </c>
      <c r="C10" s="29">
        <v>244088</v>
      </c>
      <c r="D10" s="25">
        <f t="shared" si="0"/>
        <v>3.8914387932037502E-3</v>
      </c>
      <c r="E10" s="68">
        <f t="shared" si="1"/>
        <v>3.1482235338303508E-2</v>
      </c>
      <c r="F10" s="15" t="str">
        <f>VLOOKUP(Объем_продаж[[#This Row],[Артикул]],Q:U,5,0)</f>
        <v>A</v>
      </c>
      <c r="G10" s="2">
        <f>IFERROR(VLOOKUP(Объем_продаж[[#This Row],[Артикул]],Склад!B:D,3,0),0)</f>
        <v>0</v>
      </c>
      <c r="H10" s="2">
        <f>IFERROR(VLOOKUP(Объем_продаж[[#This Row],[Наименование]],Склад!C:D,2,0),0)</f>
        <v>0</v>
      </c>
      <c r="I10" s="2">
        <f>IFERROR(VLOOKUP(Объем_продаж[[#This Row],[Наименование]],Склад!H:I,2,0),0)</f>
        <v>0</v>
      </c>
      <c r="J10" s="56">
        <f>IFERROR(VLOOKUP(Объем_продаж[[#This Row],[Артикул]]&amp;Объем_продаж[[#This Row],[Наименование]],Склад!A:D,4,0),0)</f>
        <v>0</v>
      </c>
      <c r="K10">
        <f t="shared" si="2"/>
        <v>1</v>
      </c>
      <c r="L10">
        <f t="shared" si="3"/>
        <v>1</v>
      </c>
      <c r="M10">
        <f t="shared" si="4"/>
        <v>1</v>
      </c>
      <c r="N10" t="e">
        <f>VLOOKUP(Объем_продаж[[#This Row],[Артикул]],'Справочник_дубли арт'!A:A,1,0)</f>
        <v>#N/A</v>
      </c>
      <c r="Q10">
        <v>118466</v>
      </c>
      <c r="R10" s="27">
        <v>246335</v>
      </c>
      <c r="S10" s="20">
        <v>3.9272621969283451E-3</v>
      </c>
      <c r="T10" s="20">
        <v>2.366748815508004E-2</v>
      </c>
      <c r="U10" s="4" t="str">
        <f t="shared" si="5"/>
        <v>A</v>
      </c>
    </row>
    <row r="11" spans="1:21" x14ac:dyDescent="0.25">
      <c r="A11" s="28">
        <v>130067</v>
      </c>
      <c r="B11" s="2" t="s">
        <v>199</v>
      </c>
      <c r="C11" s="29">
        <v>243865</v>
      </c>
      <c r="D11" s="25">
        <f t="shared" si="0"/>
        <v>3.8878835555399387E-3</v>
      </c>
      <c r="E11" s="68">
        <f t="shared" si="1"/>
        <v>3.537011889384345E-2</v>
      </c>
      <c r="F11" s="15" t="str">
        <f>VLOOKUP(Объем_продаж[[#This Row],[Артикул]],Q:U,5,0)</f>
        <v>A</v>
      </c>
      <c r="G11" s="2">
        <f>IFERROR(VLOOKUP(Объем_продаж[[#This Row],[Артикул]],Склад!B:D,3,0),0)</f>
        <v>119</v>
      </c>
      <c r="H11" s="2">
        <f>IFERROR(VLOOKUP(Объем_продаж[[#This Row],[Наименование]],Склад!C:D,2,0),0)</f>
        <v>119</v>
      </c>
      <c r="I11" s="2">
        <f>IFERROR(VLOOKUP(Объем_продаж[[#This Row],[Наименование]],Склад!H:I,2,0),0)</f>
        <v>119</v>
      </c>
      <c r="J11" s="56">
        <f>IFERROR(VLOOKUP(Объем_продаж[[#This Row],[Артикул]]&amp;Объем_продаж[[#This Row],[Наименование]],Склад!A:D,4,0),0)</f>
        <v>119</v>
      </c>
      <c r="K11">
        <f t="shared" si="2"/>
        <v>1</v>
      </c>
      <c r="L11">
        <f t="shared" si="3"/>
        <v>1</v>
      </c>
      <c r="M11">
        <f t="shared" si="4"/>
        <v>1</v>
      </c>
      <c r="N11" t="e">
        <f>VLOOKUP(Объем_продаж[[#This Row],[Артикул]],'Справочник_дубли арт'!A:A,1,0)</f>
        <v>#N/A</v>
      </c>
      <c r="Q11">
        <v>158375</v>
      </c>
      <c r="R11" s="27">
        <v>246087</v>
      </c>
      <c r="S11" s="20">
        <v>3.9233083900197113E-3</v>
      </c>
      <c r="T11" s="20">
        <v>2.7590796545099751E-2</v>
      </c>
      <c r="U11" s="4" t="str">
        <f t="shared" si="5"/>
        <v>A</v>
      </c>
    </row>
    <row r="12" spans="1:21" x14ac:dyDescent="0.25">
      <c r="A12" s="28">
        <v>104720</v>
      </c>
      <c r="B12" s="2" t="s">
        <v>410</v>
      </c>
      <c r="C12" s="29">
        <v>243236</v>
      </c>
      <c r="D12" s="25">
        <f t="shared" si="0"/>
        <v>3.8778555533402191E-3</v>
      </c>
      <c r="E12" s="68">
        <f t="shared" si="1"/>
        <v>3.924797444718367E-2</v>
      </c>
      <c r="F12" s="15" t="str">
        <f>VLOOKUP(Объем_продаж[[#This Row],[Артикул]],Q:U,5,0)</f>
        <v>A</v>
      </c>
      <c r="G12" s="2">
        <f>IFERROR(VLOOKUP(Объем_продаж[[#This Row],[Артикул]],Склад!B:D,3,0),0)</f>
        <v>0</v>
      </c>
      <c r="H12" s="2">
        <f>IFERROR(VLOOKUP(Объем_продаж[[#This Row],[Наименование]],Склад!C:D,2,0),0)</f>
        <v>0</v>
      </c>
      <c r="I12" s="2">
        <f>IFERROR(VLOOKUP(Объем_продаж[[#This Row],[Наименование]],Склад!H:I,2,0),0)</f>
        <v>0</v>
      </c>
      <c r="J12" s="56">
        <f>IFERROR(VLOOKUP(Объем_продаж[[#This Row],[Артикул]]&amp;Объем_продаж[[#This Row],[Наименование]],Склад!A:D,4,0),0)</f>
        <v>0</v>
      </c>
      <c r="K12">
        <f t="shared" si="2"/>
        <v>1</v>
      </c>
      <c r="L12">
        <f t="shared" si="3"/>
        <v>1</v>
      </c>
      <c r="M12">
        <f t="shared" si="4"/>
        <v>1</v>
      </c>
      <c r="N12" t="e">
        <f>VLOOKUP(Объем_продаж[[#This Row],[Артикул]],'Справочник_дубли арт'!A:A,1,0)</f>
        <v>#N/A</v>
      </c>
      <c r="Q12">
        <v>140033</v>
      </c>
      <c r="R12" s="27">
        <v>244088</v>
      </c>
      <c r="S12" s="20">
        <v>3.8914387932037502E-3</v>
      </c>
      <c r="T12" s="20">
        <v>3.1482235338303501E-2</v>
      </c>
      <c r="U12" s="4" t="str">
        <f t="shared" si="5"/>
        <v>A</v>
      </c>
    </row>
    <row r="13" spans="1:21" x14ac:dyDescent="0.25">
      <c r="A13" s="28">
        <v>181303</v>
      </c>
      <c r="B13" s="2" t="s">
        <v>312</v>
      </c>
      <c r="C13" s="29">
        <v>243061</v>
      </c>
      <c r="D13" s="25">
        <f t="shared" si="0"/>
        <v>3.8750655686264658E-3</v>
      </c>
      <c r="E13" s="68">
        <f t="shared" si="1"/>
        <v>4.3123040015810132E-2</v>
      </c>
      <c r="F13" s="15" t="str">
        <f>VLOOKUP(Объем_продаж[[#This Row],[Артикул]],Q:U,5,0)</f>
        <v>A</v>
      </c>
      <c r="G13" s="2">
        <f>IFERROR(VLOOKUP(Объем_продаж[[#This Row],[Артикул]],Склад!B:D,3,0),0)</f>
        <v>70</v>
      </c>
      <c r="H13" s="2">
        <f>IFERROR(VLOOKUP(Объем_продаж[[#This Row],[Наименование]],Склад!C:D,2,0),0)</f>
        <v>70</v>
      </c>
      <c r="I13" s="2">
        <f>IFERROR(VLOOKUP(Объем_продаж[[#This Row],[Наименование]],Склад!H:I,2,0),0)</f>
        <v>70</v>
      </c>
      <c r="J13" s="56">
        <f>IFERROR(VLOOKUP(Объем_продаж[[#This Row],[Артикул]]&amp;Объем_продаж[[#This Row],[Наименование]],Склад!A:D,4,0),0)</f>
        <v>70</v>
      </c>
      <c r="K13">
        <f t="shared" si="2"/>
        <v>1</v>
      </c>
      <c r="L13">
        <f t="shared" si="3"/>
        <v>1</v>
      </c>
      <c r="M13">
        <f t="shared" si="4"/>
        <v>1</v>
      </c>
      <c r="N13" t="e">
        <f>VLOOKUP(Объем_продаж[[#This Row],[Артикул]],'Справочник_дубли арт'!A:A,1,0)</f>
        <v>#N/A</v>
      </c>
      <c r="Q13">
        <v>130067</v>
      </c>
      <c r="R13" s="27">
        <v>243865</v>
      </c>
      <c r="S13" s="20">
        <v>3.8878835555399387E-3</v>
      </c>
      <c r="T13" s="20">
        <v>3.5370118893843443E-2</v>
      </c>
      <c r="U13" s="4" t="str">
        <f t="shared" si="5"/>
        <v>A</v>
      </c>
    </row>
    <row r="14" spans="1:21" x14ac:dyDescent="0.25">
      <c r="A14" s="28">
        <v>107671</v>
      </c>
      <c r="B14" s="2" t="s">
        <v>421</v>
      </c>
      <c r="C14" s="29">
        <v>242397</v>
      </c>
      <c r="D14" s="25">
        <f t="shared" si="0"/>
        <v>3.8644795694839952E-3</v>
      </c>
      <c r="E14" s="68">
        <f t="shared" si="1"/>
        <v>4.6987519585294124E-2</v>
      </c>
      <c r="F14" s="15" t="str">
        <f>VLOOKUP(Объем_продаж[[#This Row],[Артикул]],Q:U,5,0)</f>
        <v>A</v>
      </c>
      <c r="G14" s="2">
        <f>IFERROR(VLOOKUP(Объем_продаж[[#This Row],[Артикул]],Склад!B:D,3,0),0)</f>
        <v>0</v>
      </c>
      <c r="H14" s="2">
        <f>IFERROR(VLOOKUP(Объем_продаж[[#This Row],[Наименование]],Склад!C:D,2,0),0)</f>
        <v>0</v>
      </c>
      <c r="I14" s="2">
        <f>IFERROR(VLOOKUP(Объем_продаж[[#This Row],[Наименование]],Склад!H:I,2,0),0)</f>
        <v>0</v>
      </c>
      <c r="J14" s="56">
        <f>IFERROR(VLOOKUP(Объем_продаж[[#This Row],[Артикул]]&amp;Объем_продаж[[#This Row],[Наименование]],Склад!A:D,4,0),0)</f>
        <v>0</v>
      </c>
      <c r="K14">
        <f t="shared" si="2"/>
        <v>1</v>
      </c>
      <c r="L14">
        <f t="shared" si="3"/>
        <v>1</v>
      </c>
      <c r="M14">
        <f t="shared" si="4"/>
        <v>1</v>
      </c>
      <c r="N14" t="e">
        <f>VLOOKUP(Объем_продаж[[#This Row],[Артикул]],'Справочник_дубли арт'!A:A,1,0)</f>
        <v>#N/A</v>
      </c>
      <c r="Q14">
        <v>104720</v>
      </c>
      <c r="R14" s="27">
        <v>243236</v>
      </c>
      <c r="S14" s="20">
        <v>3.8778555533402191E-3</v>
      </c>
      <c r="T14" s="20">
        <v>3.9247974447183663E-2</v>
      </c>
      <c r="U14" s="4" t="str">
        <f t="shared" si="5"/>
        <v>A</v>
      </c>
    </row>
    <row r="15" spans="1:21" x14ac:dyDescent="0.25">
      <c r="A15" s="28">
        <v>127402</v>
      </c>
      <c r="B15" s="2" t="s">
        <v>415</v>
      </c>
      <c r="C15" s="29">
        <v>241287</v>
      </c>
      <c r="D15" s="25">
        <f t="shared" si="0"/>
        <v>3.846783095013902E-3</v>
      </c>
      <c r="E15" s="68">
        <f t="shared" si="1"/>
        <v>5.0834302680308023E-2</v>
      </c>
      <c r="F15" s="15" t="str">
        <f>VLOOKUP(Объем_продаж[[#This Row],[Артикул]],Q:U,5,0)</f>
        <v>A</v>
      </c>
      <c r="G15" s="2">
        <f>IFERROR(VLOOKUP(Объем_продаж[[#This Row],[Артикул]],Склад!B:D,3,0),0)</f>
        <v>0</v>
      </c>
      <c r="H15" s="2">
        <f>IFERROR(VLOOKUP(Объем_продаж[[#This Row],[Наименование]],Склад!C:D,2,0),0)</f>
        <v>0</v>
      </c>
      <c r="I15" s="2">
        <f>IFERROR(VLOOKUP(Объем_продаж[[#This Row],[Наименование]],Склад!H:I,2,0),0)</f>
        <v>0</v>
      </c>
      <c r="J15" s="56">
        <f>IFERROR(VLOOKUP(Объем_продаж[[#This Row],[Артикул]]&amp;Объем_продаж[[#This Row],[Наименование]],Склад!A:D,4,0),0)</f>
        <v>0</v>
      </c>
      <c r="K15">
        <f t="shared" si="2"/>
        <v>1</v>
      </c>
      <c r="L15">
        <f t="shared" si="3"/>
        <v>1</v>
      </c>
      <c r="M15">
        <f t="shared" si="4"/>
        <v>1</v>
      </c>
      <c r="N15" t="e">
        <f>VLOOKUP(Объем_продаж[[#This Row],[Артикул]],'Справочник_дубли арт'!A:A,1,0)</f>
        <v>#N/A</v>
      </c>
      <c r="Q15">
        <v>181303</v>
      </c>
      <c r="R15" s="27">
        <v>243061</v>
      </c>
      <c r="S15" s="20">
        <v>3.8750655686264658E-3</v>
      </c>
      <c r="T15" s="20">
        <v>4.3123040015810125E-2</v>
      </c>
      <c r="U15" s="4" t="str">
        <f t="shared" si="5"/>
        <v>A</v>
      </c>
    </row>
    <row r="16" spans="1:21" x14ac:dyDescent="0.25">
      <c r="A16" s="28">
        <v>100247</v>
      </c>
      <c r="B16" s="2" t="s">
        <v>384</v>
      </c>
      <c r="C16" s="29">
        <v>240966</v>
      </c>
      <c r="D16" s="25">
        <f t="shared" si="0"/>
        <v>3.8416654659103886E-3</v>
      </c>
      <c r="E16" s="68">
        <f t="shared" si="1"/>
        <v>5.4675968146218411E-2</v>
      </c>
      <c r="F16" s="15" t="str">
        <f>VLOOKUP(Объем_продаж[[#This Row],[Артикул]],Q:U,5,0)</f>
        <v>A</v>
      </c>
      <c r="G16" s="2">
        <f>IFERROR(VLOOKUP(Объем_продаж[[#This Row],[Артикул]],Склад!B:D,3,0),0)</f>
        <v>0</v>
      </c>
      <c r="H16" s="2">
        <f>IFERROR(VLOOKUP(Объем_продаж[[#This Row],[Наименование]],Склад!C:D,2,0),0)</f>
        <v>0</v>
      </c>
      <c r="I16" s="2">
        <f>IFERROR(VLOOKUP(Объем_продаж[[#This Row],[Наименование]],Склад!H:I,2,0),0)</f>
        <v>0</v>
      </c>
      <c r="J16" s="56">
        <f>IFERROR(VLOOKUP(Объем_продаж[[#This Row],[Артикул]]&amp;Объем_продаж[[#This Row],[Наименование]],Склад!A:D,4,0),0)</f>
        <v>0</v>
      </c>
      <c r="K16">
        <f t="shared" si="2"/>
        <v>1</v>
      </c>
      <c r="L16">
        <f t="shared" si="3"/>
        <v>1</v>
      </c>
      <c r="M16">
        <f t="shared" si="4"/>
        <v>1</v>
      </c>
      <c r="N16" t="e">
        <f>VLOOKUP(Объем_продаж[[#This Row],[Артикул]],'Справочник_дубли арт'!A:A,1,0)</f>
        <v>#N/A</v>
      </c>
      <c r="Q16">
        <v>107671</v>
      </c>
      <c r="R16" s="27">
        <v>242397</v>
      </c>
      <c r="S16" s="20">
        <v>3.8644795694839952E-3</v>
      </c>
      <c r="T16" s="20">
        <v>4.6987519585294124E-2</v>
      </c>
      <c r="U16" s="4" t="str">
        <f t="shared" si="5"/>
        <v>A</v>
      </c>
    </row>
    <row r="17" spans="1:21" x14ac:dyDescent="0.25">
      <c r="A17" s="28">
        <v>184543</v>
      </c>
      <c r="B17" s="2" t="s">
        <v>198</v>
      </c>
      <c r="C17" s="29">
        <v>240802</v>
      </c>
      <c r="D17" s="25">
        <f t="shared" si="0"/>
        <v>3.8390508516643568E-3</v>
      </c>
      <c r="E17" s="68">
        <f t="shared" si="1"/>
        <v>5.8515018997882765E-2</v>
      </c>
      <c r="F17" s="15" t="str">
        <f>VLOOKUP(Объем_продаж[[#This Row],[Артикул]],Q:U,5,0)</f>
        <v>A</v>
      </c>
      <c r="G17" s="2">
        <f>IFERROR(VLOOKUP(Объем_продаж[[#This Row],[Артикул]],Склад!B:D,3,0),0)</f>
        <v>138</v>
      </c>
      <c r="H17" s="2">
        <f>IFERROR(VLOOKUP(Объем_продаж[[#This Row],[Наименование]],Склад!C:D,2,0),0)</f>
        <v>138</v>
      </c>
      <c r="I17" s="2">
        <f>IFERROR(VLOOKUP(Объем_продаж[[#This Row],[Наименование]],Склад!H:I,2,0),0)</f>
        <v>138</v>
      </c>
      <c r="J17" s="56">
        <f>IFERROR(VLOOKUP(Объем_продаж[[#This Row],[Артикул]]&amp;Объем_продаж[[#This Row],[Наименование]],Склад!A:D,4,0),0)</f>
        <v>138</v>
      </c>
      <c r="K17">
        <f t="shared" si="2"/>
        <v>1</v>
      </c>
      <c r="L17">
        <f t="shared" si="3"/>
        <v>1</v>
      </c>
      <c r="M17">
        <f t="shared" si="4"/>
        <v>1</v>
      </c>
      <c r="N17" t="e">
        <f>VLOOKUP(Объем_продаж[[#This Row],[Артикул]],'Справочник_дубли арт'!A:A,1,0)</f>
        <v>#N/A</v>
      </c>
      <c r="Q17">
        <v>127402</v>
      </c>
      <c r="R17" s="27">
        <v>241287</v>
      </c>
      <c r="S17" s="20">
        <v>3.846783095013902E-3</v>
      </c>
      <c r="T17" s="20">
        <v>5.0834302680308023E-2</v>
      </c>
      <c r="U17" s="4" t="str">
        <f t="shared" si="5"/>
        <v>A</v>
      </c>
    </row>
    <row r="18" spans="1:21" x14ac:dyDescent="0.25">
      <c r="A18" s="28">
        <v>122399</v>
      </c>
      <c r="B18" s="2" t="s">
        <v>212</v>
      </c>
      <c r="C18" s="29">
        <v>240002</v>
      </c>
      <c r="D18" s="25">
        <f t="shared" si="0"/>
        <v>3.8262966358300551E-3</v>
      </c>
      <c r="E18" s="68">
        <f t="shared" si="1"/>
        <v>6.234131563371282E-2</v>
      </c>
      <c r="F18" s="15" t="str">
        <f>VLOOKUP(Объем_продаж[[#This Row],[Артикул]],Q:U,5,0)</f>
        <v>A</v>
      </c>
      <c r="G18" s="2">
        <f>IFERROR(VLOOKUP(Объем_продаж[[#This Row],[Артикул]],Склад!B:D,3,0),0)</f>
        <v>61</v>
      </c>
      <c r="H18" s="2">
        <f>IFERROR(VLOOKUP(Объем_продаж[[#This Row],[Наименование]],Склад!C:D,2,0),0)</f>
        <v>61</v>
      </c>
      <c r="I18" s="2">
        <f>IFERROR(VLOOKUP(Объем_продаж[[#This Row],[Наименование]],Склад!H:I,2,0),0)</f>
        <v>61</v>
      </c>
      <c r="J18" s="56">
        <f>IFERROR(VLOOKUP(Объем_продаж[[#This Row],[Артикул]]&amp;Объем_продаж[[#This Row],[Наименование]],Склад!A:D,4,0),0)</f>
        <v>61</v>
      </c>
      <c r="K18">
        <f t="shared" si="2"/>
        <v>1</v>
      </c>
      <c r="L18">
        <f t="shared" si="3"/>
        <v>1</v>
      </c>
      <c r="M18">
        <f t="shared" si="4"/>
        <v>1</v>
      </c>
      <c r="N18" t="e">
        <f>VLOOKUP(Объем_продаж[[#This Row],[Артикул]],'Справочник_дубли арт'!A:A,1,0)</f>
        <v>#N/A</v>
      </c>
      <c r="Q18">
        <v>100247</v>
      </c>
      <c r="R18" s="27">
        <v>240966</v>
      </c>
      <c r="S18" s="20">
        <v>3.8416654659103886E-3</v>
      </c>
      <c r="T18" s="20">
        <v>5.4675968146218411E-2</v>
      </c>
      <c r="U18" s="4" t="str">
        <f t="shared" si="5"/>
        <v>A</v>
      </c>
    </row>
    <row r="19" spans="1:21" x14ac:dyDescent="0.25">
      <c r="A19" s="28">
        <v>126972</v>
      </c>
      <c r="B19" s="2" t="s">
        <v>220</v>
      </c>
      <c r="C19" s="29">
        <v>239864</v>
      </c>
      <c r="D19" s="25">
        <f t="shared" si="0"/>
        <v>3.8240965335986379E-3</v>
      </c>
      <c r="E19" s="68">
        <f t="shared" si="1"/>
        <v>6.6165412167311463E-2</v>
      </c>
      <c r="F19" s="15" t="str">
        <f>VLOOKUP(Объем_продаж[[#This Row],[Артикул]],Q:U,5,0)</f>
        <v>A</v>
      </c>
      <c r="G19" s="2">
        <f>IFERROR(VLOOKUP(Объем_продаж[[#This Row],[Артикул]],Склад!B:D,3,0),0)</f>
        <v>54</v>
      </c>
      <c r="H19" s="2">
        <f>IFERROR(VLOOKUP(Объем_продаж[[#This Row],[Наименование]],Склад!C:D,2,0),0)</f>
        <v>54</v>
      </c>
      <c r="I19" s="2">
        <f>IFERROR(VLOOKUP(Объем_продаж[[#This Row],[Наименование]],Склад!H:I,2,0),0)</f>
        <v>181</v>
      </c>
      <c r="J19" s="56">
        <f>IFERROR(VLOOKUP(Объем_продаж[[#This Row],[Артикул]]&amp;Объем_продаж[[#This Row],[Наименование]],Склад!A:D,4,0),0)</f>
        <v>54</v>
      </c>
      <c r="K19">
        <f t="shared" si="2"/>
        <v>1</v>
      </c>
      <c r="L19">
        <f t="shared" si="3"/>
        <v>0</v>
      </c>
      <c r="M19">
        <f t="shared" si="4"/>
        <v>1</v>
      </c>
      <c r="N19" t="e">
        <f>VLOOKUP(Объем_продаж[[#This Row],[Артикул]],'Справочник_дубли арт'!A:A,1,0)</f>
        <v>#N/A</v>
      </c>
      <c r="Q19">
        <v>184543</v>
      </c>
      <c r="R19" s="27">
        <v>240802</v>
      </c>
      <c r="S19" s="20">
        <v>3.8390508516643568E-3</v>
      </c>
      <c r="T19" s="20">
        <v>5.8515018997882771E-2</v>
      </c>
      <c r="U19" s="4" t="str">
        <f t="shared" si="5"/>
        <v>A</v>
      </c>
    </row>
    <row r="20" spans="1:21" x14ac:dyDescent="0.25">
      <c r="A20" s="28">
        <v>187468</v>
      </c>
      <c r="B20" s="2" t="s">
        <v>441</v>
      </c>
      <c r="C20" s="29">
        <v>239853</v>
      </c>
      <c r="D20" s="25">
        <f t="shared" si="0"/>
        <v>3.8239211631309164E-3</v>
      </c>
      <c r="E20" s="68">
        <f t="shared" si="1"/>
        <v>6.9989333330442383E-2</v>
      </c>
      <c r="F20" s="15" t="str">
        <f>VLOOKUP(Объем_продаж[[#This Row],[Артикул]],Q:U,5,0)</f>
        <v>A</v>
      </c>
      <c r="G20" s="2">
        <f>IFERROR(VLOOKUP(Объем_продаж[[#This Row],[Артикул]],Склад!B:D,3,0),0)</f>
        <v>0</v>
      </c>
      <c r="H20" s="2">
        <f>IFERROR(VLOOKUP(Объем_продаж[[#This Row],[Наименование]],Склад!C:D,2,0),0)</f>
        <v>0</v>
      </c>
      <c r="I20" s="2">
        <f>IFERROR(VLOOKUP(Объем_продаж[[#This Row],[Наименование]],Склад!H:I,2,0),0)</f>
        <v>0</v>
      </c>
      <c r="J20" s="56">
        <f>IFERROR(VLOOKUP(Объем_продаж[[#This Row],[Артикул]]&amp;Объем_продаж[[#This Row],[Наименование]],Склад!A:D,4,0),0)</f>
        <v>0</v>
      </c>
      <c r="K20">
        <f t="shared" si="2"/>
        <v>1</v>
      </c>
      <c r="L20">
        <f t="shared" si="3"/>
        <v>1</v>
      </c>
      <c r="M20">
        <f t="shared" si="4"/>
        <v>1</v>
      </c>
      <c r="N20" t="e">
        <f>VLOOKUP(Объем_продаж[[#This Row],[Артикул]],'Справочник_дубли арт'!A:A,1,0)</f>
        <v>#N/A</v>
      </c>
      <c r="Q20">
        <v>122399</v>
      </c>
      <c r="R20" s="27">
        <v>240002</v>
      </c>
      <c r="S20" s="20">
        <v>3.8262966358300551E-3</v>
      </c>
      <c r="T20" s="20">
        <v>6.2341315633712827E-2</v>
      </c>
      <c r="U20" s="4" t="str">
        <f t="shared" si="5"/>
        <v>A</v>
      </c>
    </row>
    <row r="21" spans="1:21" x14ac:dyDescent="0.25">
      <c r="A21" s="28">
        <v>136114</v>
      </c>
      <c r="B21" s="2" t="s">
        <v>142</v>
      </c>
      <c r="C21" s="29">
        <v>239498</v>
      </c>
      <c r="D21" s="25">
        <f t="shared" si="0"/>
        <v>3.8182614798544451E-3</v>
      </c>
      <c r="E21" s="68">
        <f t="shared" si="1"/>
        <v>7.3807594810296834E-2</v>
      </c>
      <c r="F21" s="15" t="str">
        <f>VLOOKUP(Объем_продаж[[#This Row],[Артикул]],Q:U,5,0)</f>
        <v>A</v>
      </c>
      <c r="G21" s="2">
        <f>IFERROR(VLOOKUP(Объем_продаж[[#This Row],[Артикул]],Склад!B:D,3,0),0)</f>
        <v>118</v>
      </c>
      <c r="H21" s="2">
        <f>IFERROR(VLOOKUP(Объем_продаж[[#This Row],[Наименование]],Склад!C:D,2,0),0)</f>
        <v>118</v>
      </c>
      <c r="I21" s="2">
        <f>IFERROR(VLOOKUP(Объем_продаж[[#This Row],[Наименование]],Склад!H:I,2,0),0)</f>
        <v>118</v>
      </c>
      <c r="J21" s="56">
        <f>IFERROR(VLOOKUP(Объем_продаж[[#This Row],[Артикул]]&amp;Объем_продаж[[#This Row],[Наименование]],Склад!A:D,4,0),0)</f>
        <v>118</v>
      </c>
      <c r="K21">
        <f t="shared" si="2"/>
        <v>1</v>
      </c>
      <c r="L21">
        <f t="shared" si="3"/>
        <v>1</v>
      </c>
      <c r="M21">
        <f t="shared" si="4"/>
        <v>1</v>
      </c>
      <c r="N21" t="e">
        <f>VLOOKUP(Объем_продаж[[#This Row],[Артикул]],'Справочник_дубли арт'!A:A,1,0)</f>
        <v>#N/A</v>
      </c>
      <c r="Q21">
        <v>126972</v>
      </c>
      <c r="R21" s="27">
        <v>239864</v>
      </c>
      <c r="S21" s="20">
        <v>3.8240965335986379E-3</v>
      </c>
      <c r="T21" s="20">
        <v>6.6165412167311463E-2</v>
      </c>
      <c r="U21" s="4" t="str">
        <f t="shared" si="5"/>
        <v>A</v>
      </c>
    </row>
    <row r="22" spans="1:21" x14ac:dyDescent="0.25">
      <c r="A22" s="28">
        <v>166691</v>
      </c>
      <c r="B22" s="2" t="s">
        <v>5</v>
      </c>
      <c r="C22" s="29">
        <v>239222</v>
      </c>
      <c r="D22" s="25">
        <f t="shared" si="0"/>
        <v>3.813861275391611E-3</v>
      </c>
      <c r="E22" s="68">
        <f t="shared" si="1"/>
        <v>7.7621456085688448E-2</v>
      </c>
      <c r="F22" s="15" t="str">
        <f>VLOOKUP(Объем_продаж[[#This Row],[Артикул]],Q:U,5,0)</f>
        <v>A</v>
      </c>
      <c r="G22" s="2">
        <f>IFERROR(VLOOKUP(Объем_продаж[[#This Row],[Артикул]],Склад!B:D,3,0),0)</f>
        <v>0</v>
      </c>
      <c r="H22" s="2">
        <f>IFERROR(VLOOKUP(Объем_продаж[[#This Row],[Наименование]],Склад!C:D,2,0),0)</f>
        <v>0</v>
      </c>
      <c r="I22" s="2">
        <f>IFERROR(VLOOKUP(Объем_продаж[[#This Row],[Наименование]],Склад!H:I,2,0),0)</f>
        <v>0</v>
      </c>
      <c r="J22" s="56">
        <f>IFERROR(VLOOKUP(Объем_продаж[[#This Row],[Артикул]]&amp;Объем_продаж[[#This Row],[Наименование]],Склад!A:D,4,0),0)</f>
        <v>0</v>
      </c>
      <c r="K22">
        <f t="shared" si="2"/>
        <v>1</v>
      </c>
      <c r="L22">
        <f t="shared" si="3"/>
        <v>1</v>
      </c>
      <c r="M22">
        <f t="shared" si="4"/>
        <v>1</v>
      </c>
      <c r="N22" t="e">
        <f>VLOOKUP(Объем_продаж[[#This Row],[Артикул]],'Справочник_дубли арт'!A:A,1,0)</f>
        <v>#N/A</v>
      </c>
      <c r="Q22">
        <v>187468</v>
      </c>
      <c r="R22" s="27">
        <v>239853</v>
      </c>
      <c r="S22" s="20">
        <v>3.8239211631309164E-3</v>
      </c>
      <c r="T22" s="20">
        <v>6.9989333330442383E-2</v>
      </c>
      <c r="U22" s="4" t="str">
        <f t="shared" si="5"/>
        <v>A</v>
      </c>
    </row>
    <row r="23" spans="1:21" x14ac:dyDescent="0.25">
      <c r="A23" s="28">
        <v>131263</v>
      </c>
      <c r="B23" s="2" t="s">
        <v>369</v>
      </c>
      <c r="C23" s="29">
        <v>239025</v>
      </c>
      <c r="D23" s="25">
        <f t="shared" si="0"/>
        <v>3.8107205497424144E-3</v>
      </c>
      <c r="E23" s="68">
        <f t="shared" si="1"/>
        <v>8.1432176635430856E-2</v>
      </c>
      <c r="F23" s="15" t="str">
        <f>VLOOKUP(Объем_продаж[[#This Row],[Артикул]],Q:U,5,0)</f>
        <v>A</v>
      </c>
      <c r="G23" s="2">
        <f>IFERROR(VLOOKUP(Объем_продаж[[#This Row],[Артикул]],Склад!B:D,3,0),0)</f>
        <v>0</v>
      </c>
      <c r="H23" s="2">
        <f>IFERROR(VLOOKUP(Объем_продаж[[#This Row],[Наименование]],Склад!C:D,2,0),0)</f>
        <v>0</v>
      </c>
      <c r="I23" s="2">
        <f>IFERROR(VLOOKUP(Объем_продаж[[#This Row],[Наименование]],Склад!H:I,2,0),0)</f>
        <v>0</v>
      </c>
      <c r="J23" s="56">
        <f>IFERROR(VLOOKUP(Объем_продаж[[#This Row],[Артикул]]&amp;Объем_продаж[[#This Row],[Наименование]],Склад!A:D,4,0),0)</f>
        <v>0</v>
      </c>
      <c r="K23">
        <f t="shared" si="2"/>
        <v>1</v>
      </c>
      <c r="L23">
        <f t="shared" si="3"/>
        <v>1</v>
      </c>
      <c r="M23">
        <f t="shared" si="4"/>
        <v>1</v>
      </c>
      <c r="N23" t="e">
        <f>VLOOKUP(Объем_продаж[[#This Row],[Артикул]],'Справочник_дубли арт'!A:A,1,0)</f>
        <v>#N/A</v>
      </c>
      <c r="Q23">
        <v>136114</v>
      </c>
      <c r="R23" s="27">
        <v>239498</v>
      </c>
      <c r="S23" s="20">
        <v>3.8182614798544451E-3</v>
      </c>
      <c r="T23" s="20">
        <v>7.380759481029682E-2</v>
      </c>
      <c r="U23" s="4" t="str">
        <f t="shared" si="5"/>
        <v>A</v>
      </c>
    </row>
    <row r="24" spans="1:21" x14ac:dyDescent="0.25">
      <c r="A24" s="28">
        <v>157170</v>
      </c>
      <c r="B24" s="2" t="s">
        <v>92</v>
      </c>
      <c r="C24" s="29">
        <v>238791</v>
      </c>
      <c r="D24" s="25">
        <f t="shared" si="0"/>
        <v>3.8069899416108811E-3</v>
      </c>
      <c r="E24" s="68">
        <f t="shared" si="1"/>
        <v>8.5239166577041739E-2</v>
      </c>
      <c r="F24" s="15" t="str">
        <f>VLOOKUP(Объем_продаж[[#This Row],[Артикул]],Q:U,5,0)</f>
        <v>A</v>
      </c>
      <c r="G24" s="2">
        <f>IFERROR(VLOOKUP(Объем_продаж[[#This Row],[Артикул]],Склад!B:D,3,0),0)</f>
        <v>115</v>
      </c>
      <c r="H24" s="2">
        <f>IFERROR(VLOOKUP(Объем_продаж[[#This Row],[Наименование]],Склад!C:D,2,0),0)</f>
        <v>115</v>
      </c>
      <c r="I24" s="2">
        <f>IFERROR(VLOOKUP(Объем_продаж[[#This Row],[Наименование]],Склад!H:I,2,0),0)</f>
        <v>115</v>
      </c>
      <c r="J24" s="56">
        <f>IFERROR(VLOOKUP(Объем_продаж[[#This Row],[Артикул]]&amp;Объем_продаж[[#This Row],[Наименование]],Склад!A:D,4,0),0)</f>
        <v>115</v>
      </c>
      <c r="K24">
        <f t="shared" si="2"/>
        <v>1</v>
      </c>
      <c r="L24">
        <f t="shared" si="3"/>
        <v>1</v>
      </c>
      <c r="M24">
        <f t="shared" si="4"/>
        <v>1</v>
      </c>
      <c r="N24" t="e">
        <f>VLOOKUP(Объем_продаж[[#This Row],[Артикул]],'Справочник_дубли арт'!A:A,1,0)</f>
        <v>#N/A</v>
      </c>
      <c r="Q24">
        <v>166691</v>
      </c>
      <c r="R24" s="27">
        <v>239222</v>
      </c>
      <c r="S24" s="20">
        <v>3.813861275391611E-3</v>
      </c>
      <c r="T24" s="20">
        <v>7.7621456085688434E-2</v>
      </c>
      <c r="U24" s="4" t="str">
        <f t="shared" si="5"/>
        <v>A</v>
      </c>
    </row>
    <row r="25" spans="1:21" x14ac:dyDescent="0.25">
      <c r="A25" s="28">
        <v>116935</v>
      </c>
      <c r="B25" s="2" t="s">
        <v>48</v>
      </c>
      <c r="C25" s="29">
        <v>237721</v>
      </c>
      <c r="D25" s="25">
        <f t="shared" si="0"/>
        <v>3.7899311779325028E-3</v>
      </c>
      <c r="E25" s="68">
        <f t="shared" si="1"/>
        <v>8.9029097754974237E-2</v>
      </c>
      <c r="F25" s="15" t="str">
        <f>VLOOKUP(Объем_продаж[[#This Row],[Артикул]],Q:U,5,0)</f>
        <v>A</v>
      </c>
      <c r="G25" s="2">
        <f>IFERROR(VLOOKUP(Объем_продаж[[#This Row],[Артикул]],Склад!B:D,3,0),0)</f>
        <v>91</v>
      </c>
      <c r="H25" s="2">
        <f>IFERROR(VLOOKUP(Объем_продаж[[#This Row],[Наименование]],Склад!C:D,2,0),0)</f>
        <v>91</v>
      </c>
      <c r="I25" s="2">
        <f>IFERROR(VLOOKUP(Объем_продаж[[#This Row],[Наименование]],Склад!H:I,2,0),0)</f>
        <v>125</v>
      </c>
      <c r="J25" s="56">
        <f>IFERROR(VLOOKUP(Объем_продаж[[#This Row],[Артикул]]&amp;Объем_продаж[[#This Row],[Наименование]],Склад!A:D,4,0),0)</f>
        <v>91</v>
      </c>
      <c r="K25">
        <f t="shared" si="2"/>
        <v>1</v>
      </c>
      <c r="L25">
        <f t="shared" si="3"/>
        <v>0</v>
      </c>
      <c r="M25">
        <f t="shared" si="4"/>
        <v>1</v>
      </c>
      <c r="N25" t="e">
        <f>VLOOKUP(Объем_продаж[[#This Row],[Артикул]],'Справочник_дубли арт'!A:A,1,0)</f>
        <v>#N/A</v>
      </c>
      <c r="Q25">
        <v>131263</v>
      </c>
      <c r="R25" s="27">
        <v>239025</v>
      </c>
      <c r="S25" s="20">
        <v>3.8107205497424144E-3</v>
      </c>
      <c r="T25" s="20">
        <v>8.1432176635430842E-2</v>
      </c>
      <c r="U25" s="4" t="str">
        <f t="shared" si="5"/>
        <v>A</v>
      </c>
    </row>
    <row r="26" spans="1:21" x14ac:dyDescent="0.25">
      <c r="A26" s="28">
        <v>138152</v>
      </c>
      <c r="B26" s="2" t="s">
        <v>230</v>
      </c>
      <c r="C26" s="29">
        <v>236791</v>
      </c>
      <c r="D26" s="25">
        <f t="shared" si="0"/>
        <v>3.7751044020251272E-3</v>
      </c>
      <c r="E26" s="68">
        <f t="shared" si="1"/>
        <v>9.280420215699936E-2</v>
      </c>
      <c r="F26" s="15" t="str">
        <f>VLOOKUP(Объем_продаж[[#This Row],[Артикул]],Q:U,5,0)</f>
        <v>A</v>
      </c>
      <c r="G26" s="2">
        <f>IFERROR(VLOOKUP(Объем_продаж[[#This Row],[Артикул]],Склад!B:D,3,0),0)</f>
        <v>112</v>
      </c>
      <c r="H26" s="2">
        <f>IFERROR(VLOOKUP(Объем_продаж[[#This Row],[Наименование]],Склад!C:D,2,0),0)</f>
        <v>112</v>
      </c>
      <c r="I26" s="2">
        <f>IFERROR(VLOOKUP(Объем_продаж[[#This Row],[Наименование]],Склад!H:I,2,0),0)</f>
        <v>112</v>
      </c>
      <c r="J26" s="56">
        <f>IFERROR(VLOOKUP(Объем_продаж[[#This Row],[Артикул]]&amp;Объем_продаж[[#This Row],[Наименование]],Склад!A:D,4,0),0)</f>
        <v>112</v>
      </c>
      <c r="K26">
        <f t="shared" si="2"/>
        <v>1</v>
      </c>
      <c r="L26">
        <f t="shared" si="3"/>
        <v>1</v>
      </c>
      <c r="M26">
        <f t="shared" si="4"/>
        <v>1</v>
      </c>
      <c r="N26" t="e">
        <f>VLOOKUP(Объем_продаж[[#This Row],[Артикул]],'Справочник_дубли арт'!A:A,1,0)</f>
        <v>#N/A</v>
      </c>
      <c r="Q26">
        <v>157170</v>
      </c>
      <c r="R26" s="27">
        <v>238791</v>
      </c>
      <c r="S26" s="20">
        <v>3.8069899416108811E-3</v>
      </c>
      <c r="T26" s="20">
        <v>8.5239166577041725E-2</v>
      </c>
      <c r="U26" s="4" t="str">
        <f t="shared" si="5"/>
        <v>A</v>
      </c>
    </row>
    <row r="27" spans="1:21" x14ac:dyDescent="0.25">
      <c r="A27" s="28">
        <v>141581</v>
      </c>
      <c r="B27" s="2" t="s">
        <v>451</v>
      </c>
      <c r="C27" s="29">
        <v>236180</v>
      </c>
      <c r="D27" s="25">
        <f t="shared" si="0"/>
        <v>3.7653633696816792E-3</v>
      </c>
      <c r="E27" s="68">
        <f t="shared" si="1"/>
        <v>9.6569565526681042E-2</v>
      </c>
      <c r="F27" s="15" t="str">
        <f>VLOOKUP(Объем_продаж[[#This Row],[Артикул]],Q:U,5,0)</f>
        <v>A</v>
      </c>
      <c r="G27" s="2">
        <f>IFERROR(VLOOKUP(Объем_продаж[[#This Row],[Артикул]],Склад!B:D,3,0),0)</f>
        <v>0</v>
      </c>
      <c r="H27" s="2">
        <f>IFERROR(VLOOKUP(Объем_продаж[[#This Row],[Наименование]],Склад!C:D,2,0),0)</f>
        <v>0</v>
      </c>
      <c r="I27" s="2">
        <f>IFERROR(VLOOKUP(Объем_продаж[[#This Row],[Наименование]],Склад!H:I,2,0),0)</f>
        <v>0</v>
      </c>
      <c r="J27" s="56">
        <f>IFERROR(VLOOKUP(Объем_продаж[[#This Row],[Артикул]]&amp;Объем_продаж[[#This Row],[Наименование]],Склад!A:D,4,0),0)</f>
        <v>0</v>
      </c>
      <c r="K27">
        <f t="shared" si="2"/>
        <v>1</v>
      </c>
      <c r="L27">
        <f t="shared" si="3"/>
        <v>1</v>
      </c>
      <c r="M27">
        <f t="shared" si="4"/>
        <v>1</v>
      </c>
      <c r="N27" t="e">
        <f>VLOOKUP(Объем_продаж[[#This Row],[Артикул]],'Справочник_дубли арт'!A:A,1,0)</f>
        <v>#N/A</v>
      </c>
      <c r="Q27">
        <v>116935</v>
      </c>
      <c r="R27" s="27">
        <v>237721</v>
      </c>
      <c r="S27" s="20">
        <v>3.7899311779325028E-3</v>
      </c>
      <c r="T27" s="20">
        <v>8.9029097754974237E-2</v>
      </c>
      <c r="U27" s="4" t="str">
        <f t="shared" si="5"/>
        <v>A</v>
      </c>
    </row>
    <row r="28" spans="1:21" x14ac:dyDescent="0.25">
      <c r="A28" s="28">
        <v>136225</v>
      </c>
      <c r="B28" s="2" t="s">
        <v>111</v>
      </c>
      <c r="C28" s="29">
        <v>235527</v>
      </c>
      <c r="D28" s="25">
        <f t="shared" si="0"/>
        <v>3.7549527410069305E-3</v>
      </c>
      <c r="E28" s="68">
        <f t="shared" si="1"/>
        <v>0.10032451826768797</v>
      </c>
      <c r="F28" s="15" t="str">
        <f>VLOOKUP(Объем_продаж[[#This Row],[Артикул]],Q:U,5,0)</f>
        <v>A</v>
      </c>
      <c r="G28" s="2">
        <f>IFERROR(VLOOKUP(Объем_продаж[[#This Row],[Артикул]],Склад!B:D,3,0),0)</f>
        <v>145</v>
      </c>
      <c r="H28" s="2">
        <f>IFERROR(VLOOKUP(Объем_продаж[[#This Row],[Наименование]],Склад!C:D,2,0),0)</f>
        <v>145</v>
      </c>
      <c r="I28" s="2">
        <f>IFERROR(VLOOKUP(Объем_продаж[[#This Row],[Наименование]],Склад!H:I,2,0),0)</f>
        <v>145</v>
      </c>
      <c r="J28" s="56">
        <f>IFERROR(VLOOKUP(Объем_продаж[[#This Row],[Артикул]]&amp;Объем_продаж[[#This Row],[Наименование]],Склад!A:D,4,0),0)</f>
        <v>145</v>
      </c>
      <c r="K28">
        <f t="shared" si="2"/>
        <v>1</v>
      </c>
      <c r="L28">
        <f t="shared" si="3"/>
        <v>1</v>
      </c>
      <c r="M28">
        <f t="shared" si="4"/>
        <v>1</v>
      </c>
      <c r="N28" t="e">
        <f>VLOOKUP(Объем_продаж[[#This Row],[Артикул]],'Справочник_дубли арт'!A:A,1,0)</f>
        <v>#N/A</v>
      </c>
      <c r="Q28">
        <v>138152</v>
      </c>
      <c r="R28" s="27">
        <v>236791</v>
      </c>
      <c r="S28" s="20">
        <v>3.7751044020251272E-3</v>
      </c>
      <c r="T28" s="20">
        <v>9.280420215699936E-2</v>
      </c>
      <c r="U28" s="4" t="str">
        <f t="shared" si="5"/>
        <v>A</v>
      </c>
    </row>
    <row r="29" spans="1:21" x14ac:dyDescent="0.25">
      <c r="A29" s="28">
        <v>159173</v>
      </c>
      <c r="B29" s="2" t="s">
        <v>299</v>
      </c>
      <c r="C29" s="29">
        <v>235106</v>
      </c>
      <c r="D29" s="25">
        <f t="shared" si="0"/>
        <v>3.7482408349241293E-3</v>
      </c>
      <c r="E29" s="68">
        <f t="shared" si="1"/>
        <v>0.1040727591026121</v>
      </c>
      <c r="F29" s="15" t="str">
        <f>VLOOKUP(Объем_продаж[[#This Row],[Артикул]],Q:U,5,0)</f>
        <v>A</v>
      </c>
      <c r="G29" s="2">
        <f>IFERROR(VLOOKUP(Объем_продаж[[#This Row],[Артикул]],Склад!B:D,3,0),0)</f>
        <v>133</v>
      </c>
      <c r="H29" s="2">
        <f>IFERROR(VLOOKUP(Объем_продаж[[#This Row],[Наименование]],Склад!C:D,2,0),0)</f>
        <v>133</v>
      </c>
      <c r="I29" s="2">
        <f>IFERROR(VLOOKUP(Объем_продаж[[#This Row],[Наименование]],Склад!H:I,2,0),0)</f>
        <v>133</v>
      </c>
      <c r="J29" s="56">
        <f>IFERROR(VLOOKUP(Объем_продаж[[#This Row],[Артикул]]&amp;Объем_продаж[[#This Row],[Наименование]],Склад!A:D,4,0),0)</f>
        <v>133</v>
      </c>
      <c r="K29">
        <f t="shared" si="2"/>
        <v>1</v>
      </c>
      <c r="L29">
        <f t="shared" si="3"/>
        <v>1</v>
      </c>
      <c r="M29">
        <f t="shared" si="4"/>
        <v>1</v>
      </c>
      <c r="N29" t="e">
        <f>VLOOKUP(Объем_продаж[[#This Row],[Артикул]],'Справочник_дубли арт'!A:A,1,0)</f>
        <v>#N/A</v>
      </c>
      <c r="Q29">
        <v>141581</v>
      </c>
      <c r="R29" s="27">
        <v>236180</v>
      </c>
      <c r="S29" s="20">
        <v>3.7653633696816792E-3</v>
      </c>
      <c r="T29" s="20">
        <v>9.6569565526681042E-2</v>
      </c>
      <c r="U29" s="4" t="str">
        <f t="shared" si="5"/>
        <v>A</v>
      </c>
    </row>
    <row r="30" spans="1:21" x14ac:dyDescent="0.25">
      <c r="A30" s="28">
        <v>134900</v>
      </c>
      <c r="B30" s="2" t="s">
        <v>294</v>
      </c>
      <c r="C30" s="29">
        <v>234540</v>
      </c>
      <c r="D30" s="25">
        <f t="shared" si="0"/>
        <v>3.7392172272213611E-3</v>
      </c>
      <c r="E30" s="68">
        <f t="shared" si="1"/>
        <v>0.10781197632983346</v>
      </c>
      <c r="F30" s="15" t="str">
        <f>VLOOKUP(Объем_продаж[[#This Row],[Артикул]],Q:U,5,0)</f>
        <v>A</v>
      </c>
      <c r="G30" s="2">
        <f>IFERROR(VLOOKUP(Объем_продаж[[#This Row],[Артикул]],Склад!B:D,3,0),0)</f>
        <v>127</v>
      </c>
      <c r="H30" s="2">
        <f>IFERROR(VLOOKUP(Объем_продаж[[#This Row],[Наименование]],Склад!C:D,2,0),0)</f>
        <v>127</v>
      </c>
      <c r="I30" s="2">
        <f>IFERROR(VLOOKUP(Объем_продаж[[#This Row],[Наименование]],Склад!H:I,2,0),0)</f>
        <v>127</v>
      </c>
      <c r="J30" s="56">
        <f>IFERROR(VLOOKUP(Объем_продаж[[#This Row],[Артикул]]&amp;Объем_продаж[[#This Row],[Наименование]],Склад!A:D,4,0),0)</f>
        <v>127</v>
      </c>
      <c r="K30">
        <f t="shared" si="2"/>
        <v>1</v>
      </c>
      <c r="L30">
        <f t="shared" si="3"/>
        <v>1</v>
      </c>
      <c r="M30">
        <f t="shared" si="4"/>
        <v>1</v>
      </c>
      <c r="N30" t="e">
        <f>VLOOKUP(Объем_продаж[[#This Row],[Артикул]],'Справочник_дубли арт'!A:A,1,0)</f>
        <v>#N/A</v>
      </c>
      <c r="Q30">
        <v>136225</v>
      </c>
      <c r="R30" s="27">
        <v>235527</v>
      </c>
      <c r="S30" s="20">
        <v>3.7549527410069305E-3</v>
      </c>
      <c r="T30" s="20">
        <v>0.10032451826768797</v>
      </c>
      <c r="U30" s="4" t="str">
        <f t="shared" si="5"/>
        <v>A</v>
      </c>
    </row>
    <row r="31" spans="1:21" x14ac:dyDescent="0.25">
      <c r="A31" s="28">
        <v>104169</v>
      </c>
      <c r="B31" s="2" t="s">
        <v>162</v>
      </c>
      <c r="C31" s="29">
        <v>234041</v>
      </c>
      <c r="D31" s="25">
        <f t="shared" si="0"/>
        <v>3.7312617850947154E-3</v>
      </c>
      <c r="E31" s="68">
        <f t="shared" si="1"/>
        <v>0.11154323811492817</v>
      </c>
      <c r="F31" s="15" t="str">
        <f>VLOOKUP(Объем_продаж[[#This Row],[Артикул]],Q:U,5,0)</f>
        <v>A</v>
      </c>
      <c r="G31" s="2">
        <f>IFERROR(VLOOKUP(Объем_продаж[[#This Row],[Артикул]],Склад!B:D,3,0),0)</f>
        <v>14</v>
      </c>
      <c r="H31" s="2">
        <f>IFERROR(VLOOKUP(Объем_продаж[[#This Row],[Наименование]],Склад!C:D,2,0),0)</f>
        <v>14</v>
      </c>
      <c r="I31" s="2">
        <f>IFERROR(VLOOKUP(Объем_продаж[[#This Row],[Наименование]],Склад!H:I,2,0),0)</f>
        <v>14</v>
      </c>
      <c r="J31" s="56">
        <f>IFERROR(VLOOKUP(Объем_продаж[[#This Row],[Артикул]]&amp;Объем_продаж[[#This Row],[Наименование]],Склад!A:D,4,0),0)</f>
        <v>14</v>
      </c>
      <c r="K31">
        <f t="shared" si="2"/>
        <v>1</v>
      </c>
      <c r="L31">
        <f t="shared" si="3"/>
        <v>1</v>
      </c>
      <c r="M31">
        <f t="shared" si="4"/>
        <v>1</v>
      </c>
      <c r="N31" t="e">
        <f>VLOOKUP(Объем_продаж[[#This Row],[Артикул]],'Справочник_дубли арт'!A:A,1,0)</f>
        <v>#N/A</v>
      </c>
      <c r="Q31">
        <v>159173</v>
      </c>
      <c r="R31" s="27">
        <v>235106</v>
      </c>
      <c r="S31" s="20">
        <v>3.7482408349241293E-3</v>
      </c>
      <c r="T31" s="20">
        <v>0.1040727591026121</v>
      </c>
      <c r="U31" s="4" t="str">
        <f t="shared" si="5"/>
        <v>A</v>
      </c>
    </row>
    <row r="32" spans="1:21" x14ac:dyDescent="0.25">
      <c r="A32" s="28">
        <v>176444</v>
      </c>
      <c r="B32" s="2" t="s">
        <v>176</v>
      </c>
      <c r="C32" s="29">
        <v>233485</v>
      </c>
      <c r="D32" s="25">
        <f t="shared" si="0"/>
        <v>3.7223976050898759E-3</v>
      </c>
      <c r="E32" s="68">
        <f t="shared" si="1"/>
        <v>0.11526563572001804</v>
      </c>
      <c r="F32" s="15" t="str">
        <f>VLOOKUP(Объем_продаж[[#This Row],[Артикул]],Q:U,5,0)</f>
        <v>A</v>
      </c>
      <c r="G32" s="2">
        <f>IFERROR(VLOOKUP(Объем_продаж[[#This Row],[Артикул]],Склад!B:D,3,0),0)</f>
        <v>81</v>
      </c>
      <c r="H32" s="2">
        <f>IFERROR(VLOOKUP(Объем_продаж[[#This Row],[Наименование]],Склад!C:D,2,0),0)</f>
        <v>81</v>
      </c>
      <c r="I32" s="2">
        <f>IFERROR(VLOOKUP(Объем_продаж[[#This Row],[Наименование]],Склад!H:I,2,0),0)</f>
        <v>81</v>
      </c>
      <c r="J32" s="56">
        <f>IFERROR(VLOOKUP(Объем_продаж[[#This Row],[Артикул]]&amp;Объем_продаж[[#This Row],[Наименование]],Склад!A:D,4,0),0)</f>
        <v>81</v>
      </c>
      <c r="K32">
        <f t="shared" si="2"/>
        <v>1</v>
      </c>
      <c r="L32">
        <f t="shared" si="3"/>
        <v>1</v>
      </c>
      <c r="M32">
        <f t="shared" si="4"/>
        <v>1</v>
      </c>
      <c r="N32" t="e">
        <f>VLOOKUP(Объем_продаж[[#This Row],[Артикул]],'Справочник_дубли арт'!A:A,1,0)</f>
        <v>#N/A</v>
      </c>
      <c r="Q32">
        <v>134900</v>
      </c>
      <c r="R32" s="27">
        <v>234540</v>
      </c>
      <c r="S32" s="20">
        <v>3.7392172272213611E-3</v>
      </c>
      <c r="T32" s="20">
        <v>0.10781197632983346</v>
      </c>
      <c r="U32" s="4" t="str">
        <f t="shared" si="5"/>
        <v>A</v>
      </c>
    </row>
    <row r="33" spans="1:21" x14ac:dyDescent="0.25">
      <c r="A33" s="28">
        <v>132798</v>
      </c>
      <c r="B33" s="2" t="s">
        <v>387</v>
      </c>
      <c r="C33" s="29">
        <v>233448</v>
      </c>
      <c r="D33" s="25">
        <f t="shared" si="0"/>
        <v>3.7218077226075395E-3</v>
      </c>
      <c r="E33" s="68">
        <f t="shared" si="1"/>
        <v>0.11898744344262557</v>
      </c>
      <c r="F33" s="15" t="str">
        <f>VLOOKUP(Объем_продаж[[#This Row],[Артикул]],Q:U,5,0)</f>
        <v>A</v>
      </c>
      <c r="G33" s="2">
        <f>IFERROR(VLOOKUP(Объем_продаж[[#This Row],[Артикул]],Склад!B:D,3,0),0)</f>
        <v>0</v>
      </c>
      <c r="H33" s="2">
        <f>IFERROR(VLOOKUP(Объем_продаж[[#This Row],[Наименование]],Склад!C:D,2,0),0)</f>
        <v>0</v>
      </c>
      <c r="I33" s="2">
        <f>IFERROR(VLOOKUP(Объем_продаж[[#This Row],[Наименование]],Склад!H:I,2,0),0)</f>
        <v>0</v>
      </c>
      <c r="J33" s="56">
        <f>IFERROR(VLOOKUP(Объем_продаж[[#This Row],[Артикул]]&amp;Объем_продаж[[#This Row],[Наименование]],Склад!A:D,4,0),0)</f>
        <v>0</v>
      </c>
      <c r="K33">
        <f t="shared" si="2"/>
        <v>1</v>
      </c>
      <c r="L33">
        <f t="shared" si="3"/>
        <v>1</v>
      </c>
      <c r="M33">
        <f t="shared" si="4"/>
        <v>1</v>
      </c>
      <c r="N33" t="e">
        <f>VLOOKUP(Объем_продаж[[#This Row],[Артикул]],'Справочник_дубли арт'!A:A,1,0)</f>
        <v>#N/A</v>
      </c>
      <c r="Q33">
        <v>104169</v>
      </c>
      <c r="R33" s="27">
        <v>234041</v>
      </c>
      <c r="S33" s="20">
        <v>3.7312617850947154E-3</v>
      </c>
      <c r="T33" s="20">
        <v>0.11154323811492818</v>
      </c>
      <c r="U33" s="4" t="str">
        <f t="shared" si="5"/>
        <v>A</v>
      </c>
    </row>
    <row r="34" spans="1:21" x14ac:dyDescent="0.25">
      <c r="A34" s="28">
        <v>156756</v>
      </c>
      <c r="B34" s="2" t="s">
        <v>432</v>
      </c>
      <c r="C34" s="29">
        <v>233403</v>
      </c>
      <c r="D34" s="25">
        <f t="shared" si="0"/>
        <v>3.7210902979668602E-3</v>
      </c>
      <c r="E34" s="68">
        <f t="shared" si="1"/>
        <v>0.12270853374059243</v>
      </c>
      <c r="F34" s="15" t="str">
        <f>VLOOKUP(Объем_продаж[[#This Row],[Артикул]],Q:U,5,0)</f>
        <v>A</v>
      </c>
      <c r="G34" s="2">
        <f>IFERROR(VLOOKUP(Объем_продаж[[#This Row],[Артикул]],Склад!B:D,3,0),0)</f>
        <v>0</v>
      </c>
      <c r="H34" s="2">
        <f>IFERROR(VLOOKUP(Объем_продаж[[#This Row],[Наименование]],Склад!C:D,2,0),0)</f>
        <v>0</v>
      </c>
      <c r="I34" s="2">
        <f>IFERROR(VLOOKUP(Объем_продаж[[#This Row],[Наименование]],Склад!H:I,2,0),0)</f>
        <v>0</v>
      </c>
      <c r="J34" s="56">
        <f>IFERROR(VLOOKUP(Объем_продаж[[#This Row],[Артикул]]&amp;Объем_продаж[[#This Row],[Наименование]],Склад!A:D,4,0),0)</f>
        <v>0</v>
      </c>
      <c r="K34">
        <f t="shared" si="2"/>
        <v>1</v>
      </c>
      <c r="L34">
        <f t="shared" si="3"/>
        <v>1</v>
      </c>
      <c r="M34">
        <f t="shared" si="4"/>
        <v>1</v>
      </c>
      <c r="N34" t="e">
        <f>VLOOKUP(Объем_продаж[[#This Row],[Артикул]],'Справочник_дубли арт'!A:A,1,0)</f>
        <v>#N/A</v>
      </c>
      <c r="Q34">
        <v>176444</v>
      </c>
      <c r="R34" s="27">
        <v>233485</v>
      </c>
      <c r="S34" s="20">
        <v>3.7223976050898759E-3</v>
      </c>
      <c r="T34" s="20">
        <v>0.11526563572001805</v>
      </c>
      <c r="U34" s="4" t="str">
        <f t="shared" si="5"/>
        <v>A</v>
      </c>
    </row>
    <row r="35" spans="1:21" x14ac:dyDescent="0.25">
      <c r="A35" s="28">
        <v>118233</v>
      </c>
      <c r="B35" s="2" t="s">
        <v>420</v>
      </c>
      <c r="C35" s="29">
        <v>233347</v>
      </c>
      <c r="D35" s="25">
        <f t="shared" si="0"/>
        <v>3.720197502858459E-3</v>
      </c>
      <c r="E35" s="68">
        <f t="shared" si="1"/>
        <v>0.12642873124345089</v>
      </c>
      <c r="F35" s="15" t="str">
        <f>VLOOKUP(Объем_продаж[[#This Row],[Артикул]],Q:U,5,0)</f>
        <v>A</v>
      </c>
      <c r="G35" s="2">
        <f>IFERROR(VLOOKUP(Объем_продаж[[#This Row],[Артикул]],Склад!B:D,3,0),0)</f>
        <v>0</v>
      </c>
      <c r="H35" s="2">
        <f>IFERROR(VLOOKUP(Объем_продаж[[#This Row],[Наименование]],Склад!C:D,2,0),0)</f>
        <v>0</v>
      </c>
      <c r="I35" s="2">
        <f>IFERROR(VLOOKUP(Объем_продаж[[#This Row],[Наименование]],Склад!H:I,2,0),0)</f>
        <v>0</v>
      </c>
      <c r="J35" s="56">
        <f>IFERROR(VLOOKUP(Объем_продаж[[#This Row],[Артикул]]&amp;Объем_продаж[[#This Row],[Наименование]],Склад!A:D,4,0),0)</f>
        <v>0</v>
      </c>
      <c r="K35">
        <f t="shared" si="2"/>
        <v>1</v>
      </c>
      <c r="L35">
        <f t="shared" si="3"/>
        <v>1</v>
      </c>
      <c r="M35">
        <f t="shared" si="4"/>
        <v>1</v>
      </c>
      <c r="N35" t="e">
        <f>VLOOKUP(Объем_продаж[[#This Row],[Артикул]],'Справочник_дубли арт'!A:A,1,0)</f>
        <v>#N/A</v>
      </c>
      <c r="Q35">
        <v>132798</v>
      </c>
      <c r="R35" s="27">
        <v>233448</v>
      </c>
      <c r="S35" s="20">
        <v>3.7218077226075395E-3</v>
      </c>
      <c r="T35" s="20">
        <v>0.11898744344262559</v>
      </c>
      <c r="U35" s="4" t="str">
        <f t="shared" si="5"/>
        <v>A</v>
      </c>
    </row>
    <row r="36" spans="1:21" x14ac:dyDescent="0.25">
      <c r="A36" s="28">
        <v>169711</v>
      </c>
      <c r="B36" s="2" t="s">
        <v>226</v>
      </c>
      <c r="C36" s="29">
        <v>232659</v>
      </c>
      <c r="D36" s="25">
        <f t="shared" si="0"/>
        <v>3.7092288772409597E-3</v>
      </c>
      <c r="E36" s="68">
        <f t="shared" si="1"/>
        <v>0.13013796012069184</v>
      </c>
      <c r="F36" s="15" t="str">
        <f>VLOOKUP(Объем_продаж[[#This Row],[Артикул]],Q:U,5,0)</f>
        <v>A</v>
      </c>
      <c r="G36" s="2">
        <f>IFERROR(VLOOKUP(Объем_продаж[[#This Row],[Артикул]],Склад!B:D,3,0),0)</f>
        <v>49</v>
      </c>
      <c r="H36" s="2">
        <f>IFERROR(VLOOKUP(Объем_продаж[[#This Row],[Наименование]],Склад!C:D,2,0),0)</f>
        <v>49</v>
      </c>
      <c r="I36" s="2">
        <f>IFERROR(VLOOKUP(Объем_продаж[[#This Row],[Наименование]],Склад!H:I,2,0),0)</f>
        <v>49</v>
      </c>
      <c r="J36" s="56">
        <f>IFERROR(VLOOKUP(Объем_продаж[[#This Row],[Артикул]]&amp;Объем_продаж[[#This Row],[Наименование]],Склад!A:D,4,0),0)</f>
        <v>49</v>
      </c>
      <c r="K36">
        <f t="shared" si="2"/>
        <v>1</v>
      </c>
      <c r="L36">
        <f t="shared" si="3"/>
        <v>1</v>
      </c>
      <c r="M36">
        <f t="shared" si="4"/>
        <v>1</v>
      </c>
      <c r="N36" t="e">
        <f>VLOOKUP(Объем_продаж[[#This Row],[Артикул]],'Справочник_дубли арт'!A:A,1,0)</f>
        <v>#N/A</v>
      </c>
      <c r="Q36">
        <v>156756</v>
      </c>
      <c r="R36" s="27">
        <v>233403</v>
      </c>
      <c r="S36" s="20">
        <v>3.7210902979668602E-3</v>
      </c>
      <c r="T36" s="20">
        <v>0.12270853374059246</v>
      </c>
      <c r="U36" s="4" t="str">
        <f t="shared" si="5"/>
        <v>A</v>
      </c>
    </row>
    <row r="37" spans="1:21" x14ac:dyDescent="0.25">
      <c r="A37" s="28">
        <v>193384</v>
      </c>
      <c r="B37" s="2" t="s">
        <v>31</v>
      </c>
      <c r="C37" s="29">
        <v>232175</v>
      </c>
      <c r="D37" s="25">
        <f t="shared" si="0"/>
        <v>3.7015125766612072E-3</v>
      </c>
      <c r="E37" s="68">
        <f t="shared" si="1"/>
        <v>0.13383947269735305</v>
      </c>
      <c r="F37" s="15" t="str">
        <f>VLOOKUP(Объем_продаж[[#This Row],[Артикул]],Q:U,5,0)</f>
        <v>A</v>
      </c>
      <c r="G37" s="2">
        <f>IFERROR(VLOOKUP(Объем_продаж[[#This Row],[Артикул]],Склад!B:D,3,0),0)</f>
        <v>0</v>
      </c>
      <c r="H37" s="2">
        <f>IFERROR(VLOOKUP(Объем_продаж[[#This Row],[Наименование]],Склад!C:D,2,0),0)</f>
        <v>0</v>
      </c>
      <c r="I37" s="2">
        <f>IFERROR(VLOOKUP(Объем_продаж[[#This Row],[Наименование]],Склад!H:I,2,0),0)</f>
        <v>0</v>
      </c>
      <c r="J37" s="56">
        <f>IFERROR(VLOOKUP(Объем_продаж[[#This Row],[Артикул]]&amp;Объем_продаж[[#This Row],[Наименование]],Склад!A:D,4,0),0)</f>
        <v>0</v>
      </c>
      <c r="K37">
        <f t="shared" si="2"/>
        <v>1</v>
      </c>
      <c r="L37">
        <f t="shared" si="3"/>
        <v>1</v>
      </c>
      <c r="M37">
        <f t="shared" si="4"/>
        <v>1</v>
      </c>
      <c r="N37" t="e">
        <f>VLOOKUP(Объем_продаж[[#This Row],[Артикул]],'Справочник_дубли арт'!A:A,1,0)</f>
        <v>#N/A</v>
      </c>
      <c r="Q37">
        <v>118233</v>
      </c>
      <c r="R37" s="27">
        <v>233347</v>
      </c>
      <c r="S37" s="20">
        <v>3.720197502858459E-3</v>
      </c>
      <c r="T37" s="20">
        <v>0.12642873124345091</v>
      </c>
      <c r="U37" s="4" t="str">
        <f t="shared" si="5"/>
        <v>A</v>
      </c>
    </row>
    <row r="38" spans="1:21" x14ac:dyDescent="0.25">
      <c r="A38" s="28">
        <v>170286</v>
      </c>
      <c r="B38" s="2" t="s">
        <v>272</v>
      </c>
      <c r="C38" s="29">
        <v>232151</v>
      </c>
      <c r="D38" s="25">
        <f t="shared" si="0"/>
        <v>3.7011299501861781E-3</v>
      </c>
      <c r="E38" s="68">
        <f t="shared" si="1"/>
        <v>0.13754060264753923</v>
      </c>
      <c r="F38" s="15" t="str">
        <f>VLOOKUP(Объем_продаж[[#This Row],[Артикул]],Q:U,5,0)</f>
        <v>A</v>
      </c>
      <c r="G38" s="2">
        <f>IFERROR(VLOOKUP(Объем_продаж[[#This Row],[Артикул]],Склад!B:D,3,0),0)</f>
        <v>11</v>
      </c>
      <c r="H38" s="2">
        <f>IFERROR(VLOOKUP(Объем_продаж[[#This Row],[Наименование]],Склад!C:D,2,0),0)</f>
        <v>11</v>
      </c>
      <c r="I38" s="2">
        <f>IFERROR(VLOOKUP(Объем_продаж[[#This Row],[Наименование]],Склад!H:I,2,0),0)</f>
        <v>11</v>
      </c>
      <c r="J38" s="56">
        <f>IFERROR(VLOOKUP(Объем_продаж[[#This Row],[Артикул]]&amp;Объем_продаж[[#This Row],[Наименование]],Склад!A:D,4,0),0)</f>
        <v>11</v>
      </c>
      <c r="K38">
        <f t="shared" si="2"/>
        <v>1</v>
      </c>
      <c r="L38">
        <f t="shared" si="3"/>
        <v>1</v>
      </c>
      <c r="M38">
        <f t="shared" si="4"/>
        <v>1</v>
      </c>
      <c r="N38" t="e">
        <f>VLOOKUP(Объем_продаж[[#This Row],[Артикул]],'Справочник_дубли арт'!A:A,1,0)</f>
        <v>#N/A</v>
      </c>
      <c r="Q38">
        <v>169711</v>
      </c>
      <c r="R38" s="27">
        <v>232659</v>
      </c>
      <c r="S38" s="20">
        <v>3.7092288772409597E-3</v>
      </c>
      <c r="T38" s="20">
        <v>0.13013796012069187</v>
      </c>
      <c r="U38" s="4" t="str">
        <f t="shared" si="5"/>
        <v>A</v>
      </c>
    </row>
    <row r="39" spans="1:21" x14ac:dyDescent="0.25">
      <c r="A39" s="28">
        <v>101636</v>
      </c>
      <c r="B39" s="2" t="s">
        <v>458</v>
      </c>
      <c r="C39" s="29">
        <v>231891</v>
      </c>
      <c r="D39" s="25">
        <f t="shared" si="0"/>
        <v>3.6969848300400301E-3</v>
      </c>
      <c r="E39" s="68">
        <f t="shared" si="1"/>
        <v>0.14123758747757925</v>
      </c>
      <c r="F39" s="15" t="str">
        <f>VLOOKUP(Объем_продаж[[#This Row],[Артикул]],Q:U,5,0)</f>
        <v>A</v>
      </c>
      <c r="G39" s="2">
        <f>IFERROR(VLOOKUP(Объем_продаж[[#This Row],[Артикул]],Склад!B:D,3,0),0)</f>
        <v>0</v>
      </c>
      <c r="H39" s="2">
        <f>IFERROR(VLOOKUP(Объем_продаж[[#This Row],[Наименование]],Склад!C:D,2,0),0)</f>
        <v>0</v>
      </c>
      <c r="I39" s="2">
        <f>IFERROR(VLOOKUP(Объем_продаж[[#This Row],[Наименование]],Склад!H:I,2,0),0)</f>
        <v>0</v>
      </c>
      <c r="J39" s="56">
        <f>IFERROR(VLOOKUP(Объем_продаж[[#This Row],[Артикул]]&amp;Объем_продаж[[#This Row],[Наименование]],Склад!A:D,4,0),0)</f>
        <v>0</v>
      </c>
      <c r="K39">
        <f t="shared" si="2"/>
        <v>1</v>
      </c>
      <c r="L39">
        <f t="shared" si="3"/>
        <v>1</v>
      </c>
      <c r="M39">
        <f t="shared" si="4"/>
        <v>1</v>
      </c>
      <c r="N39" t="e">
        <f>VLOOKUP(Объем_продаж[[#This Row],[Артикул]],'Справочник_дубли арт'!A:A,1,0)</f>
        <v>#N/A</v>
      </c>
      <c r="Q39">
        <v>193384</v>
      </c>
      <c r="R39" s="27">
        <v>232175</v>
      </c>
      <c r="S39" s="20">
        <v>3.7015125766612072E-3</v>
      </c>
      <c r="T39" s="20">
        <v>0.13383947269735308</v>
      </c>
      <c r="U39" s="4" t="str">
        <f t="shared" si="5"/>
        <v>A</v>
      </c>
    </row>
    <row r="40" spans="1:21" x14ac:dyDescent="0.25">
      <c r="A40" s="28">
        <v>154094</v>
      </c>
      <c r="B40" s="2" t="s">
        <v>195</v>
      </c>
      <c r="C40" s="29">
        <v>231617</v>
      </c>
      <c r="D40" s="25">
        <f t="shared" si="0"/>
        <v>3.6926165111167818E-3</v>
      </c>
      <c r="E40" s="68">
        <f t="shared" si="1"/>
        <v>0.14493020398869602</v>
      </c>
      <c r="F40" s="15" t="str">
        <f>VLOOKUP(Объем_продаж[[#This Row],[Артикул]],Q:U,5,0)</f>
        <v>A</v>
      </c>
      <c r="G40" s="2">
        <f>IFERROR(VLOOKUP(Объем_продаж[[#This Row],[Артикул]],Склад!B:D,3,0),0)</f>
        <v>187</v>
      </c>
      <c r="H40" s="2">
        <f>IFERROR(VLOOKUP(Объем_продаж[[#This Row],[Наименование]],Склад!C:D,2,0),0)</f>
        <v>187</v>
      </c>
      <c r="I40" s="2">
        <f>IFERROR(VLOOKUP(Объем_продаж[[#This Row],[Наименование]],Склад!H:I,2,0),0)</f>
        <v>187</v>
      </c>
      <c r="J40" s="56">
        <f>IFERROR(VLOOKUP(Объем_продаж[[#This Row],[Артикул]]&amp;Объем_продаж[[#This Row],[Наименование]],Склад!A:D,4,0),0)</f>
        <v>187</v>
      </c>
      <c r="K40">
        <f t="shared" si="2"/>
        <v>1</v>
      </c>
      <c r="L40">
        <f t="shared" si="3"/>
        <v>1</v>
      </c>
      <c r="M40">
        <f t="shared" si="4"/>
        <v>1</v>
      </c>
      <c r="N40" t="e">
        <f>VLOOKUP(Объем_продаж[[#This Row],[Артикул]],'Справочник_дубли арт'!A:A,1,0)</f>
        <v>#N/A</v>
      </c>
      <c r="Q40">
        <v>170286</v>
      </c>
      <c r="R40" s="27">
        <v>232151</v>
      </c>
      <c r="S40" s="20">
        <v>3.7011299501861781E-3</v>
      </c>
      <c r="T40" s="20">
        <v>0.13754060264753926</v>
      </c>
      <c r="U40" s="4" t="str">
        <f t="shared" si="5"/>
        <v>A</v>
      </c>
    </row>
    <row r="41" spans="1:21" x14ac:dyDescent="0.25">
      <c r="A41" s="28">
        <v>136387</v>
      </c>
      <c r="B41" s="2" t="s">
        <v>362</v>
      </c>
      <c r="C41" s="29">
        <v>231430</v>
      </c>
      <c r="D41" s="25">
        <f t="shared" si="0"/>
        <v>3.6896352131655136E-3</v>
      </c>
      <c r="E41" s="68">
        <f t="shared" si="1"/>
        <v>0.14861983920186153</v>
      </c>
      <c r="F41" s="15" t="str">
        <f>VLOOKUP(Объем_продаж[[#This Row],[Артикул]],Q:U,5,0)</f>
        <v>A</v>
      </c>
      <c r="G41" s="2">
        <f>IFERROR(VLOOKUP(Объем_продаж[[#This Row],[Артикул]],Склад!B:D,3,0),0)</f>
        <v>0</v>
      </c>
      <c r="H41" s="2">
        <f>IFERROR(VLOOKUP(Объем_продаж[[#This Row],[Наименование]],Склад!C:D,2,0),0)</f>
        <v>0</v>
      </c>
      <c r="I41" s="2">
        <f>IFERROR(VLOOKUP(Объем_продаж[[#This Row],[Наименование]],Склад!H:I,2,0),0)</f>
        <v>0</v>
      </c>
      <c r="J41" s="56">
        <f>IFERROR(VLOOKUP(Объем_продаж[[#This Row],[Артикул]]&amp;Объем_продаж[[#This Row],[Наименование]],Склад!A:D,4,0),0)</f>
        <v>0</v>
      </c>
      <c r="K41">
        <f t="shared" si="2"/>
        <v>1</v>
      </c>
      <c r="L41">
        <f t="shared" si="3"/>
        <v>1</v>
      </c>
      <c r="M41">
        <f t="shared" si="4"/>
        <v>1</v>
      </c>
      <c r="N41" t="e">
        <f>VLOOKUP(Объем_продаж[[#This Row],[Артикул]],'Справочник_дубли арт'!A:A,1,0)</f>
        <v>#N/A</v>
      </c>
      <c r="Q41">
        <v>101636</v>
      </c>
      <c r="R41" s="27">
        <v>231891</v>
      </c>
      <c r="S41" s="20">
        <v>3.6969848300400301E-3</v>
      </c>
      <c r="T41" s="20">
        <v>0.14123758747757928</v>
      </c>
      <c r="U41" s="4" t="str">
        <f t="shared" si="5"/>
        <v>A</v>
      </c>
    </row>
    <row r="42" spans="1:21" x14ac:dyDescent="0.25">
      <c r="A42" s="28">
        <v>139028</v>
      </c>
      <c r="B42" s="2" t="s">
        <v>339</v>
      </c>
      <c r="C42" s="29">
        <v>231027</v>
      </c>
      <c r="D42" s="25">
        <f t="shared" si="0"/>
        <v>3.6832102769389845E-3</v>
      </c>
      <c r="E42" s="68">
        <f t="shared" si="1"/>
        <v>0.15230304947880052</v>
      </c>
      <c r="F42" s="15" t="str">
        <f>VLOOKUP(Объем_продаж[[#This Row],[Артикул]],Q:U,5,0)</f>
        <v>A</v>
      </c>
      <c r="G42" s="2">
        <f>IFERROR(VLOOKUP(Объем_продаж[[#This Row],[Артикул]],Склад!B:D,3,0),0)</f>
        <v>252</v>
      </c>
      <c r="H42" s="2">
        <f>IFERROR(VLOOKUP(Объем_продаж[[#This Row],[Наименование]],Склад!C:D,2,0),0)</f>
        <v>93</v>
      </c>
      <c r="I42" s="2">
        <f>IFERROR(VLOOKUP(Объем_продаж[[#This Row],[Наименование]],Склад!H:I,2,0),0)</f>
        <v>999</v>
      </c>
      <c r="J42" s="56">
        <f>IFERROR(VLOOKUP(Объем_продаж[[#This Row],[Артикул]]&amp;Объем_продаж[[#This Row],[Наименование]],Склад!A:D,4,0),0)</f>
        <v>0</v>
      </c>
      <c r="K42">
        <f t="shared" si="2"/>
        <v>0</v>
      </c>
      <c r="L42">
        <f t="shared" si="3"/>
        <v>0</v>
      </c>
      <c r="M42">
        <f t="shared" si="4"/>
        <v>0</v>
      </c>
      <c r="N42" t="e">
        <f>VLOOKUP(Объем_продаж[[#This Row],[Артикул]],'Справочник_дубли арт'!A:A,1,0)</f>
        <v>#N/A</v>
      </c>
      <c r="Q42">
        <v>154094</v>
      </c>
      <c r="R42" s="27">
        <v>231617</v>
      </c>
      <c r="S42" s="20">
        <v>3.6926165111167818E-3</v>
      </c>
      <c r="T42" s="20">
        <v>0.14493020398869608</v>
      </c>
      <c r="U42" s="4" t="str">
        <f t="shared" si="5"/>
        <v>A</v>
      </c>
    </row>
    <row r="43" spans="1:21" x14ac:dyDescent="0.25">
      <c r="A43" s="28">
        <v>176131</v>
      </c>
      <c r="B43" s="2" t="s">
        <v>19</v>
      </c>
      <c r="C43" s="29">
        <v>230808</v>
      </c>
      <c r="D43" s="25">
        <f t="shared" si="0"/>
        <v>3.6797188103543442E-3</v>
      </c>
      <c r="E43" s="68">
        <f t="shared" si="1"/>
        <v>0.15598276828915486</v>
      </c>
      <c r="F43" s="15" t="str">
        <f>VLOOKUP(Объем_продаж[[#This Row],[Артикул]],Q:U,5,0)</f>
        <v>A</v>
      </c>
      <c r="G43" s="2">
        <f>IFERROR(VLOOKUP(Объем_продаж[[#This Row],[Артикул]],Склад!B:D,3,0),0)</f>
        <v>0</v>
      </c>
      <c r="H43" s="2">
        <f>IFERROR(VLOOKUP(Объем_продаж[[#This Row],[Наименование]],Склад!C:D,2,0),0)</f>
        <v>0</v>
      </c>
      <c r="I43" s="2">
        <f>IFERROR(VLOOKUP(Объем_продаж[[#This Row],[Наименование]],Склад!H:I,2,0),0)</f>
        <v>0</v>
      </c>
      <c r="J43" s="56">
        <f>IFERROR(VLOOKUP(Объем_продаж[[#This Row],[Артикул]]&amp;Объем_продаж[[#This Row],[Наименование]],Склад!A:D,4,0),0)</f>
        <v>0</v>
      </c>
      <c r="K43">
        <f t="shared" si="2"/>
        <v>1</v>
      </c>
      <c r="L43">
        <f t="shared" si="3"/>
        <v>1</v>
      </c>
      <c r="M43">
        <f t="shared" si="4"/>
        <v>1</v>
      </c>
      <c r="N43" t="e">
        <f>VLOOKUP(Объем_продаж[[#This Row],[Артикул]],'Справочник_дубли арт'!A:A,1,0)</f>
        <v>#N/A</v>
      </c>
      <c r="Q43">
        <v>136387</v>
      </c>
      <c r="R43" s="27">
        <v>231430</v>
      </c>
      <c r="S43" s="20">
        <v>3.6896352131655136E-3</v>
      </c>
      <c r="T43" s="20">
        <v>0.14861983920186159</v>
      </c>
      <c r="U43" s="4" t="str">
        <f t="shared" si="5"/>
        <v>A</v>
      </c>
    </row>
    <row r="44" spans="1:21" x14ac:dyDescent="0.25">
      <c r="A44" s="28">
        <v>143942</v>
      </c>
      <c r="B44" s="2" t="s">
        <v>257</v>
      </c>
      <c r="C44" s="29">
        <v>230640</v>
      </c>
      <c r="D44" s="25">
        <f t="shared" si="0"/>
        <v>3.6770404250291411E-3</v>
      </c>
      <c r="E44" s="68">
        <f t="shared" si="1"/>
        <v>0.159659808714184</v>
      </c>
      <c r="F44" s="15" t="str">
        <f>VLOOKUP(Объем_продаж[[#This Row],[Артикул]],Q:U,5,0)</f>
        <v>A</v>
      </c>
      <c r="G44" s="2">
        <f>IFERROR(VLOOKUP(Объем_продаж[[#This Row],[Артикул]],Склад!B:D,3,0),0)</f>
        <v>73</v>
      </c>
      <c r="H44" s="2">
        <f>IFERROR(VLOOKUP(Объем_продаж[[#This Row],[Наименование]],Склад!C:D,2,0),0)</f>
        <v>73</v>
      </c>
      <c r="I44" s="2">
        <f>IFERROR(VLOOKUP(Объем_продаж[[#This Row],[Наименование]],Склад!H:I,2,0),0)</f>
        <v>73</v>
      </c>
      <c r="J44" s="56">
        <f>IFERROR(VLOOKUP(Объем_продаж[[#This Row],[Артикул]]&amp;Объем_продаж[[#This Row],[Наименование]],Склад!A:D,4,0),0)</f>
        <v>73</v>
      </c>
      <c r="K44">
        <f t="shared" si="2"/>
        <v>1</v>
      </c>
      <c r="L44">
        <f t="shared" si="3"/>
        <v>1</v>
      </c>
      <c r="M44">
        <f t="shared" si="4"/>
        <v>1</v>
      </c>
      <c r="N44" t="e">
        <f>VLOOKUP(Объем_продаж[[#This Row],[Артикул]],'Справочник_дубли арт'!A:A,1,0)</f>
        <v>#N/A</v>
      </c>
      <c r="Q44">
        <v>139028</v>
      </c>
      <c r="R44" s="27">
        <v>231027</v>
      </c>
      <c r="S44" s="20">
        <v>3.6832102769389845E-3</v>
      </c>
      <c r="T44" s="20">
        <v>0.15230304947880055</v>
      </c>
      <c r="U44" s="4" t="str">
        <f t="shared" si="5"/>
        <v>A</v>
      </c>
    </row>
    <row r="45" spans="1:21" x14ac:dyDescent="0.25">
      <c r="A45" s="28">
        <v>152677</v>
      </c>
      <c r="B45" s="2" t="s">
        <v>133</v>
      </c>
      <c r="C45" s="29">
        <v>230032</v>
      </c>
      <c r="D45" s="25">
        <f t="shared" si="0"/>
        <v>3.6673472209950717E-3</v>
      </c>
      <c r="E45" s="68">
        <f t="shared" si="1"/>
        <v>0.16332715593517907</v>
      </c>
      <c r="F45" s="15" t="str">
        <f>VLOOKUP(Объем_продаж[[#This Row],[Артикул]],Q:U,5,0)</f>
        <v>A</v>
      </c>
      <c r="G45" s="2">
        <f>IFERROR(VLOOKUP(Объем_продаж[[#This Row],[Артикул]],Склад!B:D,3,0),0)</f>
        <v>80</v>
      </c>
      <c r="H45" s="2">
        <f>IFERROR(VLOOKUP(Объем_продаж[[#This Row],[Наименование]],Склад!C:D,2,0),0)</f>
        <v>80</v>
      </c>
      <c r="I45" s="2">
        <f>IFERROR(VLOOKUP(Объем_продаж[[#This Row],[Наименование]],Склад!H:I,2,0),0)</f>
        <v>80</v>
      </c>
      <c r="J45" s="56">
        <f>IFERROR(VLOOKUP(Объем_продаж[[#This Row],[Артикул]]&amp;Объем_продаж[[#This Row],[Наименование]],Склад!A:D,4,0),0)</f>
        <v>80</v>
      </c>
      <c r="K45">
        <f t="shared" si="2"/>
        <v>1</v>
      </c>
      <c r="L45">
        <f t="shared" si="3"/>
        <v>1</v>
      </c>
      <c r="M45">
        <f t="shared" si="4"/>
        <v>1</v>
      </c>
      <c r="N45" t="e">
        <f>VLOOKUP(Объем_продаж[[#This Row],[Артикул]],'Справочник_дубли арт'!A:A,1,0)</f>
        <v>#N/A</v>
      </c>
      <c r="Q45">
        <v>176131</v>
      </c>
      <c r="R45" s="27">
        <v>230808</v>
      </c>
      <c r="S45" s="20">
        <v>3.6797188103543442E-3</v>
      </c>
      <c r="T45" s="20">
        <v>0.15598276828915492</v>
      </c>
      <c r="U45" s="4" t="str">
        <f t="shared" si="5"/>
        <v>A</v>
      </c>
    </row>
    <row r="46" spans="1:21" x14ac:dyDescent="0.25">
      <c r="A46" s="28">
        <v>140047</v>
      </c>
      <c r="B46" s="2" t="s">
        <v>243</v>
      </c>
      <c r="C46" s="29">
        <v>229877</v>
      </c>
      <c r="D46" s="25">
        <f t="shared" si="0"/>
        <v>3.6648760916771759E-3</v>
      </c>
      <c r="E46" s="68">
        <f t="shared" si="1"/>
        <v>0.16699203202685625</v>
      </c>
      <c r="F46" s="15" t="str">
        <f>VLOOKUP(Объем_продаж[[#This Row],[Артикул]],Q:U,5,0)</f>
        <v>A</v>
      </c>
      <c r="G46" s="2">
        <f>IFERROR(VLOOKUP(Объем_продаж[[#This Row],[Артикул]],Склад!B:D,3,0),0)</f>
        <v>168</v>
      </c>
      <c r="H46" s="2">
        <f>IFERROR(VLOOKUP(Объем_продаж[[#This Row],[Наименование]],Склад!C:D,2,0),0)</f>
        <v>168</v>
      </c>
      <c r="I46" s="2">
        <f>IFERROR(VLOOKUP(Объем_продаж[[#This Row],[Наименование]],Склад!H:I,2,0),0)</f>
        <v>168</v>
      </c>
      <c r="J46" s="56">
        <f>IFERROR(VLOOKUP(Объем_продаж[[#This Row],[Артикул]]&amp;Объем_продаж[[#This Row],[Наименование]],Склад!A:D,4,0),0)</f>
        <v>168</v>
      </c>
      <c r="K46">
        <f t="shared" si="2"/>
        <v>1</v>
      </c>
      <c r="L46">
        <f t="shared" si="3"/>
        <v>1</v>
      </c>
      <c r="M46">
        <f t="shared" si="4"/>
        <v>1</v>
      </c>
      <c r="N46" t="e">
        <f>VLOOKUP(Объем_продаж[[#This Row],[Артикул]],'Справочник_дубли арт'!A:A,1,0)</f>
        <v>#N/A</v>
      </c>
      <c r="Q46">
        <v>143942</v>
      </c>
      <c r="R46" s="27">
        <v>230640</v>
      </c>
      <c r="S46" s="20">
        <v>3.6770404250291411E-3</v>
      </c>
      <c r="T46" s="20">
        <v>0.15965980871418406</v>
      </c>
      <c r="U46" s="4" t="str">
        <f t="shared" si="5"/>
        <v>A</v>
      </c>
    </row>
    <row r="47" spans="1:21" x14ac:dyDescent="0.25">
      <c r="A47" s="28">
        <v>191574</v>
      </c>
      <c r="B47" s="2" t="s">
        <v>66</v>
      </c>
      <c r="C47" s="29">
        <v>228498</v>
      </c>
      <c r="D47" s="25">
        <f t="shared" si="0"/>
        <v>3.6428910121327988E-3</v>
      </c>
      <c r="E47" s="68">
        <f t="shared" si="1"/>
        <v>0.17063492303898906</v>
      </c>
      <c r="F47" s="15" t="str">
        <f>VLOOKUP(Объем_продаж[[#This Row],[Артикул]],Q:U,5,0)</f>
        <v>A</v>
      </c>
      <c r="G47" s="2">
        <f>IFERROR(VLOOKUP(Объем_продаж[[#This Row],[Артикул]],Склад!B:D,3,0),0)</f>
        <v>0</v>
      </c>
      <c r="H47" s="2">
        <f>IFERROR(VLOOKUP(Объем_продаж[[#This Row],[Наименование]],Склад!C:D,2,0),0)</f>
        <v>0</v>
      </c>
      <c r="I47" s="2">
        <f>IFERROR(VLOOKUP(Объем_продаж[[#This Row],[Наименование]],Склад!H:I,2,0),0)</f>
        <v>0</v>
      </c>
      <c r="J47" s="56">
        <f>IFERROR(VLOOKUP(Объем_продаж[[#This Row],[Артикул]]&amp;Объем_продаж[[#This Row],[Наименование]],Склад!A:D,4,0),0)</f>
        <v>0</v>
      </c>
      <c r="K47">
        <f t="shared" si="2"/>
        <v>1</v>
      </c>
      <c r="L47">
        <f t="shared" si="3"/>
        <v>1</v>
      </c>
      <c r="M47">
        <f t="shared" si="4"/>
        <v>1</v>
      </c>
      <c r="N47" t="e">
        <f>VLOOKUP(Объем_продаж[[#This Row],[Артикул]],'Справочник_дубли арт'!A:A,1,0)</f>
        <v>#N/A</v>
      </c>
      <c r="Q47">
        <v>152677</v>
      </c>
      <c r="R47" s="27">
        <v>230032</v>
      </c>
      <c r="S47" s="20">
        <v>3.6673472209950717E-3</v>
      </c>
      <c r="T47" s="20">
        <v>0.16332715593517913</v>
      </c>
      <c r="U47" s="4" t="str">
        <f t="shared" si="5"/>
        <v>A</v>
      </c>
    </row>
    <row r="48" spans="1:21" x14ac:dyDescent="0.25">
      <c r="A48" s="28">
        <v>128856</v>
      </c>
      <c r="B48" s="2" t="s">
        <v>239</v>
      </c>
      <c r="C48" s="29">
        <v>228041</v>
      </c>
      <c r="D48" s="25">
        <f t="shared" si="0"/>
        <v>3.6356051663374539E-3</v>
      </c>
      <c r="E48" s="68">
        <f t="shared" si="1"/>
        <v>0.17427052820532651</v>
      </c>
      <c r="F48" s="15" t="str">
        <f>VLOOKUP(Объем_продаж[[#This Row],[Артикул]],Q:U,5,0)</f>
        <v>A</v>
      </c>
      <c r="G48" s="2">
        <f>IFERROR(VLOOKUP(Объем_продаж[[#This Row],[Артикул]],Склад!B:D,3,0),0)</f>
        <v>19</v>
      </c>
      <c r="H48" s="2">
        <f>IFERROR(VLOOKUP(Объем_продаж[[#This Row],[Наименование]],Склад!C:D,2,0),0)</f>
        <v>19</v>
      </c>
      <c r="I48" s="2">
        <f>IFERROR(VLOOKUP(Объем_продаж[[#This Row],[Наименование]],Склад!H:I,2,0),0)</f>
        <v>19</v>
      </c>
      <c r="J48" s="56">
        <f>IFERROR(VLOOKUP(Объем_продаж[[#This Row],[Артикул]]&amp;Объем_продаж[[#This Row],[Наименование]],Склад!A:D,4,0),0)</f>
        <v>19</v>
      </c>
      <c r="K48">
        <f t="shared" si="2"/>
        <v>1</v>
      </c>
      <c r="L48">
        <f t="shared" si="3"/>
        <v>1</v>
      </c>
      <c r="M48">
        <f t="shared" si="4"/>
        <v>1</v>
      </c>
      <c r="N48" t="e">
        <f>VLOOKUP(Объем_продаж[[#This Row],[Артикул]],'Справочник_дубли арт'!A:A,1,0)</f>
        <v>#N/A</v>
      </c>
      <c r="Q48">
        <v>140047</v>
      </c>
      <c r="R48" s="27">
        <v>229877</v>
      </c>
      <c r="S48" s="20">
        <v>3.6648760916771759E-3</v>
      </c>
      <c r="T48" s="20">
        <v>0.16699203202685631</v>
      </c>
      <c r="U48" s="4" t="str">
        <f t="shared" si="5"/>
        <v>A</v>
      </c>
    </row>
    <row r="49" spans="1:21" x14ac:dyDescent="0.25">
      <c r="A49" s="28">
        <v>143434</v>
      </c>
      <c r="B49" s="2" t="s">
        <v>97</v>
      </c>
      <c r="C49" s="29">
        <v>225298</v>
      </c>
      <c r="D49" s="25">
        <f t="shared" si="0"/>
        <v>3.5918741487955923E-3</v>
      </c>
      <c r="E49" s="68">
        <f t="shared" si="1"/>
        <v>0.1778624023541221</v>
      </c>
      <c r="F49" s="15" t="str">
        <f>VLOOKUP(Объем_продаж[[#This Row],[Артикул]],Q:U,5,0)</f>
        <v>A</v>
      </c>
      <c r="G49" s="2">
        <f>IFERROR(VLOOKUP(Объем_продаж[[#This Row],[Артикул]],Склад!B:D,3,0),0)</f>
        <v>28</v>
      </c>
      <c r="H49" s="2">
        <f>IFERROR(VLOOKUP(Объем_продаж[[#This Row],[Наименование]],Склад!C:D,2,0),0)</f>
        <v>28</v>
      </c>
      <c r="I49" s="2">
        <f>IFERROR(VLOOKUP(Объем_продаж[[#This Row],[Наименование]],Склад!H:I,2,0),0)</f>
        <v>28</v>
      </c>
      <c r="J49" s="56">
        <f>IFERROR(VLOOKUP(Объем_продаж[[#This Row],[Артикул]]&amp;Объем_продаж[[#This Row],[Наименование]],Склад!A:D,4,0),0)</f>
        <v>28</v>
      </c>
      <c r="K49">
        <f t="shared" si="2"/>
        <v>1</v>
      </c>
      <c r="L49">
        <f t="shared" si="3"/>
        <v>1</v>
      </c>
      <c r="M49">
        <f t="shared" si="4"/>
        <v>1</v>
      </c>
      <c r="N49" t="e">
        <f>VLOOKUP(Объем_продаж[[#This Row],[Артикул]],'Справочник_дубли арт'!A:A,1,0)</f>
        <v>#N/A</v>
      </c>
      <c r="Q49">
        <v>191574</v>
      </c>
      <c r="R49" s="27">
        <v>228498</v>
      </c>
      <c r="S49" s="20">
        <v>3.6428910121327988E-3</v>
      </c>
      <c r="T49" s="20">
        <v>0.17063492303898908</v>
      </c>
      <c r="U49" s="4" t="str">
        <f t="shared" si="5"/>
        <v>A</v>
      </c>
    </row>
    <row r="50" spans="1:21" x14ac:dyDescent="0.25">
      <c r="A50" s="28">
        <v>138022</v>
      </c>
      <c r="B50" s="2" t="s">
        <v>83</v>
      </c>
      <c r="C50" s="29">
        <v>224706</v>
      </c>
      <c r="D50" s="25">
        <f t="shared" si="0"/>
        <v>3.5824360290782091E-3</v>
      </c>
      <c r="E50" s="68">
        <f t="shared" si="1"/>
        <v>0.1814448383832003</v>
      </c>
      <c r="F50" s="15" t="str">
        <f>VLOOKUP(Объем_продаж[[#This Row],[Артикул]],Q:U,5,0)</f>
        <v>A</v>
      </c>
      <c r="G50" s="2">
        <f>IFERROR(VLOOKUP(Объем_продаж[[#This Row],[Артикул]],Склад!B:D,3,0),0)</f>
        <v>97</v>
      </c>
      <c r="H50" s="2">
        <f>IFERROR(VLOOKUP(Объем_продаж[[#This Row],[Наименование]],Склад!C:D,2,0),0)</f>
        <v>97</v>
      </c>
      <c r="I50" s="2">
        <f>IFERROR(VLOOKUP(Объем_продаж[[#This Row],[Наименование]],Склад!H:I,2,0),0)</f>
        <v>97</v>
      </c>
      <c r="J50" s="56">
        <f>IFERROR(VLOOKUP(Объем_продаж[[#This Row],[Артикул]]&amp;Объем_продаж[[#This Row],[Наименование]],Склад!A:D,4,0),0)</f>
        <v>97</v>
      </c>
      <c r="K50">
        <f t="shared" si="2"/>
        <v>1</v>
      </c>
      <c r="L50">
        <f t="shared" si="3"/>
        <v>1</v>
      </c>
      <c r="M50">
        <f t="shared" si="4"/>
        <v>1</v>
      </c>
      <c r="N50" t="e">
        <f>VLOOKUP(Объем_продаж[[#This Row],[Артикул]],'Справочник_дубли арт'!A:A,1,0)</f>
        <v>#N/A</v>
      </c>
      <c r="Q50">
        <v>128856</v>
      </c>
      <c r="R50" s="27">
        <v>228041</v>
      </c>
      <c r="S50" s="20">
        <v>3.6356051663374539E-3</v>
      </c>
      <c r="T50" s="20">
        <v>0.17427052820532654</v>
      </c>
      <c r="U50" s="4" t="str">
        <f t="shared" si="5"/>
        <v>A</v>
      </c>
    </row>
    <row r="51" spans="1:21" x14ac:dyDescent="0.25">
      <c r="A51" s="28">
        <v>163828</v>
      </c>
      <c r="B51" s="2" t="s">
        <v>173</v>
      </c>
      <c r="C51" s="29">
        <v>224046</v>
      </c>
      <c r="D51" s="25">
        <f t="shared" si="0"/>
        <v>3.5719138010149106E-3</v>
      </c>
      <c r="E51" s="68">
        <f t="shared" si="1"/>
        <v>0.18501675218421521</v>
      </c>
      <c r="F51" s="15" t="str">
        <f>VLOOKUP(Объем_продаж[[#This Row],[Артикул]],Q:U,5,0)</f>
        <v>A</v>
      </c>
      <c r="G51" s="2">
        <f>IFERROR(VLOOKUP(Объем_продаж[[#This Row],[Артикул]],Склад!B:D,3,0),0)</f>
        <v>135</v>
      </c>
      <c r="H51" s="2">
        <f>IFERROR(VLOOKUP(Объем_продаж[[#This Row],[Наименование]],Склад!C:D,2,0),0)</f>
        <v>135</v>
      </c>
      <c r="I51" s="2">
        <f>IFERROR(VLOOKUP(Объем_продаж[[#This Row],[Наименование]],Склад!H:I,2,0),0)</f>
        <v>135</v>
      </c>
      <c r="J51" s="56">
        <f>IFERROR(VLOOKUP(Объем_продаж[[#This Row],[Артикул]]&amp;Объем_продаж[[#This Row],[Наименование]],Склад!A:D,4,0),0)</f>
        <v>135</v>
      </c>
      <c r="K51">
        <f t="shared" si="2"/>
        <v>1</v>
      </c>
      <c r="L51">
        <f t="shared" si="3"/>
        <v>1</v>
      </c>
      <c r="M51">
        <f t="shared" si="4"/>
        <v>1</v>
      </c>
      <c r="N51" t="e">
        <f>VLOOKUP(Объем_продаж[[#This Row],[Артикул]],'Справочник_дубли арт'!A:A,1,0)</f>
        <v>#N/A</v>
      </c>
      <c r="Q51">
        <v>143434</v>
      </c>
      <c r="R51" s="27">
        <v>225298</v>
      </c>
      <c r="S51" s="20">
        <v>3.5918741487955923E-3</v>
      </c>
      <c r="T51" s="20">
        <v>0.17786240235412215</v>
      </c>
      <c r="U51" s="4" t="str">
        <f t="shared" si="5"/>
        <v>A</v>
      </c>
    </row>
    <row r="52" spans="1:21" x14ac:dyDescent="0.25">
      <c r="A52" s="28">
        <v>177548</v>
      </c>
      <c r="B52" s="2" t="s">
        <v>0</v>
      </c>
      <c r="C52" s="29">
        <v>223949</v>
      </c>
      <c r="D52" s="25">
        <f t="shared" si="0"/>
        <v>3.5703673523450013E-3</v>
      </c>
      <c r="E52" s="68">
        <f t="shared" si="1"/>
        <v>0.18858711953656021</v>
      </c>
      <c r="F52" s="15" t="str">
        <f>VLOOKUP(Объем_продаж[[#This Row],[Артикул]],Q:U,5,0)</f>
        <v>A</v>
      </c>
      <c r="G52" s="2">
        <f>IFERROR(VLOOKUP(Объем_продаж[[#This Row],[Артикул]],Склад!B:D,3,0),0)</f>
        <v>0</v>
      </c>
      <c r="H52" s="2">
        <f>IFERROR(VLOOKUP(Объем_продаж[[#This Row],[Наименование]],Склад!C:D,2,0),0)</f>
        <v>0</v>
      </c>
      <c r="I52" s="2">
        <f>IFERROR(VLOOKUP(Объем_продаж[[#This Row],[Наименование]],Склад!H:I,2,0),0)</f>
        <v>0</v>
      </c>
      <c r="J52" s="56">
        <f>IFERROR(VLOOKUP(Объем_продаж[[#This Row],[Артикул]]&amp;Объем_продаж[[#This Row],[Наименование]],Склад!A:D,4,0),0)</f>
        <v>0</v>
      </c>
      <c r="K52">
        <f t="shared" si="2"/>
        <v>1</v>
      </c>
      <c r="L52">
        <f t="shared" si="3"/>
        <v>1</v>
      </c>
      <c r="M52">
        <f t="shared" si="4"/>
        <v>1</v>
      </c>
      <c r="N52" t="e">
        <f>VLOOKUP(Объем_продаж[[#This Row],[Артикул]],'Справочник_дубли арт'!A:A,1,0)</f>
        <v>#N/A</v>
      </c>
      <c r="Q52">
        <v>138022</v>
      </c>
      <c r="R52" s="27">
        <v>224706</v>
      </c>
      <c r="S52" s="20">
        <v>3.5824360290782091E-3</v>
      </c>
      <c r="T52" s="20">
        <v>0.18144483838320036</v>
      </c>
      <c r="U52" s="4" t="str">
        <f t="shared" si="5"/>
        <v>A</v>
      </c>
    </row>
    <row r="53" spans="1:21" x14ac:dyDescent="0.25">
      <c r="A53" s="28">
        <v>117149</v>
      </c>
      <c r="B53" s="2" t="s">
        <v>108</v>
      </c>
      <c r="C53" s="29">
        <v>223066</v>
      </c>
      <c r="D53" s="25">
        <f t="shared" si="0"/>
        <v>3.5562898866178909E-3</v>
      </c>
      <c r="E53" s="68">
        <f t="shared" si="1"/>
        <v>0.19214340942317809</v>
      </c>
      <c r="F53" s="15" t="str">
        <f>VLOOKUP(Объем_продаж[[#This Row],[Артикул]],Q:U,5,0)</f>
        <v>A</v>
      </c>
      <c r="G53" s="2">
        <f>IFERROR(VLOOKUP(Объем_продаж[[#This Row],[Артикул]],Склад!B:D,3,0),0)</f>
        <v>55</v>
      </c>
      <c r="H53" s="2">
        <f>IFERROR(VLOOKUP(Объем_продаж[[#This Row],[Наименование]],Склад!C:D,2,0),0)</f>
        <v>55</v>
      </c>
      <c r="I53" s="2">
        <f>IFERROR(VLOOKUP(Объем_продаж[[#This Row],[Наименование]],Склад!H:I,2,0),0)</f>
        <v>913</v>
      </c>
      <c r="J53" s="56">
        <f>IFERROR(VLOOKUP(Объем_продаж[[#This Row],[Артикул]]&amp;Объем_продаж[[#This Row],[Наименование]],Склад!A:D,4,0),0)</f>
        <v>55</v>
      </c>
      <c r="K53">
        <f t="shared" si="2"/>
        <v>1</v>
      </c>
      <c r="L53">
        <f t="shared" si="3"/>
        <v>0</v>
      </c>
      <c r="M53">
        <f t="shared" si="4"/>
        <v>1</v>
      </c>
      <c r="N53" t="e">
        <f>VLOOKUP(Объем_продаж[[#This Row],[Артикул]],'Справочник_дубли арт'!A:A,1,0)</f>
        <v>#N/A</v>
      </c>
      <c r="Q53">
        <v>163828</v>
      </c>
      <c r="R53" s="27">
        <v>224046</v>
      </c>
      <c r="S53" s="20">
        <v>3.5719138010149106E-3</v>
      </c>
      <c r="T53" s="20">
        <v>0.18501675218421526</v>
      </c>
      <c r="U53" s="4" t="str">
        <f t="shared" si="5"/>
        <v>A</v>
      </c>
    </row>
    <row r="54" spans="1:21" x14ac:dyDescent="0.25">
      <c r="A54" s="28">
        <v>162709</v>
      </c>
      <c r="B54" s="2" t="s">
        <v>414</v>
      </c>
      <c r="C54" s="29">
        <v>222959</v>
      </c>
      <c r="D54" s="25">
        <f t="shared" si="0"/>
        <v>3.5545840102500529E-3</v>
      </c>
      <c r="E54" s="68">
        <f t="shared" si="1"/>
        <v>0.19569799343342814</v>
      </c>
      <c r="F54" s="15" t="str">
        <f>VLOOKUP(Объем_продаж[[#This Row],[Артикул]],Q:U,5,0)</f>
        <v>A</v>
      </c>
      <c r="G54" s="2">
        <f>IFERROR(VLOOKUP(Объем_продаж[[#This Row],[Артикул]],Склад!B:D,3,0),0)</f>
        <v>0</v>
      </c>
      <c r="H54" s="2">
        <f>IFERROR(VLOOKUP(Объем_продаж[[#This Row],[Наименование]],Склад!C:D,2,0),0)</f>
        <v>0</v>
      </c>
      <c r="I54" s="2">
        <f>IFERROR(VLOOKUP(Объем_продаж[[#This Row],[Наименование]],Склад!H:I,2,0),0)</f>
        <v>0</v>
      </c>
      <c r="J54" s="56">
        <f>IFERROR(VLOOKUP(Объем_продаж[[#This Row],[Артикул]]&amp;Объем_продаж[[#This Row],[Наименование]],Склад!A:D,4,0),0)</f>
        <v>0</v>
      </c>
      <c r="K54">
        <f t="shared" si="2"/>
        <v>1</v>
      </c>
      <c r="L54">
        <f t="shared" si="3"/>
        <v>1</v>
      </c>
      <c r="M54">
        <f t="shared" si="4"/>
        <v>1</v>
      </c>
      <c r="N54" t="e">
        <f>VLOOKUP(Объем_продаж[[#This Row],[Артикул]],'Справочник_дубли арт'!A:A,1,0)</f>
        <v>#N/A</v>
      </c>
      <c r="Q54">
        <v>177548</v>
      </c>
      <c r="R54" s="27">
        <v>223949</v>
      </c>
      <c r="S54" s="20">
        <v>3.5703673523450013E-3</v>
      </c>
      <c r="T54" s="20">
        <v>0.18858711953656027</v>
      </c>
      <c r="U54" s="4" t="str">
        <f t="shared" si="5"/>
        <v>A</v>
      </c>
    </row>
    <row r="55" spans="1:21" x14ac:dyDescent="0.25">
      <c r="A55" s="28">
        <v>161907</v>
      </c>
      <c r="B55" s="2" t="s">
        <v>11</v>
      </c>
      <c r="C55" s="29">
        <v>222165</v>
      </c>
      <c r="D55" s="25">
        <f t="shared" si="0"/>
        <v>3.5419254510345088E-3</v>
      </c>
      <c r="E55" s="68">
        <f t="shared" si="1"/>
        <v>0.19923991888446266</v>
      </c>
      <c r="F55" s="15" t="str">
        <f>VLOOKUP(Объем_продаж[[#This Row],[Артикул]],Q:U,5,0)</f>
        <v>A</v>
      </c>
      <c r="G55" s="2">
        <f>IFERROR(VLOOKUP(Объем_продаж[[#This Row],[Артикул]],Склад!B:D,3,0),0)</f>
        <v>224</v>
      </c>
      <c r="H55" s="2">
        <f>IFERROR(VLOOKUP(Объем_продаж[[#This Row],[Наименование]],Склад!C:D,2,0),0)</f>
        <v>0</v>
      </c>
      <c r="I55" s="2">
        <f>IFERROR(VLOOKUP(Объем_продаж[[#This Row],[Наименование]],Склад!H:I,2,0),0)</f>
        <v>0</v>
      </c>
      <c r="J55" s="56">
        <f>IFERROR(VLOOKUP(Объем_продаж[[#This Row],[Артикул]]&amp;Объем_продаж[[#This Row],[Наименование]],Склад!A:D,4,0),0)</f>
        <v>0</v>
      </c>
      <c r="K55">
        <f t="shared" si="2"/>
        <v>0</v>
      </c>
      <c r="L55">
        <f t="shared" si="3"/>
        <v>1</v>
      </c>
      <c r="M55">
        <f t="shared" si="4"/>
        <v>0</v>
      </c>
      <c r="N55" t="e">
        <f>VLOOKUP(Объем_продаж[[#This Row],[Артикул]],'Справочник_дубли арт'!A:A,1,0)</f>
        <v>#N/A</v>
      </c>
      <c r="Q55">
        <v>117149</v>
      </c>
      <c r="R55" s="27">
        <v>223066</v>
      </c>
      <c r="S55" s="20">
        <v>3.5562898866178909E-3</v>
      </c>
      <c r="T55" s="20">
        <v>0.19214340942317815</v>
      </c>
      <c r="U55" s="4" t="str">
        <f t="shared" si="5"/>
        <v>A</v>
      </c>
    </row>
    <row r="56" spans="1:21" x14ac:dyDescent="0.25">
      <c r="A56" s="28">
        <v>111447</v>
      </c>
      <c r="B56" s="2" t="s">
        <v>357</v>
      </c>
      <c r="C56" s="29">
        <v>221794</v>
      </c>
      <c r="D56" s="25">
        <f t="shared" si="0"/>
        <v>3.5360106834413513E-3</v>
      </c>
      <c r="E56" s="68">
        <f t="shared" si="1"/>
        <v>0.20277592956790402</v>
      </c>
      <c r="F56" s="15" t="str">
        <f>VLOOKUP(Объем_продаж[[#This Row],[Артикул]],Q:U,5,0)</f>
        <v>A</v>
      </c>
      <c r="G56" s="2">
        <f>IFERROR(VLOOKUP(Объем_продаж[[#This Row],[Артикул]],Склад!B:D,3,0),0)</f>
        <v>0</v>
      </c>
      <c r="H56" s="2">
        <f>IFERROR(VLOOKUP(Объем_продаж[[#This Row],[Наименование]],Склад!C:D,2,0),0)</f>
        <v>0</v>
      </c>
      <c r="I56" s="2">
        <f>IFERROR(VLOOKUP(Объем_продаж[[#This Row],[Наименование]],Склад!H:I,2,0),0)</f>
        <v>0</v>
      </c>
      <c r="J56" s="56">
        <f>IFERROR(VLOOKUP(Объем_продаж[[#This Row],[Артикул]]&amp;Объем_продаж[[#This Row],[Наименование]],Склад!A:D,4,0),0)</f>
        <v>0</v>
      </c>
      <c r="K56">
        <f t="shared" si="2"/>
        <v>1</v>
      </c>
      <c r="L56">
        <f t="shared" si="3"/>
        <v>1</v>
      </c>
      <c r="M56">
        <f t="shared" si="4"/>
        <v>1</v>
      </c>
      <c r="N56" t="e">
        <f>VLOOKUP(Объем_продаж[[#This Row],[Артикул]],'Справочник_дубли арт'!A:A,1,0)</f>
        <v>#N/A</v>
      </c>
      <c r="Q56">
        <v>162709</v>
      </c>
      <c r="R56" s="27">
        <v>222959</v>
      </c>
      <c r="S56" s="20">
        <v>3.5545840102500529E-3</v>
      </c>
      <c r="T56" s="20">
        <v>0.1956979934334282</v>
      </c>
      <c r="U56" s="4" t="str">
        <f t="shared" si="5"/>
        <v>A</v>
      </c>
    </row>
    <row r="57" spans="1:21" x14ac:dyDescent="0.25">
      <c r="A57" s="28">
        <v>154202</v>
      </c>
      <c r="B57" s="2" t="s">
        <v>70</v>
      </c>
      <c r="C57" s="29">
        <v>221575</v>
      </c>
      <c r="D57" s="25">
        <f t="shared" si="0"/>
        <v>3.5325192168567114E-3</v>
      </c>
      <c r="E57" s="68">
        <f t="shared" si="1"/>
        <v>0.20630844878476073</v>
      </c>
      <c r="F57" s="15" t="str">
        <f>VLOOKUP(Объем_продаж[[#This Row],[Артикул]],Q:U,5,0)</f>
        <v>A</v>
      </c>
      <c r="G57" s="2">
        <f>IFERROR(VLOOKUP(Объем_продаж[[#This Row],[Артикул]],Склад!B:D,3,0),0)</f>
        <v>0</v>
      </c>
      <c r="H57" s="2">
        <f>IFERROR(VLOOKUP(Объем_продаж[[#This Row],[Наименование]],Склад!C:D,2,0),0)</f>
        <v>118</v>
      </c>
      <c r="I57" s="2">
        <f>IFERROR(VLOOKUP(Объем_продаж[[#This Row],[Наименование]],Склад!H:I,2,0),0)</f>
        <v>118</v>
      </c>
      <c r="J57" s="56">
        <f>IFERROR(VLOOKUP(Объем_продаж[[#This Row],[Артикул]]&amp;Объем_продаж[[#This Row],[Наименование]],Склад!A:D,4,0),0)</f>
        <v>0</v>
      </c>
      <c r="K57">
        <f t="shared" si="2"/>
        <v>0</v>
      </c>
      <c r="L57">
        <f t="shared" si="3"/>
        <v>1</v>
      </c>
      <c r="M57">
        <f t="shared" si="4"/>
        <v>1</v>
      </c>
      <c r="N57" t="e">
        <f>VLOOKUP(Объем_продаж[[#This Row],[Артикул]],'Справочник_дубли арт'!A:A,1,0)</f>
        <v>#N/A</v>
      </c>
      <c r="Q57">
        <v>161907</v>
      </c>
      <c r="R57" s="27">
        <v>222165</v>
      </c>
      <c r="S57" s="20">
        <v>3.5419254510345088E-3</v>
      </c>
      <c r="T57" s="20">
        <v>0.19923991888446271</v>
      </c>
      <c r="U57" s="4" t="str">
        <f t="shared" si="5"/>
        <v>A</v>
      </c>
    </row>
    <row r="58" spans="1:21" x14ac:dyDescent="0.25">
      <c r="A58" s="28">
        <v>128433</v>
      </c>
      <c r="B58" s="2" t="s">
        <v>361</v>
      </c>
      <c r="C58" s="29">
        <v>221300</v>
      </c>
      <c r="D58" s="25">
        <f t="shared" si="0"/>
        <v>3.5281349551636704E-3</v>
      </c>
      <c r="E58" s="68">
        <f t="shared" si="1"/>
        <v>0.20983658373992439</v>
      </c>
      <c r="F58" s="15" t="str">
        <f>VLOOKUP(Объем_продаж[[#This Row],[Артикул]],Q:U,5,0)</f>
        <v>A</v>
      </c>
      <c r="G58" s="2">
        <f>IFERROR(VLOOKUP(Объем_продаж[[#This Row],[Артикул]],Склад!B:D,3,0),0)</f>
        <v>0</v>
      </c>
      <c r="H58" s="2">
        <f>IFERROR(VLOOKUP(Объем_продаж[[#This Row],[Наименование]],Склад!C:D,2,0),0)</f>
        <v>0</v>
      </c>
      <c r="I58" s="2">
        <f>IFERROR(VLOOKUP(Объем_продаж[[#This Row],[Наименование]],Склад!H:I,2,0),0)</f>
        <v>0</v>
      </c>
      <c r="J58" s="56">
        <f>IFERROR(VLOOKUP(Объем_продаж[[#This Row],[Артикул]]&amp;Объем_продаж[[#This Row],[Наименование]],Склад!A:D,4,0),0)</f>
        <v>0</v>
      </c>
      <c r="K58">
        <f t="shared" si="2"/>
        <v>1</v>
      </c>
      <c r="L58">
        <f t="shared" si="3"/>
        <v>1</v>
      </c>
      <c r="M58">
        <f t="shared" si="4"/>
        <v>1</v>
      </c>
      <c r="N58" t="e">
        <f>VLOOKUP(Объем_продаж[[#This Row],[Артикул]],'Справочник_дубли арт'!A:A,1,0)</f>
        <v>#N/A</v>
      </c>
      <c r="Q58">
        <v>111447</v>
      </c>
      <c r="R58" s="27">
        <v>221794</v>
      </c>
      <c r="S58" s="20">
        <v>3.5360106834413513E-3</v>
      </c>
      <c r="T58" s="20">
        <v>0.20277592956790408</v>
      </c>
      <c r="U58" s="4" t="str">
        <f t="shared" si="5"/>
        <v>A</v>
      </c>
    </row>
    <row r="59" spans="1:21" x14ac:dyDescent="0.25">
      <c r="A59" s="28">
        <v>153162</v>
      </c>
      <c r="B59" s="2" t="s">
        <v>260</v>
      </c>
      <c r="C59" s="29">
        <v>220941</v>
      </c>
      <c r="D59" s="25">
        <f t="shared" si="0"/>
        <v>3.5224115008080275E-3</v>
      </c>
      <c r="E59" s="68">
        <f t="shared" si="1"/>
        <v>0.21335899524073243</v>
      </c>
      <c r="F59" s="15" t="str">
        <f>VLOOKUP(Объем_продаж[[#This Row],[Артикул]],Q:U,5,0)</f>
        <v>A</v>
      </c>
      <c r="G59" s="2">
        <f>IFERROR(VLOOKUP(Объем_продаж[[#This Row],[Артикул]],Склад!B:D,3,0),0)</f>
        <v>145</v>
      </c>
      <c r="H59" s="2">
        <f>IFERROR(VLOOKUP(Объем_продаж[[#This Row],[Наименование]],Склад!C:D,2,0),0)</f>
        <v>145</v>
      </c>
      <c r="I59" s="2">
        <f>IFERROR(VLOOKUP(Объем_продаж[[#This Row],[Наименование]],Склад!H:I,2,0),0)</f>
        <v>145</v>
      </c>
      <c r="J59" s="56">
        <f>IFERROR(VLOOKUP(Объем_продаж[[#This Row],[Артикул]]&amp;Объем_продаж[[#This Row],[Наименование]],Склад!A:D,4,0),0)</f>
        <v>145</v>
      </c>
      <c r="K59">
        <f t="shared" si="2"/>
        <v>1</v>
      </c>
      <c r="L59">
        <f t="shared" si="3"/>
        <v>1</v>
      </c>
      <c r="M59">
        <f t="shared" si="4"/>
        <v>1</v>
      </c>
      <c r="N59" t="e">
        <f>VLOOKUP(Объем_продаж[[#This Row],[Артикул]],'Справочник_дубли арт'!A:A,1,0)</f>
        <v>#N/A</v>
      </c>
      <c r="Q59">
        <v>154202</v>
      </c>
      <c r="R59" s="27">
        <v>221575</v>
      </c>
      <c r="S59" s="20">
        <v>3.5325192168567114E-3</v>
      </c>
      <c r="T59" s="20">
        <v>0.20630844878476079</v>
      </c>
      <c r="U59" s="4" t="str">
        <f t="shared" si="5"/>
        <v>A</v>
      </c>
    </row>
    <row r="60" spans="1:21" x14ac:dyDescent="0.25">
      <c r="A60" s="28">
        <v>110760</v>
      </c>
      <c r="B60" s="2" t="s">
        <v>35</v>
      </c>
      <c r="C60" s="29">
        <v>220640</v>
      </c>
      <c r="D60" s="25">
        <f t="shared" si="0"/>
        <v>3.5176127271003715E-3</v>
      </c>
      <c r="E60" s="68">
        <f t="shared" si="1"/>
        <v>0.21687660796783281</v>
      </c>
      <c r="F60" s="15" t="str">
        <f>VLOOKUP(Объем_продаж[[#This Row],[Артикул]],Q:U,5,0)</f>
        <v>A</v>
      </c>
      <c r="G60" s="2">
        <f>IFERROR(VLOOKUP(Объем_продаж[[#This Row],[Артикул]],Склад!B:D,3,0),0)</f>
        <v>100</v>
      </c>
      <c r="H60" s="2">
        <f>IFERROR(VLOOKUP(Объем_продаж[[#This Row],[Наименование]],Склад!C:D,2,0),0)</f>
        <v>100</v>
      </c>
      <c r="I60" s="2">
        <f>IFERROR(VLOOKUP(Объем_продаж[[#This Row],[Наименование]],Склад!H:I,2,0),0)</f>
        <v>194</v>
      </c>
      <c r="J60" s="56">
        <f>IFERROR(VLOOKUP(Объем_продаж[[#This Row],[Артикул]]&amp;Объем_продаж[[#This Row],[Наименование]],Склад!A:D,4,0),0)</f>
        <v>100</v>
      </c>
      <c r="K60">
        <f t="shared" si="2"/>
        <v>1</v>
      </c>
      <c r="L60">
        <f t="shared" si="3"/>
        <v>0</v>
      </c>
      <c r="M60">
        <f t="shared" si="4"/>
        <v>1</v>
      </c>
      <c r="N60" t="e">
        <f>VLOOKUP(Объем_продаж[[#This Row],[Артикул]],'Справочник_дубли арт'!A:A,1,0)</f>
        <v>#N/A</v>
      </c>
      <c r="Q60">
        <v>128433</v>
      </c>
      <c r="R60" s="27">
        <v>221300</v>
      </c>
      <c r="S60" s="20">
        <v>3.5281349551636704E-3</v>
      </c>
      <c r="T60" s="20">
        <v>0.20983658373992445</v>
      </c>
      <c r="U60" s="4" t="str">
        <f t="shared" si="5"/>
        <v>A</v>
      </c>
    </row>
    <row r="61" spans="1:21" x14ac:dyDescent="0.25">
      <c r="A61" s="28">
        <v>134882</v>
      </c>
      <c r="B61" s="2" t="s">
        <v>392</v>
      </c>
      <c r="C61" s="29">
        <v>220531</v>
      </c>
      <c r="D61" s="25">
        <f t="shared" si="0"/>
        <v>3.5158749651929477E-3</v>
      </c>
      <c r="E61" s="68">
        <f t="shared" si="1"/>
        <v>0.22039248293302577</v>
      </c>
      <c r="F61" s="15" t="str">
        <f>VLOOKUP(Объем_продаж[[#This Row],[Артикул]],Q:U,5,0)</f>
        <v>A</v>
      </c>
      <c r="G61" s="2">
        <f>IFERROR(VLOOKUP(Объем_продаж[[#This Row],[Артикул]],Склад!B:D,3,0),0)</f>
        <v>0</v>
      </c>
      <c r="H61" s="2">
        <f>IFERROR(VLOOKUP(Объем_продаж[[#This Row],[Наименование]],Склад!C:D,2,0),0)</f>
        <v>0</v>
      </c>
      <c r="I61" s="2">
        <f>IFERROR(VLOOKUP(Объем_продаж[[#This Row],[Наименование]],Склад!H:I,2,0),0)</f>
        <v>0</v>
      </c>
      <c r="J61" s="56">
        <f>IFERROR(VLOOKUP(Объем_продаж[[#This Row],[Артикул]]&amp;Объем_продаж[[#This Row],[Наименование]],Склад!A:D,4,0),0)</f>
        <v>0</v>
      </c>
      <c r="K61">
        <f t="shared" si="2"/>
        <v>1</v>
      </c>
      <c r="L61">
        <f t="shared" si="3"/>
        <v>1</v>
      </c>
      <c r="M61">
        <f t="shared" si="4"/>
        <v>1</v>
      </c>
      <c r="N61" t="e">
        <f>VLOOKUP(Объем_продаж[[#This Row],[Артикул]],'Справочник_дубли арт'!A:A,1,0)</f>
        <v>#N/A</v>
      </c>
      <c r="Q61">
        <v>153162</v>
      </c>
      <c r="R61" s="27">
        <v>220941</v>
      </c>
      <c r="S61" s="20">
        <v>3.5224115008080275E-3</v>
      </c>
      <c r="T61" s="20">
        <v>0.21335899524073249</v>
      </c>
      <c r="U61" s="4" t="str">
        <f t="shared" si="5"/>
        <v>A</v>
      </c>
    </row>
    <row r="62" spans="1:21" x14ac:dyDescent="0.25">
      <c r="A62" s="28">
        <v>187804</v>
      </c>
      <c r="B62" s="2" t="s">
        <v>6</v>
      </c>
      <c r="C62" s="29">
        <v>220066</v>
      </c>
      <c r="D62" s="25">
        <f t="shared" si="0"/>
        <v>3.5084615772392599E-3</v>
      </c>
      <c r="E62" s="68">
        <f t="shared" si="1"/>
        <v>0.22390094451026502</v>
      </c>
      <c r="F62" s="15" t="str">
        <f>VLOOKUP(Объем_продаж[[#This Row],[Артикул]],Q:U,5,0)</f>
        <v>A</v>
      </c>
      <c r="G62" s="2">
        <f>IFERROR(VLOOKUP(Объем_продаж[[#This Row],[Артикул]],Склад!B:D,3,0),0)</f>
        <v>0</v>
      </c>
      <c r="H62" s="2">
        <f>IFERROR(VLOOKUP(Объем_продаж[[#This Row],[Наименование]],Склад!C:D,2,0),0)</f>
        <v>0</v>
      </c>
      <c r="I62" s="2">
        <f>IFERROR(VLOOKUP(Объем_продаж[[#This Row],[Наименование]],Склад!H:I,2,0),0)</f>
        <v>0</v>
      </c>
      <c r="J62" s="56">
        <f>IFERROR(VLOOKUP(Объем_продаж[[#This Row],[Артикул]]&amp;Объем_продаж[[#This Row],[Наименование]],Склад!A:D,4,0),0)</f>
        <v>0</v>
      </c>
      <c r="K62">
        <f t="shared" si="2"/>
        <v>1</v>
      </c>
      <c r="L62">
        <f t="shared" si="3"/>
        <v>1</v>
      </c>
      <c r="M62">
        <f t="shared" si="4"/>
        <v>1</v>
      </c>
      <c r="N62" t="e">
        <f>VLOOKUP(Объем_продаж[[#This Row],[Артикул]],'Справочник_дубли арт'!A:A,1,0)</f>
        <v>#N/A</v>
      </c>
      <c r="Q62">
        <v>110760</v>
      </c>
      <c r="R62" s="27">
        <v>220640</v>
      </c>
      <c r="S62" s="20">
        <v>3.5176127271003715E-3</v>
      </c>
      <c r="T62" s="20">
        <v>0.21687660796783284</v>
      </c>
      <c r="U62" s="4" t="str">
        <f t="shared" si="5"/>
        <v>A</v>
      </c>
    </row>
    <row r="63" spans="1:21" x14ac:dyDescent="0.25">
      <c r="A63" s="28">
        <v>196385</v>
      </c>
      <c r="B63" s="2" t="s">
        <v>377</v>
      </c>
      <c r="C63" s="29">
        <v>219279</v>
      </c>
      <c r="D63" s="25">
        <f t="shared" si="0"/>
        <v>3.495914617412266E-3</v>
      </c>
      <c r="E63" s="68">
        <f t="shared" si="1"/>
        <v>0.22739685912767729</v>
      </c>
      <c r="F63" s="15" t="str">
        <f>VLOOKUP(Объем_продаж[[#This Row],[Артикул]],Q:U,5,0)</f>
        <v>A</v>
      </c>
      <c r="G63" s="2">
        <f>IFERROR(VLOOKUP(Объем_продаж[[#This Row],[Артикул]],Склад!B:D,3,0),0)</f>
        <v>0</v>
      </c>
      <c r="H63" s="2">
        <f>IFERROR(VLOOKUP(Объем_продаж[[#This Row],[Наименование]],Склад!C:D,2,0),0)</f>
        <v>0</v>
      </c>
      <c r="I63" s="2">
        <f>IFERROR(VLOOKUP(Объем_продаж[[#This Row],[Наименование]],Склад!H:I,2,0),0)</f>
        <v>0</v>
      </c>
      <c r="J63" s="56">
        <f>IFERROR(VLOOKUP(Объем_продаж[[#This Row],[Артикул]]&amp;Объем_продаж[[#This Row],[Наименование]],Склад!A:D,4,0),0)</f>
        <v>0</v>
      </c>
      <c r="K63">
        <f t="shared" si="2"/>
        <v>1</v>
      </c>
      <c r="L63">
        <f t="shared" si="3"/>
        <v>1</v>
      </c>
      <c r="M63">
        <f t="shared" si="4"/>
        <v>1</v>
      </c>
      <c r="N63" t="e">
        <f>VLOOKUP(Объем_продаж[[#This Row],[Артикул]],'Справочник_дубли арт'!A:A,1,0)</f>
        <v>#N/A</v>
      </c>
      <c r="Q63">
        <v>134882</v>
      </c>
      <c r="R63" s="27">
        <v>220531</v>
      </c>
      <c r="S63" s="20">
        <v>3.5158749651929477E-3</v>
      </c>
      <c r="T63" s="20">
        <v>0.2203924829330258</v>
      </c>
      <c r="U63" s="4" t="str">
        <f t="shared" si="5"/>
        <v>A</v>
      </c>
    </row>
    <row r="64" spans="1:21" x14ac:dyDescent="0.25">
      <c r="A64" s="28">
        <v>180155</v>
      </c>
      <c r="B64" s="2" t="s">
        <v>51</v>
      </c>
      <c r="C64" s="29">
        <v>219124</v>
      </c>
      <c r="D64" s="25">
        <f t="shared" si="0"/>
        <v>3.4934434880943698E-3</v>
      </c>
      <c r="E64" s="68">
        <f t="shared" si="1"/>
        <v>0.23089030261577168</v>
      </c>
      <c r="F64" s="15" t="str">
        <f>VLOOKUP(Объем_продаж[[#This Row],[Артикул]],Q:U,5,0)</f>
        <v>A</v>
      </c>
      <c r="G64" s="2">
        <f>IFERROR(VLOOKUP(Объем_продаж[[#This Row],[Артикул]],Склад!B:D,3,0),0)</f>
        <v>0</v>
      </c>
      <c r="H64" s="2">
        <f>IFERROR(VLOOKUP(Объем_продаж[[#This Row],[Наименование]],Склад!C:D,2,0),0)</f>
        <v>0</v>
      </c>
      <c r="I64" s="2">
        <f>IFERROR(VLOOKUP(Объем_продаж[[#This Row],[Наименование]],Склад!H:I,2,0),0)</f>
        <v>0</v>
      </c>
      <c r="J64" s="56">
        <f>IFERROR(VLOOKUP(Объем_продаж[[#This Row],[Артикул]]&amp;Объем_продаж[[#This Row],[Наименование]],Склад!A:D,4,0),0)</f>
        <v>0</v>
      </c>
      <c r="K64">
        <f t="shared" si="2"/>
        <v>1</v>
      </c>
      <c r="L64">
        <f t="shared" si="3"/>
        <v>1</v>
      </c>
      <c r="M64">
        <f t="shared" si="4"/>
        <v>1</v>
      </c>
      <c r="N64" t="e">
        <f>VLOOKUP(Объем_продаж[[#This Row],[Артикул]],'Справочник_дубли арт'!A:A,1,0)</f>
        <v>#N/A</v>
      </c>
      <c r="Q64">
        <v>187804</v>
      </c>
      <c r="R64" s="27">
        <v>220066</v>
      </c>
      <c r="S64" s="20">
        <v>3.5084615772392599E-3</v>
      </c>
      <c r="T64" s="20">
        <v>0.22390094451026504</v>
      </c>
      <c r="U64" s="4" t="str">
        <f t="shared" si="5"/>
        <v>A</v>
      </c>
    </row>
    <row r="65" spans="1:21" x14ac:dyDescent="0.25">
      <c r="A65" s="28">
        <v>176424</v>
      </c>
      <c r="B65" s="2" t="s">
        <v>310</v>
      </c>
      <c r="C65" s="29">
        <v>219001</v>
      </c>
      <c r="D65" s="25">
        <f t="shared" si="0"/>
        <v>3.491482527409846E-3</v>
      </c>
      <c r="E65" s="68">
        <f t="shared" si="1"/>
        <v>0.23438178514318153</v>
      </c>
      <c r="F65" s="15" t="str">
        <f>VLOOKUP(Объем_продаж[[#This Row],[Артикул]],Q:U,5,0)</f>
        <v>A</v>
      </c>
      <c r="G65" s="2">
        <f>IFERROR(VLOOKUP(Объем_продаж[[#This Row],[Артикул]],Склад!B:D,3,0),0)</f>
        <v>26</v>
      </c>
      <c r="H65" s="2">
        <f>IFERROR(VLOOKUP(Объем_продаж[[#This Row],[Наименование]],Склад!C:D,2,0),0)</f>
        <v>26</v>
      </c>
      <c r="I65" s="2">
        <f>IFERROR(VLOOKUP(Объем_продаж[[#This Row],[Наименование]],Склад!H:I,2,0),0)</f>
        <v>26</v>
      </c>
      <c r="J65" s="56">
        <f>IFERROR(VLOOKUP(Объем_продаж[[#This Row],[Артикул]]&amp;Объем_продаж[[#This Row],[Наименование]],Склад!A:D,4,0),0)</f>
        <v>26</v>
      </c>
      <c r="K65">
        <f t="shared" si="2"/>
        <v>1</v>
      </c>
      <c r="L65">
        <f t="shared" si="3"/>
        <v>1</v>
      </c>
      <c r="M65">
        <f t="shared" si="4"/>
        <v>1</v>
      </c>
      <c r="N65" t="e">
        <f>VLOOKUP(Объем_продаж[[#This Row],[Артикул]],'Справочник_дубли арт'!A:A,1,0)</f>
        <v>#N/A</v>
      </c>
      <c r="Q65">
        <v>196385</v>
      </c>
      <c r="R65" s="27">
        <v>219279</v>
      </c>
      <c r="S65" s="20">
        <v>3.495914617412266E-3</v>
      </c>
      <c r="T65" s="20">
        <v>0.22739685912767732</v>
      </c>
      <c r="U65" s="4" t="str">
        <f t="shared" si="5"/>
        <v>A</v>
      </c>
    </row>
    <row r="66" spans="1:21" x14ac:dyDescent="0.25">
      <c r="A66" s="28">
        <v>168282</v>
      </c>
      <c r="B66" s="2" t="s">
        <v>241</v>
      </c>
      <c r="C66" s="29">
        <v>218588</v>
      </c>
      <c r="D66" s="25">
        <f t="shared" si="0"/>
        <v>3.4848981634853877E-3</v>
      </c>
      <c r="E66" s="68">
        <f t="shared" si="1"/>
        <v>0.23786668330666691</v>
      </c>
      <c r="F66" s="15" t="str">
        <f>VLOOKUP(Объем_продаж[[#This Row],[Артикул]],Q:U,5,0)</f>
        <v>A</v>
      </c>
      <c r="G66" s="2">
        <f>IFERROR(VLOOKUP(Объем_продаж[[#This Row],[Артикул]],Склад!B:D,3,0),0)</f>
        <v>1</v>
      </c>
      <c r="H66" s="2">
        <f>IFERROR(VLOOKUP(Объем_продаж[[#This Row],[Наименование]],Склад!C:D,2,0),0)</f>
        <v>1</v>
      </c>
      <c r="I66" s="2">
        <f>IFERROR(VLOOKUP(Объем_продаж[[#This Row],[Наименование]],Склад!H:I,2,0),0)</f>
        <v>1</v>
      </c>
      <c r="J66" s="56">
        <f>IFERROR(VLOOKUP(Объем_продаж[[#This Row],[Артикул]]&amp;Объем_продаж[[#This Row],[Наименование]],Склад!A:D,4,0),0)</f>
        <v>1</v>
      </c>
      <c r="K66">
        <f t="shared" si="2"/>
        <v>1</v>
      </c>
      <c r="L66">
        <f t="shared" si="3"/>
        <v>1</v>
      </c>
      <c r="M66">
        <f t="shared" si="4"/>
        <v>1</v>
      </c>
      <c r="N66" t="e">
        <f>VLOOKUP(Объем_продаж[[#This Row],[Артикул]],'Справочник_дубли арт'!A:A,1,0)</f>
        <v>#N/A</v>
      </c>
      <c r="Q66">
        <v>180155</v>
      </c>
      <c r="R66" s="27">
        <v>219124</v>
      </c>
      <c r="S66" s="20">
        <v>3.4934434880943698E-3</v>
      </c>
      <c r="T66" s="20">
        <v>0.2308903026157717</v>
      </c>
      <c r="U66" s="4" t="str">
        <f t="shared" si="5"/>
        <v>A</v>
      </c>
    </row>
    <row r="67" spans="1:21" x14ac:dyDescent="0.25">
      <c r="A67" s="28">
        <v>123000</v>
      </c>
      <c r="B67" s="2" t="s">
        <v>236</v>
      </c>
      <c r="C67" s="29">
        <v>218009</v>
      </c>
      <c r="D67" s="25">
        <f t="shared" ref="D67:D130" si="6">C67/$N$1</f>
        <v>3.4756672997753122E-3</v>
      </c>
      <c r="E67" s="68">
        <f t="shared" si="1"/>
        <v>0.24134235060644221</v>
      </c>
      <c r="F67" s="15" t="str">
        <f>VLOOKUP(Объем_продаж[[#This Row],[Артикул]],Q:U,5,0)</f>
        <v>A</v>
      </c>
      <c r="G67" s="2">
        <f>IFERROR(VLOOKUP(Объем_продаж[[#This Row],[Артикул]],Склад!B:D,3,0),0)</f>
        <v>200</v>
      </c>
      <c r="H67" s="2">
        <f>IFERROR(VLOOKUP(Объем_продаж[[#This Row],[Наименование]],Склад!C:D,2,0),0)</f>
        <v>200</v>
      </c>
      <c r="I67" s="2">
        <f>IFERROR(VLOOKUP(Объем_продаж[[#This Row],[Наименование]],Склад!H:I,2,0),0)</f>
        <v>200</v>
      </c>
      <c r="J67" s="56">
        <f>IFERROR(VLOOKUP(Объем_продаж[[#This Row],[Артикул]]&amp;Объем_продаж[[#This Row],[Наименование]],Склад!A:D,4,0),0)</f>
        <v>200</v>
      </c>
      <c r="K67">
        <f t="shared" si="2"/>
        <v>1</v>
      </c>
      <c r="L67">
        <f t="shared" si="3"/>
        <v>1</v>
      </c>
      <c r="M67">
        <f t="shared" si="4"/>
        <v>1</v>
      </c>
      <c r="N67" t="e">
        <f>VLOOKUP(Объем_продаж[[#This Row],[Артикул]],'Справочник_дубли арт'!A:A,1,0)</f>
        <v>#N/A</v>
      </c>
      <c r="Q67">
        <v>176424</v>
      </c>
      <c r="R67" s="27">
        <v>219001</v>
      </c>
      <c r="S67" s="20">
        <v>3.491482527409846E-3</v>
      </c>
      <c r="T67" s="20">
        <v>0.23438178514318153</v>
      </c>
      <c r="U67" s="4" t="str">
        <f t="shared" si="5"/>
        <v>A</v>
      </c>
    </row>
    <row r="68" spans="1:21" x14ac:dyDescent="0.25">
      <c r="A68" s="28">
        <v>183509</v>
      </c>
      <c r="B68" s="2" t="s">
        <v>425</v>
      </c>
      <c r="C68" s="29">
        <v>217545</v>
      </c>
      <c r="D68" s="25">
        <f t="shared" si="6"/>
        <v>3.4682698545914171E-3</v>
      </c>
      <c r="E68" s="68">
        <f t="shared" ref="E68:E131" si="7">E67+D68</f>
        <v>0.24481062046103363</v>
      </c>
      <c r="F68" s="15" t="str">
        <f>VLOOKUP(Объем_продаж[[#This Row],[Артикул]],Q:U,5,0)</f>
        <v>A</v>
      </c>
      <c r="G68" s="2">
        <f>IFERROR(VLOOKUP(Объем_продаж[[#This Row],[Артикул]],Склад!B:D,3,0),0)</f>
        <v>0</v>
      </c>
      <c r="H68" s="2">
        <f>IFERROR(VLOOKUP(Объем_продаж[[#This Row],[Наименование]],Склад!C:D,2,0),0)</f>
        <v>0</v>
      </c>
      <c r="I68" s="2">
        <f>IFERROR(VLOOKUP(Объем_продаж[[#This Row],[Наименование]],Склад!H:I,2,0),0)</f>
        <v>0</v>
      </c>
      <c r="J68" s="56">
        <f>IFERROR(VLOOKUP(Объем_продаж[[#This Row],[Артикул]]&amp;Объем_продаж[[#This Row],[Наименование]],Склад!A:D,4,0),0)</f>
        <v>0</v>
      </c>
      <c r="K68">
        <f t="shared" ref="K68:K131" si="8">(H68=G68)*1</f>
        <v>1</v>
      </c>
      <c r="L68">
        <f t="shared" ref="L68:L131" si="9">(I68=H68)*1</f>
        <v>1</v>
      </c>
      <c r="M68">
        <f t="shared" ref="M68:M131" si="10">(J68=G68)*1</f>
        <v>1</v>
      </c>
      <c r="N68" t="e">
        <f>VLOOKUP(Объем_продаж[[#This Row],[Артикул]],'Справочник_дубли арт'!A:A,1,0)</f>
        <v>#N/A</v>
      </c>
      <c r="Q68">
        <v>168282</v>
      </c>
      <c r="R68" s="27">
        <v>218588</v>
      </c>
      <c r="S68" s="20">
        <v>3.4848981634853877E-3</v>
      </c>
      <c r="T68" s="20">
        <v>0.23786668330666694</v>
      </c>
      <c r="U68" s="4" t="str">
        <f t="shared" si="5"/>
        <v>A</v>
      </c>
    </row>
    <row r="69" spans="1:21" x14ac:dyDescent="0.25">
      <c r="A69" s="28">
        <v>161338</v>
      </c>
      <c r="B69" s="2" t="s">
        <v>211</v>
      </c>
      <c r="C69" s="29">
        <v>216860</v>
      </c>
      <c r="D69" s="25">
        <f t="shared" si="6"/>
        <v>3.4573490572832963E-3</v>
      </c>
      <c r="E69" s="68">
        <f t="shared" si="7"/>
        <v>0.24826796951831692</v>
      </c>
      <c r="F69" s="15" t="str">
        <f>VLOOKUP(Объем_продаж[[#This Row],[Артикул]],Q:U,5,0)</f>
        <v>A</v>
      </c>
      <c r="G69" s="2">
        <f>IFERROR(VLOOKUP(Объем_продаж[[#This Row],[Артикул]],Склад!B:D,3,0),0)</f>
        <v>45</v>
      </c>
      <c r="H69" s="2">
        <f>IFERROR(VLOOKUP(Объем_продаж[[#This Row],[Наименование]],Склад!C:D,2,0),0)</f>
        <v>45</v>
      </c>
      <c r="I69" s="2">
        <f>IFERROR(VLOOKUP(Объем_продаж[[#This Row],[Наименование]],Склад!H:I,2,0),0)</f>
        <v>45</v>
      </c>
      <c r="J69" s="56">
        <f>IFERROR(VLOOKUP(Объем_продаж[[#This Row],[Артикул]]&amp;Объем_продаж[[#This Row],[Наименование]],Склад!A:D,4,0),0)</f>
        <v>45</v>
      </c>
      <c r="K69">
        <f t="shared" si="8"/>
        <v>1</v>
      </c>
      <c r="L69">
        <f t="shared" si="9"/>
        <v>1</v>
      </c>
      <c r="M69">
        <f t="shared" si="10"/>
        <v>1</v>
      </c>
      <c r="N69" t="e">
        <f>VLOOKUP(Объем_продаж[[#This Row],[Артикул]],'Справочник_дубли арт'!A:A,1,0)</f>
        <v>#N/A</v>
      </c>
      <c r="Q69">
        <v>123000</v>
      </c>
      <c r="R69" s="27">
        <v>218009</v>
      </c>
      <c r="S69" s="20">
        <v>3.4756672997753122E-3</v>
      </c>
      <c r="T69" s="20">
        <v>0.24134235060644224</v>
      </c>
      <c r="U69" s="4" t="str">
        <f t="shared" si="5"/>
        <v>A</v>
      </c>
    </row>
    <row r="70" spans="1:21" x14ac:dyDescent="0.25">
      <c r="A70" s="28">
        <v>174380</v>
      </c>
      <c r="B70" s="2" t="s">
        <v>118</v>
      </c>
      <c r="C70" s="29">
        <v>216437</v>
      </c>
      <c r="D70" s="25">
        <f t="shared" si="6"/>
        <v>3.4506052656609098E-3</v>
      </c>
      <c r="E70" s="68">
        <f t="shared" si="7"/>
        <v>0.25171857478397786</v>
      </c>
      <c r="F70" s="15" t="str">
        <f>VLOOKUP(Объем_продаж[[#This Row],[Артикул]],Q:U,5,0)</f>
        <v>A</v>
      </c>
      <c r="G70" s="2">
        <f>IFERROR(VLOOKUP(Объем_продаж[[#This Row],[Артикул]],Склад!B:D,3,0),0)</f>
        <v>156</v>
      </c>
      <c r="H70" s="2">
        <f>IFERROR(VLOOKUP(Объем_продаж[[#This Row],[Наименование]],Склад!C:D,2,0),0)</f>
        <v>156</v>
      </c>
      <c r="I70" s="2">
        <f>IFERROR(VLOOKUP(Объем_продаж[[#This Row],[Наименование]],Склад!H:I,2,0),0)</f>
        <v>156</v>
      </c>
      <c r="J70" s="56">
        <f>IFERROR(VLOOKUP(Объем_продаж[[#This Row],[Артикул]]&amp;Объем_продаж[[#This Row],[Наименование]],Склад!A:D,4,0),0)</f>
        <v>156</v>
      </c>
      <c r="K70">
        <f t="shared" si="8"/>
        <v>1</v>
      </c>
      <c r="L70">
        <f t="shared" si="9"/>
        <v>1</v>
      </c>
      <c r="M70">
        <f t="shared" si="10"/>
        <v>1</v>
      </c>
      <c r="N70" t="e">
        <f>VLOOKUP(Объем_продаж[[#This Row],[Артикул]],'Справочник_дубли арт'!A:A,1,0)</f>
        <v>#N/A</v>
      </c>
      <c r="Q70">
        <v>183509</v>
      </c>
      <c r="R70" s="27">
        <v>217545</v>
      </c>
      <c r="S70" s="20">
        <v>3.4682698545914171E-3</v>
      </c>
      <c r="T70" s="20">
        <v>0.24481062046103366</v>
      </c>
      <c r="U70" s="4" t="str">
        <f t="shared" ref="U70:U133" si="11">IF(ISBLANK(T70),"",IF(T70&lt;0.8,"A",IF(T70&lt;0.95,"B","С")))</f>
        <v>A</v>
      </c>
    </row>
    <row r="71" spans="1:21" x14ac:dyDescent="0.25">
      <c r="A71" s="28">
        <v>194918</v>
      </c>
      <c r="B71" s="2" t="s">
        <v>307</v>
      </c>
      <c r="C71" s="29">
        <v>216268</v>
      </c>
      <c r="D71" s="25">
        <f t="shared" si="6"/>
        <v>3.4479109375659136E-3</v>
      </c>
      <c r="E71" s="68">
        <f t="shared" si="7"/>
        <v>0.25516648572154377</v>
      </c>
      <c r="F71" s="15" t="str">
        <f>VLOOKUP(Объем_продаж[[#This Row],[Артикул]],Q:U,5,0)</f>
        <v>A</v>
      </c>
      <c r="G71" s="2">
        <f>IFERROR(VLOOKUP(Объем_продаж[[#This Row],[Артикул]],Склад!B:D,3,0),0)</f>
        <v>90</v>
      </c>
      <c r="H71" s="2">
        <f>IFERROR(VLOOKUP(Объем_продаж[[#This Row],[Наименование]],Склад!C:D,2,0),0)</f>
        <v>90</v>
      </c>
      <c r="I71" s="2">
        <f>IFERROR(VLOOKUP(Объем_продаж[[#This Row],[Наименование]],Склад!H:I,2,0),0)</f>
        <v>90</v>
      </c>
      <c r="J71" s="56">
        <f>IFERROR(VLOOKUP(Объем_продаж[[#This Row],[Артикул]]&amp;Объем_продаж[[#This Row],[Наименование]],Склад!A:D,4,0),0)</f>
        <v>90</v>
      </c>
      <c r="K71">
        <f t="shared" si="8"/>
        <v>1</v>
      </c>
      <c r="L71">
        <f t="shared" si="9"/>
        <v>1</v>
      </c>
      <c r="M71">
        <f t="shared" si="10"/>
        <v>1</v>
      </c>
      <c r="N71" t="e">
        <f>VLOOKUP(Объем_продаж[[#This Row],[Артикул]],'Справочник_дубли арт'!A:A,1,0)</f>
        <v>#N/A</v>
      </c>
      <c r="Q71">
        <v>161338</v>
      </c>
      <c r="R71" s="27">
        <v>216860</v>
      </c>
      <c r="S71" s="20">
        <v>3.4573490572832963E-3</v>
      </c>
      <c r="T71" s="20">
        <v>0.24826796951831695</v>
      </c>
      <c r="U71" s="4" t="str">
        <f t="shared" si="11"/>
        <v>A</v>
      </c>
    </row>
    <row r="72" spans="1:21" x14ac:dyDescent="0.25">
      <c r="A72" s="28">
        <v>106925</v>
      </c>
      <c r="B72" s="2" t="s">
        <v>375</v>
      </c>
      <c r="C72" s="29">
        <v>215429</v>
      </c>
      <c r="D72" s="25">
        <f t="shared" si="6"/>
        <v>3.4345349537096897E-3</v>
      </c>
      <c r="E72" s="68">
        <f t="shared" si="7"/>
        <v>0.25860102067525348</v>
      </c>
      <c r="F72" s="15" t="str">
        <f>VLOOKUP(Объем_продаж[[#This Row],[Артикул]],Q:U,5,0)</f>
        <v>A</v>
      </c>
      <c r="G72" s="2">
        <f>IFERROR(VLOOKUP(Объем_продаж[[#This Row],[Артикул]],Склад!B:D,3,0),0)</f>
        <v>0</v>
      </c>
      <c r="H72" s="2">
        <f>IFERROR(VLOOKUP(Объем_продаж[[#This Row],[Наименование]],Склад!C:D,2,0),0)</f>
        <v>0</v>
      </c>
      <c r="I72" s="2">
        <f>IFERROR(VLOOKUP(Объем_продаж[[#This Row],[Наименование]],Склад!H:I,2,0),0)</f>
        <v>0</v>
      </c>
      <c r="J72" s="56">
        <f>IFERROR(VLOOKUP(Объем_продаж[[#This Row],[Артикул]]&amp;Объем_продаж[[#This Row],[Наименование]],Склад!A:D,4,0),0)</f>
        <v>0</v>
      </c>
      <c r="K72">
        <f t="shared" si="8"/>
        <v>1</v>
      </c>
      <c r="L72">
        <f t="shared" si="9"/>
        <v>1</v>
      </c>
      <c r="M72">
        <f t="shared" si="10"/>
        <v>1</v>
      </c>
      <c r="N72" t="e">
        <f>VLOOKUP(Объем_продаж[[#This Row],[Артикул]],'Справочник_дубли арт'!A:A,1,0)</f>
        <v>#N/A</v>
      </c>
      <c r="Q72">
        <v>174380</v>
      </c>
      <c r="R72" s="27">
        <v>216437</v>
      </c>
      <c r="S72" s="20">
        <v>3.4506052656609098E-3</v>
      </c>
      <c r="T72" s="20">
        <v>0.25171857478397786</v>
      </c>
      <c r="U72" s="4" t="str">
        <f t="shared" si="11"/>
        <v>A</v>
      </c>
    </row>
    <row r="73" spans="1:21" x14ac:dyDescent="0.25">
      <c r="A73" s="28">
        <v>176153</v>
      </c>
      <c r="B73" s="2" t="s">
        <v>242</v>
      </c>
      <c r="C73" s="29">
        <v>215374</v>
      </c>
      <c r="D73" s="25">
        <f t="shared" si="6"/>
        <v>3.4336581013710813E-3</v>
      </c>
      <c r="E73" s="68">
        <f t="shared" si="7"/>
        <v>0.26203467877662456</v>
      </c>
      <c r="F73" s="15" t="str">
        <f>VLOOKUP(Объем_продаж[[#This Row],[Артикул]],Q:U,5,0)</f>
        <v>A</v>
      </c>
      <c r="G73" s="2">
        <f>IFERROR(VLOOKUP(Объем_продаж[[#This Row],[Артикул]],Склад!B:D,3,0),0)</f>
        <v>29</v>
      </c>
      <c r="H73" s="2">
        <f>IFERROR(VLOOKUP(Объем_продаж[[#This Row],[Наименование]],Склад!C:D,2,0),0)</f>
        <v>29</v>
      </c>
      <c r="I73" s="2">
        <f>IFERROR(VLOOKUP(Объем_продаж[[#This Row],[Наименование]],Склад!H:I,2,0),0)</f>
        <v>29</v>
      </c>
      <c r="J73" s="56">
        <f>IFERROR(VLOOKUP(Объем_продаж[[#This Row],[Артикул]]&amp;Объем_продаж[[#This Row],[Наименование]],Склад!A:D,4,0),0)</f>
        <v>29</v>
      </c>
      <c r="K73">
        <f t="shared" si="8"/>
        <v>1</v>
      </c>
      <c r="L73">
        <f t="shared" si="9"/>
        <v>1</v>
      </c>
      <c r="M73">
        <f t="shared" si="10"/>
        <v>1</v>
      </c>
      <c r="N73" t="e">
        <f>VLOOKUP(Объем_продаж[[#This Row],[Артикул]],'Справочник_дубли арт'!A:A,1,0)</f>
        <v>#N/A</v>
      </c>
      <c r="Q73">
        <v>194918</v>
      </c>
      <c r="R73" s="27">
        <v>216268</v>
      </c>
      <c r="S73" s="20">
        <v>3.4479109375659136E-3</v>
      </c>
      <c r="T73" s="20">
        <v>0.25516648572154377</v>
      </c>
      <c r="U73" s="4" t="str">
        <f t="shared" si="11"/>
        <v>A</v>
      </c>
    </row>
    <row r="74" spans="1:21" x14ac:dyDescent="0.25">
      <c r="A74" s="28">
        <v>102208</v>
      </c>
      <c r="B74" s="2" t="s">
        <v>136</v>
      </c>
      <c r="C74" s="29">
        <v>215241</v>
      </c>
      <c r="D74" s="25">
        <f t="shared" si="6"/>
        <v>3.4315377129886288E-3</v>
      </c>
      <c r="E74" s="68">
        <f t="shared" si="7"/>
        <v>0.26546621648961322</v>
      </c>
      <c r="F74" s="15" t="str">
        <f>VLOOKUP(Объем_продаж[[#This Row],[Артикул]],Q:U,5,0)</f>
        <v>A</v>
      </c>
      <c r="G74" s="2">
        <f>IFERROR(VLOOKUP(Объем_продаж[[#This Row],[Артикул]],Склад!B:D,3,0),0)</f>
        <v>49</v>
      </c>
      <c r="H74" s="2">
        <f>IFERROR(VLOOKUP(Объем_продаж[[#This Row],[Наименование]],Склад!C:D,2,0),0)</f>
        <v>49</v>
      </c>
      <c r="I74" s="2">
        <f>IFERROR(VLOOKUP(Объем_продаж[[#This Row],[Наименование]],Склад!H:I,2,0),0)</f>
        <v>49</v>
      </c>
      <c r="J74" s="56">
        <f>IFERROR(VLOOKUP(Объем_продаж[[#This Row],[Артикул]]&amp;Объем_продаж[[#This Row],[Наименование]],Склад!A:D,4,0),0)</f>
        <v>49</v>
      </c>
      <c r="K74">
        <f t="shared" si="8"/>
        <v>1</v>
      </c>
      <c r="L74">
        <f t="shared" si="9"/>
        <v>1</v>
      </c>
      <c r="M74">
        <f t="shared" si="10"/>
        <v>1</v>
      </c>
      <c r="N74" t="e">
        <f>VLOOKUP(Объем_продаж[[#This Row],[Артикул]],'Справочник_дубли арт'!A:A,1,0)</f>
        <v>#N/A</v>
      </c>
      <c r="Q74">
        <v>106925</v>
      </c>
      <c r="R74" s="27">
        <v>215429</v>
      </c>
      <c r="S74" s="20">
        <v>3.4345349537096897E-3</v>
      </c>
      <c r="T74" s="20">
        <v>0.25860102067525348</v>
      </c>
      <c r="U74" s="4" t="str">
        <f t="shared" si="11"/>
        <v>A</v>
      </c>
    </row>
    <row r="75" spans="1:21" x14ac:dyDescent="0.25">
      <c r="A75" s="28">
        <v>175976</v>
      </c>
      <c r="B75" s="2" t="s">
        <v>344</v>
      </c>
      <c r="C75" s="29">
        <v>214116</v>
      </c>
      <c r="D75" s="25">
        <f t="shared" si="6"/>
        <v>3.413602096971642E-3</v>
      </c>
      <c r="E75" s="68">
        <f t="shared" si="7"/>
        <v>0.26887981858658488</v>
      </c>
      <c r="F75" s="15" t="str">
        <f>VLOOKUP(Объем_продаж[[#This Row],[Артикул]],Q:U,5,0)</f>
        <v>A</v>
      </c>
      <c r="G75" s="2">
        <f>IFERROR(VLOOKUP(Объем_продаж[[#This Row],[Артикул]],Склад!B:D,3,0),0)</f>
        <v>0</v>
      </c>
      <c r="H75" s="2">
        <f>IFERROR(VLOOKUP(Объем_продаж[[#This Row],[Наименование]],Склад!C:D,2,0),0)</f>
        <v>0</v>
      </c>
      <c r="I75" s="2">
        <f>IFERROR(VLOOKUP(Объем_продаж[[#This Row],[Наименование]],Склад!H:I,2,0),0)</f>
        <v>0</v>
      </c>
      <c r="J75" s="56">
        <f>IFERROR(VLOOKUP(Объем_продаж[[#This Row],[Артикул]]&amp;Объем_продаж[[#This Row],[Наименование]],Склад!A:D,4,0),0)</f>
        <v>0</v>
      </c>
      <c r="K75">
        <f t="shared" si="8"/>
        <v>1</v>
      </c>
      <c r="L75">
        <f t="shared" si="9"/>
        <v>1</v>
      </c>
      <c r="M75">
        <f t="shared" si="10"/>
        <v>1</v>
      </c>
      <c r="N75" t="e">
        <f>VLOOKUP(Объем_продаж[[#This Row],[Артикул]],'Справочник_дубли арт'!A:A,1,0)</f>
        <v>#N/A</v>
      </c>
      <c r="Q75">
        <v>176153</v>
      </c>
      <c r="R75" s="27">
        <v>215374</v>
      </c>
      <c r="S75" s="20">
        <v>3.4336581013710813E-3</v>
      </c>
      <c r="T75" s="20">
        <v>0.26203467877662456</v>
      </c>
      <c r="U75" s="4" t="str">
        <f t="shared" si="11"/>
        <v>A</v>
      </c>
    </row>
    <row r="76" spans="1:21" x14ac:dyDescent="0.25">
      <c r="A76" s="28">
        <v>176214</v>
      </c>
      <c r="B76" s="2" t="s">
        <v>55</v>
      </c>
      <c r="C76" s="29">
        <v>213648</v>
      </c>
      <c r="D76" s="25">
        <f t="shared" si="6"/>
        <v>3.4061408807085757E-3</v>
      </c>
      <c r="E76" s="68">
        <f t="shared" si="7"/>
        <v>0.27228595946729345</v>
      </c>
      <c r="F76" s="15" t="str">
        <f>VLOOKUP(Объем_продаж[[#This Row],[Артикул]],Q:U,5,0)</f>
        <v>A</v>
      </c>
      <c r="G76" s="2">
        <f>IFERROR(VLOOKUP(Объем_продаж[[#This Row],[Артикул]],Склад!B:D,3,0),0)</f>
        <v>164</v>
      </c>
      <c r="H76" s="2">
        <f>IFERROR(VLOOKUP(Объем_продаж[[#This Row],[Наименование]],Склад!C:D,2,0),0)</f>
        <v>164</v>
      </c>
      <c r="I76" s="2">
        <f>IFERROR(VLOOKUP(Объем_продаж[[#This Row],[Наименование]],Склад!H:I,2,0),0)</f>
        <v>164</v>
      </c>
      <c r="J76" s="56">
        <f>IFERROR(VLOOKUP(Объем_продаж[[#This Row],[Артикул]]&amp;Объем_продаж[[#This Row],[Наименование]],Склад!A:D,4,0),0)</f>
        <v>164</v>
      </c>
      <c r="K76">
        <f t="shared" si="8"/>
        <v>1</v>
      </c>
      <c r="L76">
        <f t="shared" si="9"/>
        <v>1</v>
      </c>
      <c r="M76">
        <f t="shared" si="10"/>
        <v>1</v>
      </c>
      <c r="N76" t="e">
        <f>VLOOKUP(Объем_продаж[[#This Row],[Артикул]],'Справочник_дубли арт'!A:A,1,0)</f>
        <v>#N/A</v>
      </c>
      <c r="Q76">
        <v>102208</v>
      </c>
      <c r="R76" s="27">
        <v>215241</v>
      </c>
      <c r="S76" s="20">
        <v>3.4315377129886288E-3</v>
      </c>
      <c r="T76" s="20">
        <v>0.26546621648961316</v>
      </c>
      <c r="U76" s="4" t="str">
        <f t="shared" si="11"/>
        <v>A</v>
      </c>
    </row>
    <row r="77" spans="1:21" x14ac:dyDescent="0.25">
      <c r="A77" s="28">
        <v>140458</v>
      </c>
      <c r="B77" s="2" t="s">
        <v>240</v>
      </c>
      <c r="C77" s="29">
        <v>213400</v>
      </c>
      <c r="D77" s="25">
        <f t="shared" si="6"/>
        <v>3.4021870737999424E-3</v>
      </c>
      <c r="E77" s="68">
        <f t="shared" si="7"/>
        <v>0.27568814654109342</v>
      </c>
      <c r="F77" s="15" t="str">
        <f>VLOOKUP(Объем_продаж[[#This Row],[Артикул]],Q:U,5,0)</f>
        <v>A</v>
      </c>
      <c r="G77" s="2">
        <f>IFERROR(VLOOKUP(Объем_продаж[[#This Row],[Артикул]],Склад!B:D,3,0),0)</f>
        <v>5</v>
      </c>
      <c r="H77" s="2">
        <f>IFERROR(VLOOKUP(Объем_продаж[[#This Row],[Наименование]],Склад!C:D,2,0),0)</f>
        <v>39</v>
      </c>
      <c r="I77" s="2">
        <f>IFERROR(VLOOKUP(Объем_продаж[[#This Row],[Наименование]],Склад!H:I,2,0),0)</f>
        <v>39</v>
      </c>
      <c r="J77" s="69">
        <f>IFERROR(VLOOKUP(Объем_продаж[[#This Row],[Артикул]]&amp;Объем_продаж[[#This Row],[Наименование]],Склад!A:D,4,0),0)</f>
        <v>39</v>
      </c>
      <c r="K77">
        <f t="shared" si="8"/>
        <v>0</v>
      </c>
      <c r="L77">
        <f t="shared" si="9"/>
        <v>1</v>
      </c>
      <c r="M77">
        <f t="shared" si="10"/>
        <v>0</v>
      </c>
      <c r="N77">
        <f>VLOOKUP(Объем_продаж[[#This Row],[Артикул]],'Справочник_дубли арт'!A:A,1,0)</f>
        <v>140458</v>
      </c>
      <c r="Q77">
        <v>175976</v>
      </c>
      <c r="R77" s="27">
        <v>214116</v>
      </c>
      <c r="S77" s="20">
        <v>3.413602096971642E-3</v>
      </c>
      <c r="T77" s="20">
        <v>0.26887981858658483</v>
      </c>
      <c r="U77" s="4" t="str">
        <f t="shared" si="11"/>
        <v>A</v>
      </c>
    </row>
    <row r="78" spans="1:21" x14ac:dyDescent="0.25">
      <c r="A78" s="28">
        <v>122734</v>
      </c>
      <c r="B78" s="2" t="s">
        <v>28</v>
      </c>
      <c r="C78" s="29">
        <v>212881</v>
      </c>
      <c r="D78" s="25">
        <f t="shared" si="6"/>
        <v>3.3939127762774393E-3</v>
      </c>
      <c r="E78" s="68">
        <f t="shared" si="7"/>
        <v>0.27908205931737085</v>
      </c>
      <c r="F78" s="15" t="str">
        <f>VLOOKUP(Объем_продаж[[#This Row],[Артикул]],Q:U,5,0)</f>
        <v>A</v>
      </c>
      <c r="G78" s="2">
        <f>IFERROR(VLOOKUP(Объем_продаж[[#This Row],[Артикул]],Склад!B:D,3,0),0)</f>
        <v>0</v>
      </c>
      <c r="H78" s="2">
        <f>IFERROR(VLOOKUP(Объем_продаж[[#This Row],[Наименование]],Склад!C:D,2,0),0)</f>
        <v>0</v>
      </c>
      <c r="I78" s="2">
        <f>IFERROR(VLOOKUP(Объем_продаж[[#This Row],[Наименование]],Склад!H:I,2,0),0)</f>
        <v>0</v>
      </c>
      <c r="J78" s="56">
        <f>IFERROR(VLOOKUP(Объем_продаж[[#This Row],[Артикул]]&amp;Объем_продаж[[#This Row],[Наименование]],Склад!A:D,4,0),0)</f>
        <v>0</v>
      </c>
      <c r="K78">
        <f t="shared" si="8"/>
        <v>1</v>
      </c>
      <c r="L78">
        <f t="shared" si="9"/>
        <v>1</v>
      </c>
      <c r="M78">
        <f t="shared" si="10"/>
        <v>1</v>
      </c>
      <c r="N78" t="e">
        <f>VLOOKUP(Объем_продаж[[#This Row],[Артикул]],'Справочник_дубли арт'!A:A,1,0)</f>
        <v>#N/A</v>
      </c>
      <c r="Q78">
        <v>176214</v>
      </c>
      <c r="R78" s="27">
        <v>213648</v>
      </c>
      <c r="S78" s="20">
        <v>3.4061408807085757E-3</v>
      </c>
      <c r="T78" s="20">
        <v>0.27228595946729339</v>
      </c>
      <c r="U78" s="4" t="str">
        <f t="shared" si="11"/>
        <v>A</v>
      </c>
    </row>
    <row r="79" spans="1:21" x14ac:dyDescent="0.25">
      <c r="A79" s="28">
        <v>130345</v>
      </c>
      <c r="B79" s="2" t="s">
        <v>60</v>
      </c>
      <c r="C79" s="29">
        <v>212216</v>
      </c>
      <c r="D79" s="25">
        <f t="shared" si="6"/>
        <v>3.383310834365176E-3</v>
      </c>
      <c r="E79" s="68">
        <f t="shared" si="7"/>
        <v>0.28246537015173601</v>
      </c>
      <c r="F79" s="15" t="str">
        <f>VLOOKUP(Объем_продаж[[#This Row],[Артикул]],Q:U,5,0)</f>
        <v>A</v>
      </c>
      <c r="G79" s="2">
        <f>IFERROR(VLOOKUP(Объем_продаж[[#This Row],[Артикул]],Склад!B:D,3,0),0)</f>
        <v>0</v>
      </c>
      <c r="H79" s="2">
        <f>IFERROR(VLOOKUP(Объем_продаж[[#This Row],[Наименование]],Склад!C:D,2,0),0)</f>
        <v>0</v>
      </c>
      <c r="I79" s="2">
        <f>IFERROR(VLOOKUP(Объем_продаж[[#This Row],[Наименование]],Склад!H:I,2,0),0)</f>
        <v>0</v>
      </c>
      <c r="J79" s="56">
        <f>IFERROR(VLOOKUP(Объем_продаж[[#This Row],[Артикул]]&amp;Объем_продаж[[#This Row],[Наименование]],Склад!A:D,4,0),0)</f>
        <v>0</v>
      </c>
      <c r="K79">
        <f t="shared" si="8"/>
        <v>1</v>
      </c>
      <c r="L79">
        <f t="shared" si="9"/>
        <v>1</v>
      </c>
      <c r="M79">
        <f t="shared" si="10"/>
        <v>1</v>
      </c>
      <c r="N79" t="e">
        <f>VLOOKUP(Объем_продаж[[#This Row],[Артикул]],'Справочник_дубли арт'!A:A,1,0)</f>
        <v>#N/A</v>
      </c>
      <c r="Q79">
        <v>140458</v>
      </c>
      <c r="R79" s="27">
        <v>213400</v>
      </c>
      <c r="S79" s="20">
        <v>3.4021870737999424E-3</v>
      </c>
      <c r="T79" s="20">
        <v>0.27568814654109336</v>
      </c>
      <c r="U79" s="4" t="str">
        <f t="shared" si="11"/>
        <v>A</v>
      </c>
    </row>
    <row r="80" spans="1:21" x14ac:dyDescent="0.25">
      <c r="A80" s="28">
        <v>165375</v>
      </c>
      <c r="B80" s="2" t="s">
        <v>335</v>
      </c>
      <c r="C80" s="29">
        <v>211281</v>
      </c>
      <c r="D80" s="25">
        <f t="shared" si="6"/>
        <v>3.368404344608836E-3</v>
      </c>
      <c r="E80" s="68">
        <f t="shared" si="7"/>
        <v>0.28583377449634484</v>
      </c>
      <c r="F80" s="15" t="str">
        <f>VLOOKUP(Объем_продаж[[#This Row],[Артикул]],Q:U,5,0)</f>
        <v>A</v>
      </c>
      <c r="G80" s="2">
        <f>IFERROR(VLOOKUP(Объем_продаж[[#This Row],[Артикул]],Склад!B:D,3,0),0)</f>
        <v>0</v>
      </c>
      <c r="H80" s="2">
        <f>IFERROR(VLOOKUP(Объем_продаж[[#This Row],[Наименование]],Склад!C:D,2,0),0)</f>
        <v>0</v>
      </c>
      <c r="I80" s="2">
        <f>IFERROR(VLOOKUP(Объем_продаж[[#This Row],[Наименование]],Склад!H:I,2,0),0)</f>
        <v>0</v>
      </c>
      <c r="J80" s="56">
        <f>IFERROR(VLOOKUP(Объем_продаж[[#This Row],[Артикул]]&amp;Объем_продаж[[#This Row],[Наименование]],Склад!A:D,4,0),0)</f>
        <v>0</v>
      </c>
      <c r="K80">
        <f t="shared" si="8"/>
        <v>1</v>
      </c>
      <c r="L80">
        <f t="shared" si="9"/>
        <v>1</v>
      </c>
      <c r="M80">
        <f t="shared" si="10"/>
        <v>1</v>
      </c>
      <c r="N80" t="e">
        <f>VLOOKUP(Объем_продаж[[#This Row],[Артикул]],'Справочник_дубли арт'!A:A,1,0)</f>
        <v>#N/A</v>
      </c>
      <c r="Q80">
        <v>122734</v>
      </c>
      <c r="R80" s="27">
        <v>212881</v>
      </c>
      <c r="S80" s="20">
        <v>3.3939127762774393E-3</v>
      </c>
      <c r="T80" s="20">
        <v>0.27908205931737079</v>
      </c>
      <c r="U80" s="4" t="str">
        <f t="shared" si="11"/>
        <v>A</v>
      </c>
    </row>
    <row r="81" spans="1:21" x14ac:dyDescent="0.25">
      <c r="A81" s="28">
        <v>123316</v>
      </c>
      <c r="B81" s="2" t="s">
        <v>47</v>
      </c>
      <c r="C81" s="29">
        <v>210421</v>
      </c>
      <c r="D81" s="25">
        <f t="shared" si="6"/>
        <v>3.354693562586962E-3</v>
      </c>
      <c r="E81" s="68">
        <f t="shared" si="7"/>
        <v>0.28918846805893178</v>
      </c>
      <c r="F81" s="15" t="str">
        <f>VLOOKUP(Объем_продаж[[#This Row],[Артикул]],Q:U,5,0)</f>
        <v>A</v>
      </c>
      <c r="G81" s="2">
        <f>IFERROR(VLOOKUP(Объем_продаж[[#This Row],[Артикул]],Склад!B:D,3,0),0)</f>
        <v>0</v>
      </c>
      <c r="H81" s="2">
        <f>IFERROR(VLOOKUP(Объем_продаж[[#This Row],[Наименование]],Склад!C:D,2,0),0)</f>
        <v>0</v>
      </c>
      <c r="I81" s="2">
        <f>IFERROR(VLOOKUP(Объем_продаж[[#This Row],[Наименование]],Склад!H:I,2,0),0)</f>
        <v>0</v>
      </c>
      <c r="J81" s="56">
        <f>IFERROR(VLOOKUP(Объем_продаж[[#This Row],[Артикул]]&amp;Объем_продаж[[#This Row],[Наименование]],Склад!A:D,4,0),0)</f>
        <v>0</v>
      </c>
      <c r="K81">
        <f t="shared" si="8"/>
        <v>1</v>
      </c>
      <c r="L81">
        <f t="shared" si="9"/>
        <v>1</v>
      </c>
      <c r="M81">
        <f t="shared" si="10"/>
        <v>1</v>
      </c>
      <c r="N81" t="e">
        <f>VLOOKUP(Объем_продаж[[#This Row],[Артикул]],'Справочник_дубли арт'!A:A,1,0)</f>
        <v>#N/A</v>
      </c>
      <c r="Q81">
        <v>130345</v>
      </c>
      <c r="R81" s="27">
        <v>212216</v>
      </c>
      <c r="S81" s="20">
        <v>3.383310834365176E-3</v>
      </c>
      <c r="T81" s="20">
        <v>0.28246537015173595</v>
      </c>
      <c r="U81" s="4" t="str">
        <f t="shared" si="11"/>
        <v>A</v>
      </c>
    </row>
    <row r="82" spans="1:21" x14ac:dyDescent="0.25">
      <c r="A82" s="28">
        <v>154538</v>
      </c>
      <c r="B82" s="2" t="s">
        <v>251</v>
      </c>
      <c r="C82" s="29">
        <v>210010</v>
      </c>
      <c r="D82" s="25">
        <f t="shared" si="6"/>
        <v>3.3481410842020895E-3</v>
      </c>
      <c r="E82" s="68">
        <f t="shared" si="7"/>
        <v>0.2925366091431339</v>
      </c>
      <c r="F82" s="15" t="str">
        <f>VLOOKUP(Объем_продаж[[#This Row],[Артикул]],Q:U,5,0)</f>
        <v>A</v>
      </c>
      <c r="G82" s="2">
        <f>IFERROR(VLOOKUP(Объем_продаж[[#This Row],[Артикул]],Склад!B:D,3,0),0)</f>
        <v>35</v>
      </c>
      <c r="H82" s="2">
        <f>IFERROR(VLOOKUP(Объем_продаж[[#This Row],[Наименование]],Склад!C:D,2,0),0)</f>
        <v>35</v>
      </c>
      <c r="I82" s="2">
        <f>IFERROR(VLOOKUP(Объем_продаж[[#This Row],[Наименование]],Склад!H:I,2,0),0)</f>
        <v>35</v>
      </c>
      <c r="J82" s="56">
        <f>IFERROR(VLOOKUP(Объем_продаж[[#This Row],[Артикул]]&amp;Объем_продаж[[#This Row],[Наименование]],Склад!A:D,4,0),0)</f>
        <v>35</v>
      </c>
      <c r="K82">
        <f t="shared" si="8"/>
        <v>1</v>
      </c>
      <c r="L82">
        <f t="shared" si="9"/>
        <v>1</v>
      </c>
      <c r="M82">
        <f t="shared" si="10"/>
        <v>1</v>
      </c>
      <c r="N82" t="e">
        <f>VLOOKUP(Объем_продаж[[#This Row],[Артикул]],'Справочник_дубли арт'!A:A,1,0)</f>
        <v>#N/A</v>
      </c>
      <c r="Q82">
        <v>165375</v>
      </c>
      <c r="R82" s="27">
        <v>211281</v>
      </c>
      <c r="S82" s="20">
        <v>3.368404344608836E-3</v>
      </c>
      <c r="T82" s="20">
        <v>0.28583377449634478</v>
      </c>
      <c r="U82" s="4" t="str">
        <f t="shared" si="11"/>
        <v>A</v>
      </c>
    </row>
    <row r="83" spans="1:21" x14ac:dyDescent="0.25">
      <c r="A83" s="28">
        <v>137617</v>
      </c>
      <c r="B83" s="2" t="s">
        <v>145</v>
      </c>
      <c r="C83" s="29">
        <v>209821</v>
      </c>
      <c r="D83" s="25">
        <f t="shared" si="6"/>
        <v>3.3451279007112355E-3</v>
      </c>
      <c r="E83" s="68">
        <f t="shared" si="7"/>
        <v>0.29588173704384513</v>
      </c>
      <c r="F83" s="15" t="str">
        <f>VLOOKUP(Объем_продаж[[#This Row],[Артикул]],Q:U,5,0)</f>
        <v>A</v>
      </c>
      <c r="G83" s="2">
        <f>IFERROR(VLOOKUP(Объем_продаж[[#This Row],[Артикул]],Склад!B:D,3,0),0)</f>
        <v>177</v>
      </c>
      <c r="H83" s="2">
        <f>IFERROR(VLOOKUP(Объем_продаж[[#This Row],[Наименование]],Склад!C:D,2,0),0)</f>
        <v>177</v>
      </c>
      <c r="I83" s="2">
        <f>IFERROR(VLOOKUP(Объем_продаж[[#This Row],[Наименование]],Склад!H:I,2,0),0)</f>
        <v>177</v>
      </c>
      <c r="J83" s="56">
        <f>IFERROR(VLOOKUP(Объем_продаж[[#This Row],[Артикул]]&amp;Объем_продаж[[#This Row],[Наименование]],Склад!A:D,4,0),0)</f>
        <v>177</v>
      </c>
      <c r="K83">
        <f t="shared" si="8"/>
        <v>1</v>
      </c>
      <c r="L83">
        <f t="shared" si="9"/>
        <v>1</v>
      </c>
      <c r="M83">
        <f t="shared" si="10"/>
        <v>1</v>
      </c>
      <c r="N83" t="e">
        <f>VLOOKUP(Объем_продаж[[#This Row],[Артикул]],'Справочник_дубли арт'!A:A,1,0)</f>
        <v>#N/A</v>
      </c>
      <c r="Q83">
        <v>123316</v>
      </c>
      <c r="R83" s="27">
        <v>210421</v>
      </c>
      <c r="S83" s="20">
        <v>3.354693562586962E-3</v>
      </c>
      <c r="T83" s="20">
        <v>0.28918846805893172</v>
      </c>
      <c r="U83" s="4" t="str">
        <f t="shared" si="11"/>
        <v>A</v>
      </c>
    </row>
    <row r="84" spans="1:21" x14ac:dyDescent="0.25">
      <c r="A84" s="28">
        <v>111437</v>
      </c>
      <c r="B84" s="2" t="s">
        <v>114</v>
      </c>
      <c r="C84" s="29">
        <v>208236</v>
      </c>
      <c r="D84" s="25">
        <f t="shared" si="6"/>
        <v>3.3198586105895257E-3</v>
      </c>
      <c r="E84" s="68">
        <f t="shared" si="7"/>
        <v>0.29920159565443466</v>
      </c>
      <c r="F84" s="15" t="str">
        <f>VLOOKUP(Объем_продаж[[#This Row],[Артикул]],Q:U,5,0)</f>
        <v>A</v>
      </c>
      <c r="G84" s="2">
        <f>IFERROR(VLOOKUP(Объем_продаж[[#This Row],[Артикул]],Склад!B:D,3,0),0)</f>
        <v>149</v>
      </c>
      <c r="H84" s="2">
        <f>IFERROR(VLOOKUP(Объем_продаж[[#This Row],[Наименование]],Склад!C:D,2,0),0)</f>
        <v>149</v>
      </c>
      <c r="I84" s="2">
        <f>IFERROR(VLOOKUP(Объем_продаж[[#This Row],[Наименование]],Склад!H:I,2,0),0)</f>
        <v>149</v>
      </c>
      <c r="J84" s="56">
        <f>IFERROR(VLOOKUP(Объем_продаж[[#This Row],[Артикул]]&amp;Объем_продаж[[#This Row],[Наименование]],Склад!A:D,4,0),0)</f>
        <v>149</v>
      </c>
      <c r="K84">
        <f t="shared" si="8"/>
        <v>1</v>
      </c>
      <c r="L84">
        <f t="shared" si="9"/>
        <v>1</v>
      </c>
      <c r="M84">
        <f t="shared" si="10"/>
        <v>1</v>
      </c>
      <c r="N84" t="e">
        <f>VLOOKUP(Объем_продаж[[#This Row],[Артикул]],'Справочник_дубли арт'!A:A,1,0)</f>
        <v>#N/A</v>
      </c>
      <c r="Q84">
        <v>154538</v>
      </c>
      <c r="R84" s="27">
        <v>210010</v>
      </c>
      <c r="S84" s="20">
        <v>3.3481410842020895E-3</v>
      </c>
      <c r="T84" s="20">
        <v>0.29253660914313384</v>
      </c>
      <c r="U84" s="4" t="str">
        <f t="shared" si="11"/>
        <v>A</v>
      </c>
    </row>
    <row r="85" spans="1:21" x14ac:dyDescent="0.25">
      <c r="A85" s="28">
        <v>138127</v>
      </c>
      <c r="B85" s="2" t="s">
        <v>99</v>
      </c>
      <c r="C85" s="29">
        <v>208123</v>
      </c>
      <c r="D85" s="25">
        <f t="shared" si="6"/>
        <v>3.3180570776029307E-3</v>
      </c>
      <c r="E85" s="68">
        <f t="shared" si="7"/>
        <v>0.30251965273203757</v>
      </c>
      <c r="F85" s="15" t="str">
        <f>VLOOKUP(Объем_продаж[[#This Row],[Артикул]],Q:U,5,0)</f>
        <v>A</v>
      </c>
      <c r="G85" s="2">
        <f>IFERROR(VLOOKUP(Объем_продаж[[#This Row],[Артикул]],Склад!B:D,3,0),0)</f>
        <v>111</v>
      </c>
      <c r="H85" s="2">
        <f>IFERROR(VLOOKUP(Объем_продаж[[#This Row],[Наименование]],Склад!C:D,2,0),0)</f>
        <v>111</v>
      </c>
      <c r="I85" s="2">
        <f>IFERROR(VLOOKUP(Объем_продаж[[#This Row],[Наименование]],Склад!H:I,2,0),0)</f>
        <v>111</v>
      </c>
      <c r="J85" s="56">
        <f>IFERROR(VLOOKUP(Объем_продаж[[#This Row],[Артикул]]&amp;Объем_продаж[[#This Row],[Наименование]],Склад!A:D,4,0),0)</f>
        <v>111</v>
      </c>
      <c r="K85">
        <f t="shared" si="8"/>
        <v>1</v>
      </c>
      <c r="L85">
        <f t="shared" si="9"/>
        <v>1</v>
      </c>
      <c r="M85">
        <f t="shared" si="10"/>
        <v>1</v>
      </c>
      <c r="N85" t="e">
        <f>VLOOKUP(Объем_продаж[[#This Row],[Артикул]],'Справочник_дубли арт'!A:A,1,0)</f>
        <v>#N/A</v>
      </c>
      <c r="Q85">
        <v>137617</v>
      </c>
      <c r="R85" s="27">
        <v>209821</v>
      </c>
      <c r="S85" s="20">
        <v>3.3451279007112355E-3</v>
      </c>
      <c r="T85" s="20">
        <v>0.29588173704384507</v>
      </c>
      <c r="U85" s="4" t="str">
        <f t="shared" si="11"/>
        <v>A</v>
      </c>
    </row>
    <row r="86" spans="1:21" x14ac:dyDescent="0.25">
      <c r="A86" s="28">
        <v>130507</v>
      </c>
      <c r="B86" s="2" t="s">
        <v>48</v>
      </c>
      <c r="C86" s="29">
        <v>208027</v>
      </c>
      <c r="D86" s="25">
        <f t="shared" si="6"/>
        <v>3.3165265717028142E-3</v>
      </c>
      <c r="E86" s="68">
        <f t="shared" si="7"/>
        <v>0.30583617930374041</v>
      </c>
      <c r="F86" s="15" t="str">
        <f>VLOOKUP(Объем_продаж[[#This Row],[Артикул]],Q:U,5,0)</f>
        <v>A</v>
      </c>
      <c r="G86" s="2">
        <f>IFERROR(VLOOKUP(Объем_продаж[[#This Row],[Артикул]],Склад!B:D,3,0),0)</f>
        <v>34</v>
      </c>
      <c r="H86" s="2">
        <f>IFERROR(VLOOKUP(Объем_продаж[[#This Row],[Наименование]],Склад!C:D,2,0),0)</f>
        <v>91</v>
      </c>
      <c r="I86" s="2">
        <f>IFERROR(VLOOKUP(Объем_продаж[[#This Row],[Наименование]],Склад!H:I,2,0),0)</f>
        <v>125</v>
      </c>
      <c r="J86" s="56">
        <f>IFERROR(VLOOKUP(Объем_продаж[[#This Row],[Артикул]]&amp;Объем_продаж[[#This Row],[Наименование]],Склад!A:D,4,0),0)</f>
        <v>34</v>
      </c>
      <c r="K86">
        <f t="shared" si="8"/>
        <v>0</v>
      </c>
      <c r="L86">
        <f t="shared" si="9"/>
        <v>0</v>
      </c>
      <c r="M86">
        <f t="shared" si="10"/>
        <v>1</v>
      </c>
      <c r="N86" t="e">
        <f>VLOOKUP(Объем_продаж[[#This Row],[Артикул]],'Справочник_дубли арт'!A:A,1,0)</f>
        <v>#N/A</v>
      </c>
      <c r="Q86">
        <v>111437</v>
      </c>
      <c r="R86" s="27">
        <v>208236</v>
      </c>
      <c r="S86" s="20">
        <v>3.3198586105895257E-3</v>
      </c>
      <c r="T86" s="20">
        <v>0.2992015956544346</v>
      </c>
      <c r="U86" s="4" t="str">
        <f t="shared" si="11"/>
        <v>A</v>
      </c>
    </row>
    <row r="87" spans="1:21" x14ac:dyDescent="0.25">
      <c r="A87" s="28">
        <v>163579</v>
      </c>
      <c r="B87" s="2" t="s">
        <v>41</v>
      </c>
      <c r="C87" s="29">
        <v>207839</v>
      </c>
      <c r="D87" s="25">
        <f t="shared" si="6"/>
        <v>3.3135293309817537E-3</v>
      </c>
      <c r="E87" s="68">
        <f t="shared" si="7"/>
        <v>0.30914970863472219</v>
      </c>
      <c r="F87" s="15" t="str">
        <f>VLOOKUP(Объем_продаж[[#This Row],[Артикул]],Q:U,5,0)</f>
        <v>A</v>
      </c>
      <c r="G87" s="2">
        <f>IFERROR(VLOOKUP(Объем_продаж[[#This Row],[Артикул]],Склад!B:D,3,0),0)</f>
        <v>0</v>
      </c>
      <c r="H87" s="2">
        <f>IFERROR(VLOOKUP(Объем_продаж[[#This Row],[Наименование]],Склад!C:D,2,0),0)</f>
        <v>12</v>
      </c>
      <c r="I87" s="2">
        <f>IFERROR(VLOOKUP(Объем_продаж[[#This Row],[Наименование]],Склад!H:I,2,0),0)</f>
        <v>12</v>
      </c>
      <c r="J87" s="56">
        <f>IFERROR(VLOOKUP(Объем_продаж[[#This Row],[Артикул]]&amp;Объем_продаж[[#This Row],[Наименование]],Склад!A:D,4,0),0)</f>
        <v>0</v>
      </c>
      <c r="K87">
        <f t="shared" si="8"/>
        <v>0</v>
      </c>
      <c r="L87">
        <f t="shared" si="9"/>
        <v>1</v>
      </c>
      <c r="M87">
        <f t="shared" si="10"/>
        <v>1</v>
      </c>
      <c r="N87" t="e">
        <f>VLOOKUP(Объем_продаж[[#This Row],[Артикул]],'Справочник_дубли арт'!A:A,1,0)</f>
        <v>#N/A</v>
      </c>
      <c r="Q87">
        <v>138127</v>
      </c>
      <c r="R87" s="27">
        <v>208123</v>
      </c>
      <c r="S87" s="20">
        <v>3.3180570776029307E-3</v>
      </c>
      <c r="T87" s="20">
        <v>0.30251965273203751</v>
      </c>
      <c r="U87" s="4" t="str">
        <f t="shared" si="11"/>
        <v>A</v>
      </c>
    </row>
    <row r="88" spans="1:21" x14ac:dyDescent="0.25">
      <c r="A88" s="28">
        <v>167869</v>
      </c>
      <c r="B88" s="2" t="s">
        <v>64</v>
      </c>
      <c r="C88" s="29">
        <v>206229</v>
      </c>
      <c r="D88" s="25">
        <f t="shared" si="6"/>
        <v>3.2878614716152217E-3</v>
      </c>
      <c r="E88" s="68">
        <f t="shared" si="7"/>
        <v>0.31243757010633738</v>
      </c>
      <c r="F88" s="15" t="str">
        <f>VLOOKUP(Объем_продаж[[#This Row],[Артикул]],Q:U,5,0)</f>
        <v>A</v>
      </c>
      <c r="G88" s="2">
        <f>IFERROR(VLOOKUP(Объем_продаж[[#This Row],[Артикул]],Склад!B:D,3,0),0)</f>
        <v>0</v>
      </c>
      <c r="H88" s="2">
        <f>IFERROR(VLOOKUP(Объем_продаж[[#This Row],[Наименование]],Склад!C:D,2,0),0)</f>
        <v>0</v>
      </c>
      <c r="I88" s="2">
        <f>IFERROR(VLOOKUP(Объем_продаж[[#This Row],[Наименование]],Склад!H:I,2,0),0)</f>
        <v>0</v>
      </c>
      <c r="J88" s="56">
        <f>IFERROR(VLOOKUP(Объем_продаж[[#This Row],[Артикул]]&amp;Объем_продаж[[#This Row],[Наименование]],Склад!A:D,4,0),0)</f>
        <v>0</v>
      </c>
      <c r="K88">
        <f t="shared" si="8"/>
        <v>1</v>
      </c>
      <c r="L88">
        <f t="shared" si="9"/>
        <v>1</v>
      </c>
      <c r="M88">
        <f t="shared" si="10"/>
        <v>1</v>
      </c>
      <c r="N88" t="e">
        <f>VLOOKUP(Объем_продаж[[#This Row],[Артикул]],'Справочник_дубли арт'!A:A,1,0)</f>
        <v>#N/A</v>
      </c>
      <c r="Q88">
        <v>130507</v>
      </c>
      <c r="R88" s="27">
        <v>208027</v>
      </c>
      <c r="S88" s="20">
        <v>3.3165265717028142E-3</v>
      </c>
      <c r="T88" s="20">
        <v>0.30583617930374035</v>
      </c>
      <c r="U88" s="4" t="str">
        <f t="shared" si="11"/>
        <v>A</v>
      </c>
    </row>
    <row r="89" spans="1:21" x14ac:dyDescent="0.25">
      <c r="A89" s="28">
        <v>128818</v>
      </c>
      <c r="B89" s="2" t="s">
        <v>418</v>
      </c>
      <c r="C89" s="29">
        <v>205938</v>
      </c>
      <c r="D89" s="25">
        <f t="shared" si="6"/>
        <v>3.2832221256054945E-3</v>
      </c>
      <c r="E89" s="68">
        <f t="shared" si="7"/>
        <v>0.31572079223194288</v>
      </c>
      <c r="F89" s="15" t="str">
        <f>VLOOKUP(Объем_продаж[[#This Row],[Артикул]],Q:U,5,0)</f>
        <v>A</v>
      </c>
      <c r="G89" s="2">
        <f>IFERROR(VLOOKUP(Объем_продаж[[#This Row],[Артикул]],Склад!B:D,3,0),0)</f>
        <v>0</v>
      </c>
      <c r="H89" s="2">
        <f>IFERROR(VLOOKUP(Объем_продаж[[#This Row],[Наименование]],Склад!C:D,2,0),0)</f>
        <v>0</v>
      </c>
      <c r="I89" s="2">
        <f>IFERROR(VLOOKUP(Объем_продаж[[#This Row],[Наименование]],Склад!H:I,2,0),0)</f>
        <v>0</v>
      </c>
      <c r="J89" s="56">
        <f>IFERROR(VLOOKUP(Объем_продаж[[#This Row],[Артикул]]&amp;Объем_продаж[[#This Row],[Наименование]],Склад!A:D,4,0),0)</f>
        <v>0</v>
      </c>
      <c r="K89">
        <f t="shared" si="8"/>
        <v>1</v>
      </c>
      <c r="L89">
        <f t="shared" si="9"/>
        <v>1</v>
      </c>
      <c r="M89">
        <f t="shared" si="10"/>
        <v>1</v>
      </c>
      <c r="N89" t="e">
        <f>VLOOKUP(Объем_продаж[[#This Row],[Артикул]],'Справочник_дубли арт'!A:A,1,0)</f>
        <v>#N/A</v>
      </c>
      <c r="Q89">
        <v>163579</v>
      </c>
      <c r="R89" s="27">
        <v>207839</v>
      </c>
      <c r="S89" s="20">
        <v>3.3135293309817537E-3</v>
      </c>
      <c r="T89" s="20">
        <v>0.30914970863472208</v>
      </c>
      <c r="U89" s="4" t="str">
        <f t="shared" si="11"/>
        <v>A</v>
      </c>
    </row>
    <row r="90" spans="1:21" x14ac:dyDescent="0.25">
      <c r="A90" s="28">
        <v>127239</v>
      </c>
      <c r="B90" s="2" t="s">
        <v>305</v>
      </c>
      <c r="C90" s="29">
        <v>205498</v>
      </c>
      <c r="D90" s="25">
        <f t="shared" si="6"/>
        <v>3.2762073068966285E-3</v>
      </c>
      <c r="E90" s="68">
        <f t="shared" si="7"/>
        <v>0.31899699953883953</v>
      </c>
      <c r="F90" s="15" t="str">
        <f>VLOOKUP(Объем_продаж[[#This Row],[Артикул]],Q:U,5,0)</f>
        <v>A</v>
      </c>
      <c r="G90" s="2">
        <f>IFERROR(VLOOKUP(Объем_продаж[[#This Row],[Артикул]],Склад!B:D,3,0),0)</f>
        <v>44</v>
      </c>
      <c r="H90" s="2">
        <f>IFERROR(VLOOKUP(Объем_продаж[[#This Row],[Наименование]],Склад!C:D,2,0),0)</f>
        <v>44</v>
      </c>
      <c r="I90" s="2">
        <f>IFERROR(VLOOKUP(Объем_продаж[[#This Row],[Наименование]],Склад!H:I,2,0),0)</f>
        <v>44</v>
      </c>
      <c r="J90" s="56">
        <f>IFERROR(VLOOKUP(Объем_продаж[[#This Row],[Артикул]]&amp;Объем_продаж[[#This Row],[Наименование]],Склад!A:D,4,0),0)</f>
        <v>44</v>
      </c>
      <c r="K90">
        <f t="shared" si="8"/>
        <v>1</v>
      </c>
      <c r="L90">
        <f t="shared" si="9"/>
        <v>1</v>
      </c>
      <c r="M90">
        <f t="shared" si="10"/>
        <v>1</v>
      </c>
      <c r="N90" t="e">
        <f>VLOOKUP(Объем_продаж[[#This Row],[Артикул]],'Справочник_дубли арт'!A:A,1,0)</f>
        <v>#N/A</v>
      </c>
      <c r="Q90">
        <v>167869</v>
      </c>
      <c r="R90" s="27">
        <v>206229</v>
      </c>
      <c r="S90" s="20">
        <v>3.2878614716152217E-3</v>
      </c>
      <c r="T90" s="20">
        <v>0.31243757010633733</v>
      </c>
      <c r="U90" s="4" t="str">
        <f t="shared" si="11"/>
        <v>A</v>
      </c>
    </row>
    <row r="91" spans="1:21" x14ac:dyDescent="0.25">
      <c r="A91" s="28">
        <v>175593</v>
      </c>
      <c r="B91" s="2" t="s">
        <v>295</v>
      </c>
      <c r="C91" s="29">
        <v>205302</v>
      </c>
      <c r="D91" s="25">
        <f t="shared" si="6"/>
        <v>3.2730825240172247E-3</v>
      </c>
      <c r="E91" s="68">
        <f t="shared" si="7"/>
        <v>0.32227008206285673</v>
      </c>
      <c r="F91" s="15" t="str">
        <f>VLOOKUP(Объем_продаж[[#This Row],[Артикул]],Q:U,5,0)</f>
        <v>A</v>
      </c>
      <c r="G91" s="2">
        <f>IFERROR(VLOOKUP(Объем_продаж[[#This Row],[Артикул]],Склад!B:D,3,0),0)</f>
        <v>80</v>
      </c>
      <c r="H91" s="2">
        <f>IFERROR(VLOOKUP(Объем_продаж[[#This Row],[Наименование]],Склад!C:D,2,0),0)</f>
        <v>80</v>
      </c>
      <c r="I91" s="2">
        <f>IFERROR(VLOOKUP(Объем_продаж[[#This Row],[Наименование]],Склад!H:I,2,0),0)</f>
        <v>80</v>
      </c>
      <c r="J91" s="56">
        <f>IFERROR(VLOOKUP(Объем_продаж[[#This Row],[Артикул]]&amp;Объем_продаж[[#This Row],[Наименование]],Склад!A:D,4,0),0)</f>
        <v>80</v>
      </c>
      <c r="K91">
        <f t="shared" si="8"/>
        <v>1</v>
      </c>
      <c r="L91">
        <f t="shared" si="9"/>
        <v>1</v>
      </c>
      <c r="M91">
        <f t="shared" si="10"/>
        <v>1</v>
      </c>
      <c r="N91" t="e">
        <f>VLOOKUP(Объем_продаж[[#This Row],[Артикул]],'Справочник_дубли арт'!A:A,1,0)</f>
        <v>#N/A</v>
      </c>
      <c r="Q91">
        <v>128818</v>
      </c>
      <c r="R91" s="27">
        <v>205938</v>
      </c>
      <c r="S91" s="20">
        <v>3.2832221256054945E-3</v>
      </c>
      <c r="T91" s="20">
        <v>0.31572079223194283</v>
      </c>
      <c r="U91" s="4" t="str">
        <f t="shared" si="11"/>
        <v>A</v>
      </c>
    </row>
    <row r="92" spans="1:21" x14ac:dyDescent="0.25">
      <c r="A92" s="28">
        <v>134428</v>
      </c>
      <c r="B92" s="2" t="s">
        <v>265</v>
      </c>
      <c r="C92" s="29">
        <v>203762</v>
      </c>
      <c r="D92" s="25">
        <f t="shared" si="6"/>
        <v>3.2485306585361942E-3</v>
      </c>
      <c r="E92" s="68">
        <f t="shared" si="7"/>
        <v>0.32551861272139293</v>
      </c>
      <c r="F92" s="15" t="str">
        <f>VLOOKUP(Объем_продаж[[#This Row],[Артикул]],Q:U,5,0)</f>
        <v>A</v>
      </c>
      <c r="G92" s="2">
        <f>IFERROR(VLOOKUP(Объем_продаж[[#This Row],[Артикул]],Склад!B:D,3,0),0)</f>
        <v>44</v>
      </c>
      <c r="H92" s="2">
        <f>IFERROR(VLOOKUP(Объем_продаж[[#This Row],[Наименование]],Склад!C:D,2,0),0)</f>
        <v>44</v>
      </c>
      <c r="I92" s="2">
        <f>IFERROR(VLOOKUP(Объем_продаж[[#This Row],[Наименование]],Склад!H:I,2,0),0)</f>
        <v>44</v>
      </c>
      <c r="J92" s="56">
        <f>IFERROR(VLOOKUP(Объем_продаж[[#This Row],[Артикул]]&amp;Объем_продаж[[#This Row],[Наименование]],Склад!A:D,4,0),0)</f>
        <v>44</v>
      </c>
      <c r="K92">
        <f t="shared" si="8"/>
        <v>1</v>
      </c>
      <c r="L92">
        <f t="shared" si="9"/>
        <v>1</v>
      </c>
      <c r="M92">
        <f t="shared" si="10"/>
        <v>1</v>
      </c>
      <c r="N92" t="e">
        <f>VLOOKUP(Объем_продаж[[#This Row],[Артикул]],'Справочник_дубли арт'!A:A,1,0)</f>
        <v>#N/A</v>
      </c>
      <c r="Q92">
        <v>127239</v>
      </c>
      <c r="R92" s="27">
        <v>205498</v>
      </c>
      <c r="S92" s="20">
        <v>3.2762073068966285E-3</v>
      </c>
      <c r="T92" s="20">
        <v>0.31899699953883942</v>
      </c>
      <c r="U92" s="4" t="str">
        <f t="shared" si="11"/>
        <v>A</v>
      </c>
    </row>
    <row r="93" spans="1:21" x14ac:dyDescent="0.25">
      <c r="A93" s="28">
        <v>130196</v>
      </c>
      <c r="B93" s="2" t="s">
        <v>189</v>
      </c>
      <c r="C93" s="29">
        <v>203736</v>
      </c>
      <c r="D93" s="25">
        <f t="shared" si="6"/>
        <v>3.2481161465215793E-3</v>
      </c>
      <c r="E93" s="68">
        <f t="shared" si="7"/>
        <v>0.32876672886791453</v>
      </c>
      <c r="F93" s="15" t="str">
        <f>VLOOKUP(Объем_продаж[[#This Row],[Артикул]],Q:U,5,0)</f>
        <v>A</v>
      </c>
      <c r="G93" s="2">
        <f>IFERROR(VLOOKUP(Объем_продаж[[#This Row],[Артикул]],Склад!B:D,3,0),0)</f>
        <v>159</v>
      </c>
      <c r="H93" s="2">
        <f>IFERROR(VLOOKUP(Объем_продаж[[#This Row],[Наименование]],Склад!C:D,2,0),0)</f>
        <v>159</v>
      </c>
      <c r="I93" s="2">
        <f>IFERROR(VLOOKUP(Объем_продаж[[#This Row],[Наименование]],Склад!H:I,2,0),0)</f>
        <v>159</v>
      </c>
      <c r="J93" s="56">
        <f>IFERROR(VLOOKUP(Объем_продаж[[#This Row],[Артикул]]&amp;Объем_продаж[[#This Row],[Наименование]],Склад!A:D,4,0),0)</f>
        <v>159</v>
      </c>
      <c r="K93">
        <f t="shared" si="8"/>
        <v>1</v>
      </c>
      <c r="L93">
        <f t="shared" si="9"/>
        <v>1</v>
      </c>
      <c r="M93">
        <f t="shared" si="10"/>
        <v>1</v>
      </c>
      <c r="N93" t="e">
        <f>VLOOKUP(Объем_продаж[[#This Row],[Артикул]],'Справочник_дубли арт'!A:A,1,0)</f>
        <v>#N/A</v>
      </c>
      <c r="Q93">
        <v>175593</v>
      </c>
      <c r="R93" s="27">
        <v>205302</v>
      </c>
      <c r="S93" s="20">
        <v>3.2730825240172247E-3</v>
      </c>
      <c r="T93" s="20">
        <v>0.32227008206285668</v>
      </c>
      <c r="U93" s="4" t="str">
        <f t="shared" si="11"/>
        <v>A</v>
      </c>
    </row>
    <row r="94" spans="1:21" x14ac:dyDescent="0.25">
      <c r="A94" s="28">
        <v>171401</v>
      </c>
      <c r="B94" s="2" t="s">
        <v>72</v>
      </c>
      <c r="C94" s="29">
        <v>203514</v>
      </c>
      <c r="D94" s="25">
        <f t="shared" si="6"/>
        <v>3.2445768516275609E-3</v>
      </c>
      <c r="E94" s="68">
        <f t="shared" si="7"/>
        <v>0.33201130571954207</v>
      </c>
      <c r="F94" s="15" t="str">
        <f>VLOOKUP(Объем_продаж[[#This Row],[Артикул]],Q:U,5,0)</f>
        <v>A</v>
      </c>
      <c r="G94" s="2">
        <f>IFERROR(VLOOKUP(Объем_продаж[[#This Row],[Артикул]],Склад!B:D,3,0),0)</f>
        <v>0</v>
      </c>
      <c r="H94" s="2">
        <f>IFERROR(VLOOKUP(Объем_продаж[[#This Row],[Наименование]],Склад!C:D,2,0),0)</f>
        <v>0</v>
      </c>
      <c r="I94" s="2">
        <f>IFERROR(VLOOKUP(Объем_продаж[[#This Row],[Наименование]],Склад!H:I,2,0),0)</f>
        <v>0</v>
      </c>
      <c r="J94" s="56">
        <f>IFERROR(VLOOKUP(Объем_продаж[[#This Row],[Артикул]]&amp;Объем_продаж[[#This Row],[Наименование]],Склад!A:D,4,0),0)</f>
        <v>0</v>
      </c>
      <c r="K94">
        <f t="shared" si="8"/>
        <v>1</v>
      </c>
      <c r="L94">
        <f t="shared" si="9"/>
        <v>1</v>
      </c>
      <c r="M94">
        <f t="shared" si="10"/>
        <v>1</v>
      </c>
      <c r="N94" t="e">
        <f>VLOOKUP(Объем_продаж[[#This Row],[Артикул]],'Справочник_дубли арт'!A:A,1,0)</f>
        <v>#N/A</v>
      </c>
      <c r="Q94">
        <v>134428</v>
      </c>
      <c r="R94" s="27">
        <v>203762</v>
      </c>
      <c r="S94" s="20">
        <v>3.2485306585361942E-3</v>
      </c>
      <c r="T94" s="20">
        <v>0.32551861272139287</v>
      </c>
      <c r="U94" s="4" t="str">
        <f t="shared" si="11"/>
        <v>A</v>
      </c>
    </row>
    <row r="95" spans="1:21" x14ac:dyDescent="0.25">
      <c r="A95" s="28">
        <v>175706</v>
      </c>
      <c r="B95" s="2" t="s">
        <v>127</v>
      </c>
      <c r="C95" s="29">
        <v>203193</v>
      </c>
      <c r="D95" s="25">
        <f t="shared" si="6"/>
        <v>3.239459222524047E-3</v>
      </c>
      <c r="E95" s="68">
        <f t="shared" si="7"/>
        <v>0.33525076494206613</v>
      </c>
      <c r="F95" s="15" t="str">
        <f>VLOOKUP(Объем_продаж[[#This Row],[Артикул]],Q:U,5,0)</f>
        <v>A</v>
      </c>
      <c r="G95" s="2">
        <f>IFERROR(VLOOKUP(Объем_продаж[[#This Row],[Артикул]],Склад!B:D,3,0),0)</f>
        <v>18</v>
      </c>
      <c r="H95" s="2">
        <f>IFERROR(VLOOKUP(Объем_продаж[[#This Row],[Наименование]],Склад!C:D,2,0),0)</f>
        <v>18</v>
      </c>
      <c r="I95" s="2">
        <f>IFERROR(VLOOKUP(Объем_продаж[[#This Row],[Наименование]],Склад!H:I,2,0),0)</f>
        <v>18</v>
      </c>
      <c r="J95" s="56">
        <f>IFERROR(VLOOKUP(Объем_продаж[[#This Row],[Артикул]]&amp;Объем_продаж[[#This Row],[Наименование]],Склад!A:D,4,0),0)</f>
        <v>18</v>
      </c>
      <c r="K95">
        <f t="shared" si="8"/>
        <v>1</v>
      </c>
      <c r="L95">
        <f t="shared" si="9"/>
        <v>1</v>
      </c>
      <c r="M95">
        <f t="shared" si="10"/>
        <v>1</v>
      </c>
      <c r="N95" t="e">
        <f>VLOOKUP(Объем_продаж[[#This Row],[Артикул]],'Справочник_дубли арт'!A:A,1,0)</f>
        <v>#N/A</v>
      </c>
      <c r="Q95">
        <v>130196</v>
      </c>
      <c r="R95" s="27">
        <v>203736</v>
      </c>
      <c r="S95" s="20">
        <v>3.2481161465215793E-3</v>
      </c>
      <c r="T95" s="20">
        <v>0.32876672886791442</v>
      </c>
      <c r="U95" s="4" t="str">
        <f t="shared" si="11"/>
        <v>A</v>
      </c>
    </row>
    <row r="96" spans="1:21" x14ac:dyDescent="0.25">
      <c r="A96" s="28">
        <v>181068</v>
      </c>
      <c r="B96" s="2" t="s">
        <v>404</v>
      </c>
      <c r="C96" s="29">
        <v>203143</v>
      </c>
      <c r="D96" s="25">
        <f t="shared" si="6"/>
        <v>3.2386620840344034E-3</v>
      </c>
      <c r="E96" s="68">
        <f t="shared" si="7"/>
        <v>0.33848942702610052</v>
      </c>
      <c r="F96" s="15" t="str">
        <f>VLOOKUP(Объем_продаж[[#This Row],[Артикул]],Q:U,5,0)</f>
        <v>A</v>
      </c>
      <c r="G96" s="2">
        <f>IFERROR(VLOOKUP(Объем_продаж[[#This Row],[Артикул]],Склад!B:D,3,0),0)</f>
        <v>0</v>
      </c>
      <c r="H96" s="2">
        <f>IFERROR(VLOOKUP(Объем_продаж[[#This Row],[Наименование]],Склад!C:D,2,0),0)</f>
        <v>0</v>
      </c>
      <c r="I96" s="2">
        <f>IFERROR(VLOOKUP(Объем_продаж[[#This Row],[Наименование]],Склад!H:I,2,0),0)</f>
        <v>0</v>
      </c>
      <c r="J96" s="56">
        <f>IFERROR(VLOOKUP(Объем_продаж[[#This Row],[Артикул]]&amp;Объем_продаж[[#This Row],[Наименование]],Склад!A:D,4,0),0)</f>
        <v>0</v>
      </c>
      <c r="K96">
        <f t="shared" si="8"/>
        <v>1</v>
      </c>
      <c r="L96">
        <f t="shared" si="9"/>
        <v>1</v>
      </c>
      <c r="M96">
        <f t="shared" si="10"/>
        <v>1</v>
      </c>
      <c r="N96" t="e">
        <f>VLOOKUP(Объем_продаж[[#This Row],[Артикул]],'Справочник_дубли арт'!A:A,1,0)</f>
        <v>#N/A</v>
      </c>
      <c r="Q96">
        <v>171401</v>
      </c>
      <c r="R96" s="27">
        <v>203514</v>
      </c>
      <c r="S96" s="20">
        <v>3.2445768516275609E-3</v>
      </c>
      <c r="T96" s="20">
        <v>0.33201130571954202</v>
      </c>
      <c r="U96" s="4" t="str">
        <f t="shared" si="11"/>
        <v>A</v>
      </c>
    </row>
    <row r="97" spans="1:21" x14ac:dyDescent="0.25">
      <c r="A97" s="28">
        <v>115170</v>
      </c>
      <c r="B97" s="2" t="s">
        <v>309</v>
      </c>
      <c r="C97" s="29">
        <v>202777</v>
      </c>
      <c r="D97" s="25">
        <f t="shared" si="6"/>
        <v>3.2328270302902102E-3</v>
      </c>
      <c r="E97" s="68">
        <f t="shared" si="7"/>
        <v>0.34172225405639073</v>
      </c>
      <c r="F97" s="15" t="str">
        <f>VLOOKUP(Объем_продаж[[#This Row],[Артикул]],Q:U,5,0)</f>
        <v>A</v>
      </c>
      <c r="G97" s="2">
        <f>IFERROR(VLOOKUP(Объем_продаж[[#This Row],[Артикул]],Склад!B:D,3,0),0)</f>
        <v>88</v>
      </c>
      <c r="H97" s="2">
        <f>IFERROR(VLOOKUP(Объем_продаж[[#This Row],[Наименование]],Склад!C:D,2,0),0)</f>
        <v>88</v>
      </c>
      <c r="I97" s="2">
        <f>IFERROR(VLOOKUP(Объем_продаж[[#This Row],[Наименование]],Склад!H:I,2,0),0)</f>
        <v>88</v>
      </c>
      <c r="J97" s="56">
        <f>IFERROR(VLOOKUP(Объем_продаж[[#This Row],[Артикул]]&amp;Объем_продаж[[#This Row],[Наименование]],Склад!A:D,4,0),0)</f>
        <v>88</v>
      </c>
      <c r="K97">
        <f t="shared" si="8"/>
        <v>1</v>
      </c>
      <c r="L97">
        <f t="shared" si="9"/>
        <v>1</v>
      </c>
      <c r="M97">
        <f t="shared" si="10"/>
        <v>1</v>
      </c>
      <c r="N97" t="e">
        <f>VLOOKUP(Объем_продаж[[#This Row],[Артикул]],'Справочник_дубли арт'!A:A,1,0)</f>
        <v>#N/A</v>
      </c>
      <c r="Q97">
        <v>175706</v>
      </c>
      <c r="R97" s="27">
        <v>203193</v>
      </c>
      <c r="S97" s="20">
        <v>3.239459222524047E-3</v>
      </c>
      <c r="T97" s="20">
        <v>0.33525076494206607</v>
      </c>
      <c r="U97" s="4" t="str">
        <f t="shared" si="11"/>
        <v>A</v>
      </c>
    </row>
    <row r="98" spans="1:21" x14ac:dyDescent="0.25">
      <c r="A98" s="28">
        <v>160472</v>
      </c>
      <c r="B98" s="2" t="s">
        <v>323</v>
      </c>
      <c r="C98" s="29">
        <v>202286</v>
      </c>
      <c r="D98" s="25">
        <f t="shared" si="6"/>
        <v>3.2249991303219079E-3</v>
      </c>
      <c r="E98" s="68">
        <f t="shared" si="7"/>
        <v>0.34494725318671265</v>
      </c>
      <c r="F98" s="15" t="str">
        <f>VLOOKUP(Объем_продаж[[#This Row],[Артикул]],Q:U,5,0)</f>
        <v>A</v>
      </c>
      <c r="G98" s="2">
        <f>IFERROR(VLOOKUP(Объем_продаж[[#This Row],[Артикул]],Склад!B:D,3,0),0)</f>
        <v>0</v>
      </c>
      <c r="H98" s="2">
        <f>IFERROR(VLOOKUP(Объем_продаж[[#This Row],[Наименование]],Склад!C:D,2,0),0)</f>
        <v>0</v>
      </c>
      <c r="I98" s="2">
        <f>IFERROR(VLOOKUP(Объем_продаж[[#This Row],[Наименование]],Склад!H:I,2,0),0)</f>
        <v>0</v>
      </c>
      <c r="J98" s="56">
        <f>IFERROR(VLOOKUP(Объем_продаж[[#This Row],[Артикул]]&amp;Объем_продаж[[#This Row],[Наименование]],Склад!A:D,4,0),0)</f>
        <v>0</v>
      </c>
      <c r="K98">
        <f t="shared" si="8"/>
        <v>1</v>
      </c>
      <c r="L98">
        <f t="shared" si="9"/>
        <v>1</v>
      </c>
      <c r="M98">
        <f t="shared" si="10"/>
        <v>1</v>
      </c>
      <c r="N98" t="e">
        <f>VLOOKUP(Объем_продаж[[#This Row],[Артикул]],'Справочник_дубли арт'!A:A,1,0)</f>
        <v>#N/A</v>
      </c>
      <c r="Q98">
        <v>181068</v>
      </c>
      <c r="R98" s="27">
        <v>203143</v>
      </c>
      <c r="S98" s="20">
        <v>3.2386620840344034E-3</v>
      </c>
      <c r="T98" s="20">
        <v>0.33848942702610046</v>
      </c>
      <c r="U98" s="4" t="str">
        <f t="shared" si="11"/>
        <v>A</v>
      </c>
    </row>
    <row r="99" spans="1:21" x14ac:dyDescent="0.25">
      <c r="A99" s="28">
        <v>171748</v>
      </c>
      <c r="B99" s="2" t="s">
        <v>412</v>
      </c>
      <c r="C99" s="29">
        <v>201982</v>
      </c>
      <c r="D99" s="25">
        <f t="shared" si="6"/>
        <v>3.2201525283048734E-3</v>
      </c>
      <c r="E99" s="68">
        <f t="shared" si="7"/>
        <v>0.34816740571501753</v>
      </c>
      <c r="F99" s="15" t="str">
        <f>VLOOKUP(Объем_продаж[[#This Row],[Артикул]],Q:U,5,0)</f>
        <v>A</v>
      </c>
      <c r="G99" s="2">
        <f>IFERROR(VLOOKUP(Объем_продаж[[#This Row],[Артикул]],Склад!B:D,3,0),0)</f>
        <v>0</v>
      </c>
      <c r="H99" s="2">
        <f>IFERROR(VLOOKUP(Объем_продаж[[#This Row],[Наименование]],Склад!C:D,2,0),0)</f>
        <v>0</v>
      </c>
      <c r="I99" s="2">
        <f>IFERROR(VLOOKUP(Объем_продаж[[#This Row],[Наименование]],Склад!H:I,2,0),0)</f>
        <v>0</v>
      </c>
      <c r="J99" s="56">
        <f>IFERROR(VLOOKUP(Объем_продаж[[#This Row],[Артикул]]&amp;Объем_продаж[[#This Row],[Наименование]],Склад!A:D,4,0),0)</f>
        <v>0</v>
      </c>
      <c r="K99">
        <f t="shared" si="8"/>
        <v>1</v>
      </c>
      <c r="L99">
        <f t="shared" si="9"/>
        <v>1</v>
      </c>
      <c r="M99">
        <f t="shared" si="10"/>
        <v>1</v>
      </c>
      <c r="N99" t="e">
        <f>VLOOKUP(Объем_продаж[[#This Row],[Артикул]],'Справочник_дубли арт'!A:A,1,0)</f>
        <v>#N/A</v>
      </c>
      <c r="Q99">
        <v>115170</v>
      </c>
      <c r="R99" s="27">
        <v>202777</v>
      </c>
      <c r="S99" s="20">
        <v>3.2328270302902102E-3</v>
      </c>
      <c r="T99" s="20">
        <v>0.34172225405639067</v>
      </c>
      <c r="U99" s="4" t="str">
        <f t="shared" si="11"/>
        <v>A</v>
      </c>
    </row>
    <row r="100" spans="1:21" x14ac:dyDescent="0.25">
      <c r="A100" s="28">
        <v>155393</v>
      </c>
      <c r="B100" s="2" t="s">
        <v>336</v>
      </c>
      <c r="C100" s="29">
        <v>201655</v>
      </c>
      <c r="D100" s="25">
        <f t="shared" si="6"/>
        <v>3.2149392425826024E-3</v>
      </c>
      <c r="E100" s="68">
        <f t="shared" si="7"/>
        <v>0.35138234495760012</v>
      </c>
      <c r="F100" s="15" t="str">
        <f>VLOOKUP(Объем_продаж[[#This Row],[Артикул]],Q:U,5,0)</f>
        <v>A</v>
      </c>
      <c r="G100" s="2">
        <f>IFERROR(VLOOKUP(Объем_продаж[[#This Row],[Артикул]],Склад!B:D,3,0),0)</f>
        <v>0</v>
      </c>
      <c r="H100" s="2">
        <f>IFERROR(VLOOKUP(Объем_продаж[[#This Row],[Наименование]],Склад!C:D,2,0),0)</f>
        <v>0</v>
      </c>
      <c r="I100" s="2">
        <f>IFERROR(VLOOKUP(Объем_продаж[[#This Row],[Наименование]],Склад!H:I,2,0),0)</f>
        <v>0</v>
      </c>
      <c r="J100" s="56">
        <f>IFERROR(VLOOKUP(Объем_продаж[[#This Row],[Артикул]]&amp;Объем_продаж[[#This Row],[Наименование]],Склад!A:D,4,0),0)</f>
        <v>0</v>
      </c>
      <c r="K100">
        <f t="shared" si="8"/>
        <v>1</v>
      </c>
      <c r="L100">
        <f t="shared" si="9"/>
        <v>1</v>
      </c>
      <c r="M100">
        <f t="shared" si="10"/>
        <v>1</v>
      </c>
      <c r="N100" t="e">
        <f>VLOOKUP(Объем_продаж[[#This Row],[Артикул]],'Справочник_дубли арт'!A:A,1,0)</f>
        <v>#N/A</v>
      </c>
      <c r="Q100">
        <v>160472</v>
      </c>
      <c r="R100" s="27">
        <v>202286</v>
      </c>
      <c r="S100" s="20">
        <v>3.2249991303219079E-3</v>
      </c>
      <c r="T100" s="20">
        <v>0.34494725318671254</v>
      </c>
      <c r="U100" s="4" t="str">
        <f t="shared" si="11"/>
        <v>A</v>
      </c>
    </row>
    <row r="101" spans="1:21" x14ac:dyDescent="0.25">
      <c r="A101" s="28">
        <v>144025</v>
      </c>
      <c r="B101" s="2" t="s">
        <v>291</v>
      </c>
      <c r="C101" s="29">
        <v>200787</v>
      </c>
      <c r="D101" s="25">
        <f t="shared" si="6"/>
        <v>3.2011009184023851E-3</v>
      </c>
      <c r="E101" s="68">
        <f t="shared" si="7"/>
        <v>0.35458344587600249</v>
      </c>
      <c r="F101" s="15" t="str">
        <f>VLOOKUP(Объем_продаж[[#This Row],[Артикул]],Q:U,5,0)</f>
        <v>A</v>
      </c>
      <c r="G101" s="2">
        <f>IFERROR(VLOOKUP(Объем_продаж[[#This Row],[Артикул]],Склад!B:D,3,0),0)</f>
        <v>156</v>
      </c>
      <c r="H101" s="2">
        <f>IFERROR(VLOOKUP(Объем_продаж[[#This Row],[Наименование]],Склад!C:D,2,0),0)</f>
        <v>156</v>
      </c>
      <c r="I101" s="2">
        <f>IFERROR(VLOOKUP(Объем_продаж[[#This Row],[Наименование]],Склад!H:I,2,0),0)</f>
        <v>156</v>
      </c>
      <c r="J101" s="56">
        <f>IFERROR(VLOOKUP(Объем_продаж[[#This Row],[Артикул]]&amp;Объем_продаж[[#This Row],[Наименование]],Склад!A:D,4,0),0)</f>
        <v>156</v>
      </c>
      <c r="K101">
        <f t="shared" si="8"/>
        <v>1</v>
      </c>
      <c r="L101">
        <f t="shared" si="9"/>
        <v>1</v>
      </c>
      <c r="M101">
        <f t="shared" si="10"/>
        <v>1</v>
      </c>
      <c r="N101" t="e">
        <f>VLOOKUP(Объем_продаж[[#This Row],[Артикул]],'Справочник_дубли арт'!A:A,1,0)</f>
        <v>#N/A</v>
      </c>
      <c r="Q101">
        <v>171748</v>
      </c>
      <c r="R101" s="27">
        <v>201982</v>
      </c>
      <c r="S101" s="20">
        <v>3.2201525283048734E-3</v>
      </c>
      <c r="T101" s="20">
        <v>0.34816740571501742</v>
      </c>
      <c r="U101" s="4" t="str">
        <f t="shared" si="11"/>
        <v>A</v>
      </c>
    </row>
    <row r="102" spans="1:21" x14ac:dyDescent="0.25">
      <c r="A102" s="28">
        <v>180940</v>
      </c>
      <c r="B102" s="2" t="s">
        <v>324</v>
      </c>
      <c r="C102" s="29">
        <v>200287</v>
      </c>
      <c r="D102" s="25">
        <f t="shared" si="6"/>
        <v>3.1931295335059467E-3</v>
      </c>
      <c r="E102" s="68">
        <f t="shared" si="7"/>
        <v>0.35777657540950841</v>
      </c>
      <c r="F102" s="15" t="str">
        <f>VLOOKUP(Объем_продаж[[#This Row],[Артикул]],Q:U,5,0)</f>
        <v>A</v>
      </c>
      <c r="G102" s="2">
        <f>IFERROR(VLOOKUP(Объем_продаж[[#This Row],[Артикул]],Склад!B:D,3,0),0)</f>
        <v>0</v>
      </c>
      <c r="H102" s="2">
        <f>IFERROR(VLOOKUP(Объем_продаж[[#This Row],[Наименование]],Склад!C:D,2,0),0)</f>
        <v>0</v>
      </c>
      <c r="I102" s="2">
        <f>IFERROR(VLOOKUP(Объем_продаж[[#This Row],[Наименование]],Склад!H:I,2,0),0)</f>
        <v>0</v>
      </c>
      <c r="J102" s="56">
        <f>IFERROR(VLOOKUP(Объем_продаж[[#This Row],[Артикул]]&amp;Объем_продаж[[#This Row],[Наименование]],Склад!A:D,4,0),0)</f>
        <v>0</v>
      </c>
      <c r="K102">
        <f t="shared" si="8"/>
        <v>1</v>
      </c>
      <c r="L102">
        <f t="shared" si="9"/>
        <v>1</v>
      </c>
      <c r="M102">
        <f t="shared" si="10"/>
        <v>1</v>
      </c>
      <c r="N102" t="e">
        <f>VLOOKUP(Объем_продаж[[#This Row],[Артикул]],'Справочник_дубли арт'!A:A,1,0)</f>
        <v>#N/A</v>
      </c>
      <c r="Q102">
        <v>155393</v>
      </c>
      <c r="R102" s="27">
        <v>201655</v>
      </c>
      <c r="S102" s="20">
        <v>3.2149392425826024E-3</v>
      </c>
      <c r="T102" s="20">
        <v>0.35138234495760007</v>
      </c>
      <c r="U102" s="4" t="str">
        <f t="shared" si="11"/>
        <v>A</v>
      </c>
    </row>
    <row r="103" spans="1:21" x14ac:dyDescent="0.25">
      <c r="A103" s="28">
        <v>140024</v>
      </c>
      <c r="B103" s="2" t="s">
        <v>125</v>
      </c>
      <c r="C103" s="29">
        <v>199915</v>
      </c>
      <c r="D103" s="25">
        <f t="shared" si="6"/>
        <v>3.1871988231429965E-3</v>
      </c>
      <c r="E103" s="68">
        <f t="shared" si="7"/>
        <v>0.36096377423265141</v>
      </c>
      <c r="F103" s="15" t="str">
        <f>VLOOKUP(Объем_продаж[[#This Row],[Артикул]],Q:U,5,0)</f>
        <v>A</v>
      </c>
      <c r="G103" s="2">
        <f>IFERROR(VLOOKUP(Объем_продаж[[#This Row],[Артикул]],Склад!B:D,3,0),0)</f>
        <v>197</v>
      </c>
      <c r="H103" s="2">
        <f>IFERROR(VLOOKUP(Объем_продаж[[#This Row],[Наименование]],Склад!C:D,2,0),0)</f>
        <v>197</v>
      </c>
      <c r="I103" s="2">
        <f>IFERROR(VLOOKUP(Объем_продаж[[#This Row],[Наименование]],Склад!H:I,2,0),0)</f>
        <v>197</v>
      </c>
      <c r="J103" s="56">
        <f>IFERROR(VLOOKUP(Объем_продаж[[#This Row],[Артикул]]&amp;Объем_продаж[[#This Row],[Наименование]],Склад!A:D,4,0),0)</f>
        <v>197</v>
      </c>
      <c r="K103">
        <f t="shared" si="8"/>
        <v>1</v>
      </c>
      <c r="L103">
        <f t="shared" si="9"/>
        <v>1</v>
      </c>
      <c r="M103">
        <f t="shared" si="10"/>
        <v>1</v>
      </c>
      <c r="N103" t="e">
        <f>VLOOKUP(Объем_продаж[[#This Row],[Артикул]],'Справочник_дубли арт'!A:A,1,0)</f>
        <v>#N/A</v>
      </c>
      <c r="Q103">
        <v>144025</v>
      </c>
      <c r="R103" s="27">
        <v>200787</v>
      </c>
      <c r="S103" s="20">
        <v>3.2011009184023851E-3</v>
      </c>
      <c r="T103" s="20">
        <v>0.35458344587600243</v>
      </c>
      <c r="U103" s="4" t="str">
        <f t="shared" si="11"/>
        <v>A</v>
      </c>
    </row>
    <row r="104" spans="1:21" x14ac:dyDescent="0.25">
      <c r="A104" s="28">
        <v>179729</v>
      </c>
      <c r="B104" s="2" t="s">
        <v>53</v>
      </c>
      <c r="C104" s="29">
        <v>198828</v>
      </c>
      <c r="D104" s="25">
        <f t="shared" si="6"/>
        <v>3.1698690323781393E-3</v>
      </c>
      <c r="E104" s="68">
        <f t="shared" si="7"/>
        <v>0.36413364326502956</v>
      </c>
      <c r="F104" s="15" t="str">
        <f>VLOOKUP(Объем_продаж[[#This Row],[Артикул]],Q:U,5,0)</f>
        <v>A</v>
      </c>
      <c r="G104" s="2">
        <f>IFERROR(VLOOKUP(Объем_продаж[[#This Row],[Артикул]],Склад!B:D,3,0),0)</f>
        <v>0</v>
      </c>
      <c r="H104" s="2">
        <f>IFERROR(VLOOKUP(Объем_продаж[[#This Row],[Наименование]],Склад!C:D,2,0),0)</f>
        <v>0</v>
      </c>
      <c r="I104" s="2">
        <f>IFERROR(VLOOKUP(Объем_продаж[[#This Row],[Наименование]],Склад!H:I,2,0),0)</f>
        <v>0</v>
      </c>
      <c r="J104" s="56">
        <f>IFERROR(VLOOKUP(Объем_продаж[[#This Row],[Артикул]]&amp;Объем_продаж[[#This Row],[Наименование]],Склад!A:D,4,0),0)</f>
        <v>0</v>
      </c>
      <c r="K104">
        <f t="shared" si="8"/>
        <v>1</v>
      </c>
      <c r="L104">
        <f t="shared" si="9"/>
        <v>1</v>
      </c>
      <c r="M104">
        <f t="shared" si="10"/>
        <v>1</v>
      </c>
      <c r="N104" t="e">
        <f>VLOOKUP(Объем_продаж[[#This Row],[Артикул]],'Справочник_дубли арт'!A:A,1,0)</f>
        <v>#N/A</v>
      </c>
      <c r="Q104">
        <v>180940</v>
      </c>
      <c r="R104" s="27">
        <v>200287</v>
      </c>
      <c r="S104" s="20">
        <v>3.1931295335059467E-3</v>
      </c>
      <c r="T104" s="20">
        <v>0.35777657540950836</v>
      </c>
      <c r="U104" s="4" t="str">
        <f t="shared" si="11"/>
        <v>A</v>
      </c>
    </row>
    <row r="105" spans="1:21" x14ac:dyDescent="0.25">
      <c r="A105" s="28">
        <v>150502</v>
      </c>
      <c r="B105" s="2" t="s">
        <v>237</v>
      </c>
      <c r="C105" s="29">
        <v>198797</v>
      </c>
      <c r="D105" s="25">
        <f t="shared" si="6"/>
        <v>3.16937480651456E-3</v>
      </c>
      <c r="E105" s="68">
        <f t="shared" si="7"/>
        <v>0.36730301807154414</v>
      </c>
      <c r="F105" s="15" t="str">
        <f>VLOOKUP(Объем_продаж[[#This Row],[Артикул]],Q:U,5,0)</f>
        <v>A</v>
      </c>
      <c r="G105" s="2">
        <f>IFERROR(VLOOKUP(Объем_продаж[[#This Row],[Артикул]],Склад!B:D,3,0),0)</f>
        <v>133</v>
      </c>
      <c r="H105" s="2">
        <f>IFERROR(VLOOKUP(Объем_продаж[[#This Row],[Наименование]],Склад!C:D,2,0),0)</f>
        <v>133</v>
      </c>
      <c r="I105" s="2">
        <f>IFERROR(VLOOKUP(Объем_продаж[[#This Row],[Наименование]],Склад!H:I,2,0),0)</f>
        <v>133</v>
      </c>
      <c r="J105" s="56">
        <f>IFERROR(VLOOKUP(Объем_продаж[[#This Row],[Артикул]]&amp;Объем_продаж[[#This Row],[Наименование]],Склад!A:D,4,0),0)</f>
        <v>133</v>
      </c>
      <c r="K105">
        <f t="shared" si="8"/>
        <v>1</v>
      </c>
      <c r="L105">
        <f t="shared" si="9"/>
        <v>1</v>
      </c>
      <c r="M105">
        <f t="shared" si="10"/>
        <v>1</v>
      </c>
      <c r="N105" t="e">
        <f>VLOOKUP(Объем_продаж[[#This Row],[Артикул]],'Справочник_дубли арт'!A:A,1,0)</f>
        <v>#N/A</v>
      </c>
      <c r="Q105">
        <v>140024</v>
      </c>
      <c r="R105" s="27">
        <v>199915</v>
      </c>
      <c r="S105" s="20">
        <v>3.1871988231429965E-3</v>
      </c>
      <c r="T105" s="20">
        <v>0.36096377423265136</v>
      </c>
      <c r="U105" s="4" t="str">
        <f t="shared" si="11"/>
        <v>A</v>
      </c>
    </row>
    <row r="106" spans="1:21" x14ac:dyDescent="0.25">
      <c r="A106" s="28">
        <v>174613</v>
      </c>
      <c r="B106" s="2" t="s">
        <v>460</v>
      </c>
      <c r="C106" s="29">
        <v>198790</v>
      </c>
      <c r="D106" s="25">
        <f t="shared" si="6"/>
        <v>3.1692632071260098E-3</v>
      </c>
      <c r="E106" s="68">
        <f t="shared" si="7"/>
        <v>0.37047228127867016</v>
      </c>
      <c r="F106" s="15" t="str">
        <f>VLOOKUP(Объем_продаж[[#This Row],[Артикул]],Q:U,5,0)</f>
        <v>A</v>
      </c>
      <c r="G106" s="2">
        <f>IFERROR(VLOOKUP(Объем_продаж[[#This Row],[Артикул]],Склад!B:D,3,0),0)</f>
        <v>0</v>
      </c>
      <c r="H106" s="2">
        <f>IFERROR(VLOOKUP(Объем_продаж[[#This Row],[Наименование]],Склад!C:D,2,0),0)</f>
        <v>0</v>
      </c>
      <c r="I106" s="2">
        <f>IFERROR(VLOOKUP(Объем_продаж[[#This Row],[Наименование]],Склад!H:I,2,0),0)</f>
        <v>0</v>
      </c>
      <c r="J106" s="56">
        <f>IFERROR(VLOOKUP(Объем_продаж[[#This Row],[Артикул]]&amp;Объем_продаж[[#This Row],[Наименование]],Склад!A:D,4,0),0)</f>
        <v>0</v>
      </c>
      <c r="K106">
        <f t="shared" si="8"/>
        <v>1</v>
      </c>
      <c r="L106">
        <f t="shared" si="9"/>
        <v>1</v>
      </c>
      <c r="M106">
        <f t="shared" si="10"/>
        <v>1</v>
      </c>
      <c r="N106" t="e">
        <f>VLOOKUP(Объем_продаж[[#This Row],[Артикул]],'Справочник_дубли арт'!A:A,1,0)</f>
        <v>#N/A</v>
      </c>
      <c r="Q106">
        <v>179729</v>
      </c>
      <c r="R106" s="27">
        <v>198828</v>
      </c>
      <c r="S106" s="20">
        <v>3.1698690323781393E-3</v>
      </c>
      <c r="T106" s="20">
        <v>0.36413364326502951</v>
      </c>
      <c r="U106" s="4" t="str">
        <f t="shared" si="11"/>
        <v>A</v>
      </c>
    </row>
    <row r="107" spans="1:21" x14ac:dyDescent="0.25">
      <c r="A107" s="28">
        <v>167272</v>
      </c>
      <c r="B107" s="2" t="s">
        <v>116</v>
      </c>
      <c r="C107" s="29">
        <v>198388</v>
      </c>
      <c r="D107" s="25">
        <f t="shared" si="6"/>
        <v>3.1628542136692733E-3</v>
      </c>
      <c r="E107" s="68">
        <f t="shared" si="7"/>
        <v>0.37363513549233945</v>
      </c>
      <c r="F107" s="15" t="str">
        <f>VLOOKUP(Объем_продаж[[#This Row],[Артикул]],Q:U,5,0)</f>
        <v>A</v>
      </c>
      <c r="G107" s="2">
        <f>IFERROR(VLOOKUP(Объем_продаж[[#This Row],[Артикул]],Склад!B:D,3,0),0)</f>
        <v>45</v>
      </c>
      <c r="H107" s="2">
        <f>IFERROR(VLOOKUP(Объем_продаж[[#This Row],[Наименование]],Склад!C:D,2,0),0)</f>
        <v>45</v>
      </c>
      <c r="I107" s="2">
        <f>IFERROR(VLOOKUP(Объем_продаж[[#This Row],[Наименование]],Склад!H:I,2,0),0)</f>
        <v>45</v>
      </c>
      <c r="J107" s="56">
        <f>IFERROR(VLOOKUP(Объем_продаж[[#This Row],[Артикул]]&amp;Объем_продаж[[#This Row],[Наименование]],Склад!A:D,4,0),0)</f>
        <v>45</v>
      </c>
      <c r="K107">
        <f t="shared" si="8"/>
        <v>1</v>
      </c>
      <c r="L107">
        <f t="shared" si="9"/>
        <v>1</v>
      </c>
      <c r="M107">
        <f t="shared" si="10"/>
        <v>1</v>
      </c>
      <c r="N107" t="e">
        <f>VLOOKUP(Объем_продаж[[#This Row],[Артикул]],'Справочник_дубли арт'!A:A,1,0)</f>
        <v>#N/A</v>
      </c>
      <c r="Q107">
        <v>150502</v>
      </c>
      <c r="R107" s="27">
        <v>198797</v>
      </c>
      <c r="S107" s="20">
        <v>3.16937480651456E-3</v>
      </c>
      <c r="T107" s="20">
        <v>0.36730301807154409</v>
      </c>
      <c r="U107" s="4" t="str">
        <f t="shared" si="11"/>
        <v>A</v>
      </c>
    </row>
    <row r="108" spans="1:21" x14ac:dyDescent="0.25">
      <c r="A108" s="28">
        <v>134352</v>
      </c>
      <c r="B108" s="2" t="s">
        <v>214</v>
      </c>
      <c r="C108" s="29">
        <v>198044</v>
      </c>
      <c r="D108" s="25">
        <f t="shared" si="6"/>
        <v>3.1573699008605239E-3</v>
      </c>
      <c r="E108" s="68">
        <f t="shared" si="7"/>
        <v>0.37679250539319997</v>
      </c>
      <c r="F108" s="15" t="str">
        <f>VLOOKUP(Объем_продаж[[#This Row],[Артикул]],Q:U,5,0)</f>
        <v>A</v>
      </c>
      <c r="G108" s="2">
        <f>IFERROR(VLOOKUP(Объем_продаж[[#This Row],[Артикул]],Склад!B:D,3,0),0)</f>
        <v>106</v>
      </c>
      <c r="H108" s="2">
        <f>IFERROR(VLOOKUP(Объем_продаж[[#This Row],[Наименование]],Склад!C:D,2,0),0)</f>
        <v>106</v>
      </c>
      <c r="I108" s="2">
        <f>IFERROR(VLOOKUP(Объем_продаж[[#This Row],[Наименование]],Склад!H:I,2,0),0)</f>
        <v>106</v>
      </c>
      <c r="J108" s="56">
        <f>IFERROR(VLOOKUP(Объем_продаж[[#This Row],[Артикул]]&amp;Объем_продаж[[#This Row],[Наименование]],Склад!A:D,4,0),0)</f>
        <v>106</v>
      </c>
      <c r="K108">
        <f t="shared" si="8"/>
        <v>1</v>
      </c>
      <c r="L108">
        <f t="shared" si="9"/>
        <v>1</v>
      </c>
      <c r="M108">
        <f t="shared" si="10"/>
        <v>1</v>
      </c>
      <c r="N108" t="e">
        <f>VLOOKUP(Объем_продаж[[#This Row],[Артикул]],'Справочник_дубли арт'!A:A,1,0)</f>
        <v>#N/A</v>
      </c>
      <c r="Q108">
        <v>174613</v>
      </c>
      <c r="R108" s="27">
        <v>198790</v>
      </c>
      <c r="S108" s="20">
        <v>3.1692632071260098E-3</v>
      </c>
      <c r="T108" s="20">
        <v>0.3704722812786701</v>
      </c>
      <c r="U108" s="4" t="str">
        <f t="shared" si="11"/>
        <v>A</v>
      </c>
    </row>
    <row r="109" spans="1:21" x14ac:dyDescent="0.25">
      <c r="A109" s="28">
        <v>101662</v>
      </c>
      <c r="B109" s="2" t="s">
        <v>122</v>
      </c>
      <c r="C109" s="29">
        <v>197911</v>
      </c>
      <c r="D109" s="25">
        <f t="shared" si="6"/>
        <v>3.155249512478071E-3</v>
      </c>
      <c r="E109" s="68">
        <f t="shared" si="7"/>
        <v>0.37994775490567806</v>
      </c>
      <c r="F109" s="15" t="str">
        <f>VLOOKUP(Объем_продаж[[#This Row],[Артикул]],Q:U,5,0)</f>
        <v>A</v>
      </c>
      <c r="G109" s="2">
        <f>IFERROR(VLOOKUP(Объем_продаж[[#This Row],[Артикул]],Склад!B:D,3,0),0)</f>
        <v>191</v>
      </c>
      <c r="H109" s="2">
        <f>IFERROR(VLOOKUP(Объем_продаж[[#This Row],[Наименование]],Склад!C:D,2,0),0)</f>
        <v>191</v>
      </c>
      <c r="I109" s="2">
        <f>IFERROR(VLOOKUP(Объем_продаж[[#This Row],[Наименование]],Склад!H:I,2,0),0)</f>
        <v>302</v>
      </c>
      <c r="J109" s="56">
        <f>IFERROR(VLOOKUP(Объем_продаж[[#This Row],[Артикул]]&amp;Объем_продаж[[#This Row],[Наименование]],Склад!A:D,4,0),0)</f>
        <v>191</v>
      </c>
      <c r="K109">
        <f t="shared" si="8"/>
        <v>1</v>
      </c>
      <c r="L109">
        <f t="shared" si="9"/>
        <v>0</v>
      </c>
      <c r="M109">
        <f t="shared" si="10"/>
        <v>1</v>
      </c>
      <c r="N109" t="e">
        <f>VLOOKUP(Объем_продаж[[#This Row],[Артикул]],'Справочник_дубли арт'!A:A,1,0)</f>
        <v>#N/A</v>
      </c>
      <c r="Q109">
        <v>167272</v>
      </c>
      <c r="R109" s="27">
        <v>198388</v>
      </c>
      <c r="S109" s="20">
        <v>3.1628542136692733E-3</v>
      </c>
      <c r="T109" s="20">
        <v>0.37363513549233934</v>
      </c>
      <c r="U109" s="4" t="str">
        <f t="shared" si="11"/>
        <v>A</v>
      </c>
    </row>
    <row r="110" spans="1:21" x14ac:dyDescent="0.25">
      <c r="A110" s="28">
        <v>192303</v>
      </c>
      <c r="B110" s="2" t="s">
        <v>262</v>
      </c>
      <c r="C110" s="29">
        <v>196872</v>
      </c>
      <c r="D110" s="25">
        <f t="shared" si="6"/>
        <v>3.1386849746632721E-3</v>
      </c>
      <c r="E110" s="68">
        <f t="shared" si="7"/>
        <v>0.38308643988034136</v>
      </c>
      <c r="F110" s="15" t="str">
        <f>VLOOKUP(Объем_продаж[[#This Row],[Артикул]],Q:U,5,0)</f>
        <v>A</v>
      </c>
      <c r="G110" s="2">
        <f>IFERROR(VLOOKUP(Объем_продаж[[#This Row],[Артикул]],Склад!B:D,3,0),0)</f>
        <v>24</v>
      </c>
      <c r="H110" s="2">
        <f>IFERROR(VLOOKUP(Объем_продаж[[#This Row],[Наименование]],Склад!C:D,2,0),0)</f>
        <v>24</v>
      </c>
      <c r="I110" s="2">
        <f>IFERROR(VLOOKUP(Объем_продаж[[#This Row],[Наименование]],Склад!H:I,2,0),0)</f>
        <v>24</v>
      </c>
      <c r="J110" s="56">
        <f>IFERROR(VLOOKUP(Объем_продаж[[#This Row],[Артикул]]&amp;Объем_продаж[[#This Row],[Наименование]],Склад!A:D,4,0),0)</f>
        <v>24</v>
      </c>
      <c r="K110">
        <f t="shared" si="8"/>
        <v>1</v>
      </c>
      <c r="L110">
        <f t="shared" si="9"/>
        <v>1</v>
      </c>
      <c r="M110">
        <f t="shared" si="10"/>
        <v>1</v>
      </c>
      <c r="N110" t="e">
        <f>VLOOKUP(Объем_продаж[[#This Row],[Артикул]],'Справочник_дубли арт'!A:A,1,0)</f>
        <v>#N/A</v>
      </c>
      <c r="Q110">
        <v>134352</v>
      </c>
      <c r="R110" s="27">
        <v>198044</v>
      </c>
      <c r="S110" s="20">
        <v>3.1573699008605239E-3</v>
      </c>
      <c r="T110" s="20">
        <v>0.37679250539319986</v>
      </c>
      <c r="U110" s="4" t="str">
        <f t="shared" si="11"/>
        <v>A</v>
      </c>
    </row>
    <row r="111" spans="1:21" x14ac:dyDescent="0.25">
      <c r="A111" s="28">
        <v>197094</v>
      </c>
      <c r="B111" s="2" t="s">
        <v>27</v>
      </c>
      <c r="C111" s="29">
        <v>196192</v>
      </c>
      <c r="D111" s="25">
        <f t="shared" si="6"/>
        <v>3.1278438912041157E-3</v>
      </c>
      <c r="E111" s="68">
        <f t="shared" si="7"/>
        <v>0.38621428377154549</v>
      </c>
      <c r="F111" s="15" t="str">
        <f>VLOOKUP(Объем_продаж[[#This Row],[Артикул]],Q:U,5,0)</f>
        <v>A</v>
      </c>
      <c r="G111" s="2">
        <f>IFERROR(VLOOKUP(Объем_продаж[[#This Row],[Артикул]],Склад!B:D,3,0),0)</f>
        <v>0</v>
      </c>
      <c r="H111" s="2">
        <f>IFERROR(VLOOKUP(Объем_продаж[[#This Row],[Наименование]],Склад!C:D,2,0),0)</f>
        <v>0</v>
      </c>
      <c r="I111" s="2">
        <f>IFERROR(VLOOKUP(Объем_продаж[[#This Row],[Наименование]],Склад!H:I,2,0),0)</f>
        <v>0</v>
      </c>
      <c r="J111" s="56">
        <f>IFERROR(VLOOKUP(Объем_продаж[[#This Row],[Артикул]]&amp;Объем_продаж[[#This Row],[Наименование]],Склад!A:D,4,0),0)</f>
        <v>0</v>
      </c>
      <c r="K111">
        <f t="shared" si="8"/>
        <v>1</v>
      </c>
      <c r="L111">
        <f t="shared" si="9"/>
        <v>1</v>
      </c>
      <c r="M111">
        <f t="shared" si="10"/>
        <v>1</v>
      </c>
      <c r="N111" t="e">
        <f>VLOOKUP(Объем_продаж[[#This Row],[Артикул]],'Справочник_дубли арт'!A:A,1,0)</f>
        <v>#N/A</v>
      </c>
      <c r="Q111">
        <v>101662</v>
      </c>
      <c r="R111" s="27">
        <v>197911</v>
      </c>
      <c r="S111" s="20">
        <v>3.155249512478071E-3</v>
      </c>
      <c r="T111" s="20">
        <v>0.37994775490567795</v>
      </c>
      <c r="U111" s="4" t="str">
        <f t="shared" si="11"/>
        <v>A</v>
      </c>
    </row>
    <row r="112" spans="1:21" x14ac:dyDescent="0.25">
      <c r="A112" s="28">
        <v>178591</v>
      </c>
      <c r="B112" s="2" t="s">
        <v>334</v>
      </c>
      <c r="C112" s="29">
        <v>196011</v>
      </c>
      <c r="D112" s="25">
        <f t="shared" si="6"/>
        <v>3.1249582498716049E-3</v>
      </c>
      <c r="E112" s="68">
        <f t="shared" si="7"/>
        <v>0.38933924202141706</v>
      </c>
      <c r="F112" s="15" t="str">
        <f>VLOOKUP(Объем_продаж[[#This Row],[Артикул]],Q:U,5,0)</f>
        <v>A</v>
      </c>
      <c r="G112" s="2">
        <f>IFERROR(VLOOKUP(Объем_продаж[[#This Row],[Артикул]],Склад!B:D,3,0),0)</f>
        <v>0</v>
      </c>
      <c r="H112" s="2">
        <f>IFERROR(VLOOKUP(Объем_продаж[[#This Row],[Наименование]],Склад!C:D,2,0),0)</f>
        <v>0</v>
      </c>
      <c r="I112" s="2">
        <f>IFERROR(VLOOKUP(Объем_продаж[[#This Row],[Наименование]],Склад!H:I,2,0),0)</f>
        <v>0</v>
      </c>
      <c r="J112" s="56">
        <f>IFERROR(VLOOKUP(Объем_продаж[[#This Row],[Артикул]]&amp;Объем_продаж[[#This Row],[Наименование]],Склад!A:D,4,0),0)</f>
        <v>0</v>
      </c>
      <c r="K112">
        <f t="shared" si="8"/>
        <v>1</v>
      </c>
      <c r="L112">
        <f t="shared" si="9"/>
        <v>1</v>
      </c>
      <c r="M112">
        <f t="shared" si="10"/>
        <v>1</v>
      </c>
      <c r="N112" t="e">
        <f>VLOOKUP(Объем_продаж[[#This Row],[Артикул]],'Справочник_дубли арт'!A:A,1,0)</f>
        <v>#N/A</v>
      </c>
      <c r="Q112">
        <v>192303</v>
      </c>
      <c r="R112" s="27">
        <v>196872</v>
      </c>
      <c r="S112" s="20">
        <v>3.1386849746632721E-3</v>
      </c>
      <c r="T112" s="20">
        <v>0.38308643988034125</v>
      </c>
      <c r="U112" s="4" t="str">
        <f t="shared" si="11"/>
        <v>A</v>
      </c>
    </row>
    <row r="113" spans="1:21" x14ac:dyDescent="0.25">
      <c r="A113" s="28">
        <v>155926</v>
      </c>
      <c r="B113" s="2" t="s">
        <v>147</v>
      </c>
      <c r="C113" s="29">
        <v>195753</v>
      </c>
      <c r="D113" s="25">
        <f t="shared" si="6"/>
        <v>3.1208450152650428E-3</v>
      </c>
      <c r="E113" s="68">
        <f t="shared" si="7"/>
        <v>0.39246008703668211</v>
      </c>
      <c r="F113" s="15" t="str">
        <f>VLOOKUP(Объем_продаж[[#This Row],[Артикул]],Q:U,5,0)</f>
        <v>A</v>
      </c>
      <c r="G113" s="2">
        <f>IFERROR(VLOOKUP(Объем_продаж[[#This Row],[Артикул]],Склад!B:D,3,0),0)</f>
        <v>14</v>
      </c>
      <c r="H113" s="2">
        <f>IFERROR(VLOOKUP(Объем_продаж[[#This Row],[Наименование]],Склад!C:D,2,0),0)</f>
        <v>14</v>
      </c>
      <c r="I113" s="2">
        <f>IFERROR(VLOOKUP(Объем_продаж[[#This Row],[Наименование]],Склад!H:I,2,0),0)</f>
        <v>14</v>
      </c>
      <c r="J113" s="56">
        <f>IFERROR(VLOOKUP(Объем_продаж[[#This Row],[Артикул]]&amp;Объем_продаж[[#This Row],[Наименование]],Склад!A:D,4,0),0)</f>
        <v>14</v>
      </c>
      <c r="K113">
        <f t="shared" si="8"/>
        <v>1</v>
      </c>
      <c r="L113">
        <f t="shared" si="9"/>
        <v>1</v>
      </c>
      <c r="M113">
        <f t="shared" si="10"/>
        <v>1</v>
      </c>
      <c r="N113" t="e">
        <f>VLOOKUP(Объем_продаж[[#This Row],[Артикул]],'Справочник_дубли арт'!A:A,1,0)</f>
        <v>#N/A</v>
      </c>
      <c r="Q113">
        <v>197094</v>
      </c>
      <c r="R113" s="27">
        <v>196192</v>
      </c>
      <c r="S113" s="20">
        <v>3.1278438912041157E-3</v>
      </c>
      <c r="T113" s="20">
        <v>0.38621428377154532</v>
      </c>
      <c r="U113" s="4" t="str">
        <f t="shared" si="11"/>
        <v>A</v>
      </c>
    </row>
    <row r="114" spans="1:21" x14ac:dyDescent="0.25">
      <c r="A114" s="28">
        <v>172771</v>
      </c>
      <c r="B114" s="2" t="s">
        <v>394</v>
      </c>
      <c r="C114" s="29">
        <v>195408</v>
      </c>
      <c r="D114" s="25">
        <f t="shared" si="6"/>
        <v>3.1153447596865003E-3</v>
      </c>
      <c r="E114" s="68">
        <f t="shared" si="7"/>
        <v>0.39557543179636862</v>
      </c>
      <c r="F114" s="15" t="str">
        <f>VLOOKUP(Объем_продаж[[#This Row],[Артикул]],Q:U,5,0)</f>
        <v>A</v>
      </c>
      <c r="G114" s="2">
        <f>IFERROR(VLOOKUP(Объем_продаж[[#This Row],[Артикул]],Склад!B:D,3,0),0)</f>
        <v>0</v>
      </c>
      <c r="H114" s="2">
        <f>IFERROR(VLOOKUP(Объем_продаж[[#This Row],[Наименование]],Склад!C:D,2,0),0)</f>
        <v>0</v>
      </c>
      <c r="I114" s="2">
        <f>IFERROR(VLOOKUP(Объем_продаж[[#This Row],[Наименование]],Склад!H:I,2,0),0)</f>
        <v>0</v>
      </c>
      <c r="J114" s="56">
        <f>IFERROR(VLOOKUP(Объем_продаж[[#This Row],[Артикул]]&amp;Объем_продаж[[#This Row],[Наименование]],Склад!A:D,4,0),0)</f>
        <v>0</v>
      </c>
      <c r="K114">
        <f t="shared" si="8"/>
        <v>1</v>
      </c>
      <c r="L114">
        <f t="shared" si="9"/>
        <v>1</v>
      </c>
      <c r="M114">
        <f t="shared" si="10"/>
        <v>1</v>
      </c>
      <c r="N114" t="e">
        <f>VLOOKUP(Объем_продаж[[#This Row],[Артикул]],'Справочник_дубли арт'!A:A,1,0)</f>
        <v>#N/A</v>
      </c>
      <c r="Q114">
        <v>178591</v>
      </c>
      <c r="R114" s="27">
        <v>196011</v>
      </c>
      <c r="S114" s="20">
        <v>3.1249582498716049E-3</v>
      </c>
      <c r="T114" s="20">
        <v>0.38933924202141695</v>
      </c>
      <c r="U114" s="4" t="str">
        <f t="shared" si="11"/>
        <v>A</v>
      </c>
    </row>
    <row r="115" spans="1:21" x14ac:dyDescent="0.25">
      <c r="A115" s="28">
        <v>166288</v>
      </c>
      <c r="B115" s="2" t="s">
        <v>158</v>
      </c>
      <c r="C115" s="29">
        <v>195060</v>
      </c>
      <c r="D115" s="25">
        <f t="shared" si="6"/>
        <v>3.1097966757985787E-3</v>
      </c>
      <c r="E115" s="68">
        <f t="shared" si="7"/>
        <v>0.3986852284721672</v>
      </c>
      <c r="F115" s="15" t="str">
        <f>VLOOKUP(Объем_продаж[[#This Row],[Артикул]],Q:U,5,0)</f>
        <v>A</v>
      </c>
      <c r="G115" s="2">
        <f>IFERROR(VLOOKUP(Объем_продаж[[#This Row],[Артикул]],Склад!B:D,3,0),0)</f>
        <v>96</v>
      </c>
      <c r="H115" s="2">
        <f>IFERROR(VLOOKUP(Объем_продаж[[#This Row],[Наименование]],Склад!C:D,2,0),0)</f>
        <v>96</v>
      </c>
      <c r="I115" s="2">
        <f>IFERROR(VLOOKUP(Объем_продаж[[#This Row],[Наименование]],Склад!H:I,2,0),0)</f>
        <v>96</v>
      </c>
      <c r="J115" s="56">
        <f>IFERROR(VLOOKUP(Объем_продаж[[#This Row],[Артикул]]&amp;Объем_продаж[[#This Row],[Наименование]],Склад!A:D,4,0),0)</f>
        <v>96</v>
      </c>
      <c r="K115">
        <f t="shared" si="8"/>
        <v>1</v>
      </c>
      <c r="L115">
        <f t="shared" si="9"/>
        <v>1</v>
      </c>
      <c r="M115">
        <f t="shared" si="10"/>
        <v>1</v>
      </c>
      <c r="N115" t="e">
        <f>VLOOKUP(Объем_продаж[[#This Row],[Артикул]],'Справочник_дубли арт'!A:A,1,0)</f>
        <v>#N/A</v>
      </c>
      <c r="Q115">
        <v>155926</v>
      </c>
      <c r="R115" s="27">
        <v>195753</v>
      </c>
      <c r="S115" s="20">
        <v>3.1208450152650428E-3</v>
      </c>
      <c r="T115" s="20">
        <v>0.392460087036682</v>
      </c>
      <c r="U115" s="4" t="str">
        <f t="shared" si="11"/>
        <v>A</v>
      </c>
    </row>
    <row r="116" spans="1:21" x14ac:dyDescent="0.25">
      <c r="A116" s="28">
        <v>185162</v>
      </c>
      <c r="B116" s="2" t="s">
        <v>200</v>
      </c>
      <c r="C116" s="29">
        <v>194581</v>
      </c>
      <c r="D116" s="25">
        <f t="shared" si="6"/>
        <v>3.102160089067791E-3</v>
      </c>
      <c r="E116" s="68">
        <f t="shared" si="7"/>
        <v>0.40178738856123497</v>
      </c>
      <c r="F116" s="15" t="str">
        <f>VLOOKUP(Объем_продаж[[#This Row],[Артикул]],Q:U,5,0)</f>
        <v>A</v>
      </c>
      <c r="G116" s="2">
        <f>IFERROR(VLOOKUP(Объем_продаж[[#This Row],[Артикул]],Склад!B:D,3,0),0)</f>
        <v>74</v>
      </c>
      <c r="H116" s="2">
        <f>IFERROR(VLOOKUP(Объем_продаж[[#This Row],[Наименование]],Склад!C:D,2,0),0)</f>
        <v>74</v>
      </c>
      <c r="I116" s="2">
        <f>IFERROR(VLOOKUP(Объем_продаж[[#This Row],[Наименование]],Склад!H:I,2,0),0)</f>
        <v>74</v>
      </c>
      <c r="J116" s="56">
        <f>IFERROR(VLOOKUP(Объем_продаж[[#This Row],[Артикул]]&amp;Объем_продаж[[#This Row],[Наименование]],Склад!A:D,4,0),0)</f>
        <v>74</v>
      </c>
      <c r="K116">
        <f t="shared" si="8"/>
        <v>1</v>
      </c>
      <c r="L116">
        <f t="shared" si="9"/>
        <v>1</v>
      </c>
      <c r="M116">
        <f t="shared" si="10"/>
        <v>1</v>
      </c>
      <c r="N116" t="e">
        <f>VLOOKUP(Объем_продаж[[#This Row],[Артикул]],'Справочник_дубли арт'!A:A,1,0)</f>
        <v>#N/A</v>
      </c>
      <c r="Q116">
        <v>172771</v>
      </c>
      <c r="R116" s="27">
        <v>195408</v>
      </c>
      <c r="S116" s="20">
        <v>3.1153447596865003E-3</v>
      </c>
      <c r="T116" s="20">
        <v>0.3955754317963685</v>
      </c>
      <c r="U116" s="4" t="str">
        <f t="shared" si="11"/>
        <v>A</v>
      </c>
    </row>
    <row r="117" spans="1:21" x14ac:dyDescent="0.25">
      <c r="A117" s="28">
        <v>144854</v>
      </c>
      <c r="B117" s="2" t="s">
        <v>373</v>
      </c>
      <c r="C117" s="29">
        <v>194336</v>
      </c>
      <c r="D117" s="25">
        <f t="shared" si="6"/>
        <v>3.0982541104685362E-3</v>
      </c>
      <c r="E117" s="68">
        <f t="shared" si="7"/>
        <v>0.40488564267170352</v>
      </c>
      <c r="F117" s="15" t="str">
        <f>VLOOKUP(Объем_продаж[[#This Row],[Артикул]],Q:U,5,0)</f>
        <v>A</v>
      </c>
      <c r="G117" s="2">
        <f>IFERROR(VLOOKUP(Объем_продаж[[#This Row],[Артикул]],Склад!B:D,3,0),0)</f>
        <v>0</v>
      </c>
      <c r="H117" s="2">
        <f>IFERROR(VLOOKUP(Объем_продаж[[#This Row],[Наименование]],Склад!C:D,2,0),0)</f>
        <v>0</v>
      </c>
      <c r="I117" s="2">
        <f>IFERROR(VLOOKUP(Объем_продаж[[#This Row],[Наименование]],Склад!H:I,2,0),0)</f>
        <v>0</v>
      </c>
      <c r="J117" s="56">
        <f>IFERROR(VLOOKUP(Объем_продаж[[#This Row],[Артикул]]&amp;Объем_продаж[[#This Row],[Наименование]],Склад!A:D,4,0),0)</f>
        <v>0</v>
      </c>
      <c r="K117">
        <f t="shared" si="8"/>
        <v>1</v>
      </c>
      <c r="L117">
        <f t="shared" si="9"/>
        <v>1</v>
      </c>
      <c r="M117">
        <f t="shared" si="10"/>
        <v>1</v>
      </c>
      <c r="N117" t="e">
        <f>VLOOKUP(Объем_продаж[[#This Row],[Артикул]],'Справочник_дубли арт'!A:A,1,0)</f>
        <v>#N/A</v>
      </c>
      <c r="Q117">
        <v>166288</v>
      </c>
      <c r="R117" s="27">
        <v>195060</v>
      </c>
      <c r="S117" s="20">
        <v>3.1097966757985787E-3</v>
      </c>
      <c r="T117" s="20">
        <v>0.39868522847216709</v>
      </c>
      <c r="U117" s="4" t="str">
        <f t="shared" si="11"/>
        <v>A</v>
      </c>
    </row>
    <row r="118" spans="1:21" x14ac:dyDescent="0.25">
      <c r="A118" s="28">
        <v>166117</v>
      </c>
      <c r="B118" s="2" t="s">
        <v>289</v>
      </c>
      <c r="C118" s="29">
        <v>194184</v>
      </c>
      <c r="D118" s="25">
        <f t="shared" si="6"/>
        <v>3.0958308094600189E-3</v>
      </c>
      <c r="E118" s="68">
        <f t="shared" si="7"/>
        <v>0.40798147348116354</v>
      </c>
      <c r="F118" s="15" t="str">
        <f>VLOOKUP(Объем_продаж[[#This Row],[Артикул]],Q:U,5,0)</f>
        <v>A</v>
      </c>
      <c r="G118" s="2">
        <f>IFERROR(VLOOKUP(Объем_продаж[[#This Row],[Артикул]],Склад!B:D,3,0),0)</f>
        <v>175</v>
      </c>
      <c r="H118" s="2">
        <f>IFERROR(VLOOKUP(Объем_продаж[[#This Row],[Наименование]],Склад!C:D,2,0),0)</f>
        <v>175</v>
      </c>
      <c r="I118" s="2">
        <f>IFERROR(VLOOKUP(Объем_продаж[[#This Row],[Наименование]],Склад!H:I,2,0),0)</f>
        <v>175</v>
      </c>
      <c r="J118" s="56">
        <f>IFERROR(VLOOKUP(Объем_продаж[[#This Row],[Артикул]]&amp;Объем_продаж[[#This Row],[Наименование]],Склад!A:D,4,0),0)</f>
        <v>175</v>
      </c>
      <c r="K118">
        <f t="shared" si="8"/>
        <v>1</v>
      </c>
      <c r="L118">
        <f t="shared" si="9"/>
        <v>1</v>
      </c>
      <c r="M118">
        <f t="shared" si="10"/>
        <v>1</v>
      </c>
      <c r="N118" t="e">
        <f>VLOOKUP(Объем_продаж[[#This Row],[Артикул]],'Справочник_дубли арт'!A:A,1,0)</f>
        <v>#N/A</v>
      </c>
      <c r="Q118">
        <v>185162</v>
      </c>
      <c r="R118" s="27">
        <v>194581</v>
      </c>
      <c r="S118" s="20">
        <v>3.102160089067791E-3</v>
      </c>
      <c r="T118" s="20">
        <v>0.40178738856123486</v>
      </c>
      <c r="U118" s="4" t="str">
        <f t="shared" si="11"/>
        <v>A</v>
      </c>
    </row>
    <row r="119" spans="1:21" x14ac:dyDescent="0.25">
      <c r="A119" s="28">
        <v>102259</v>
      </c>
      <c r="B119" s="2" t="s">
        <v>452</v>
      </c>
      <c r="C119" s="29">
        <v>194171</v>
      </c>
      <c r="D119" s="25">
        <f t="shared" si="6"/>
        <v>3.0956235534527112E-3</v>
      </c>
      <c r="E119" s="68">
        <f t="shared" si="7"/>
        <v>0.41107709703461626</v>
      </c>
      <c r="F119" s="15" t="str">
        <f>VLOOKUP(Объем_продаж[[#This Row],[Артикул]],Q:U,5,0)</f>
        <v>A</v>
      </c>
      <c r="G119" s="2">
        <f>IFERROR(VLOOKUP(Объем_продаж[[#This Row],[Артикул]],Склад!B:D,3,0),0)</f>
        <v>0</v>
      </c>
      <c r="H119" s="2">
        <f>IFERROR(VLOOKUP(Объем_продаж[[#This Row],[Наименование]],Склад!C:D,2,0),0)</f>
        <v>0</v>
      </c>
      <c r="I119" s="2">
        <f>IFERROR(VLOOKUP(Объем_продаж[[#This Row],[Наименование]],Склад!H:I,2,0),0)</f>
        <v>0</v>
      </c>
      <c r="J119" s="56">
        <f>IFERROR(VLOOKUP(Объем_продаж[[#This Row],[Артикул]]&amp;Объем_продаж[[#This Row],[Наименование]],Склад!A:D,4,0),0)</f>
        <v>0</v>
      </c>
      <c r="K119">
        <f t="shared" si="8"/>
        <v>1</v>
      </c>
      <c r="L119">
        <f t="shared" si="9"/>
        <v>1</v>
      </c>
      <c r="M119">
        <f t="shared" si="10"/>
        <v>1</v>
      </c>
      <c r="N119" t="e">
        <f>VLOOKUP(Объем_продаж[[#This Row],[Артикул]],'Справочник_дубли арт'!A:A,1,0)</f>
        <v>#N/A</v>
      </c>
      <c r="Q119">
        <v>144854</v>
      </c>
      <c r="R119" s="27">
        <v>194336</v>
      </c>
      <c r="S119" s="20">
        <v>3.0982541104685362E-3</v>
      </c>
      <c r="T119" s="20">
        <v>0.40488564267170341</v>
      </c>
      <c r="U119" s="4" t="str">
        <f t="shared" si="11"/>
        <v>A</v>
      </c>
    </row>
    <row r="120" spans="1:21" x14ac:dyDescent="0.25">
      <c r="A120" s="28">
        <v>152920</v>
      </c>
      <c r="B120" s="2" t="s">
        <v>87</v>
      </c>
      <c r="C120" s="29">
        <v>192742</v>
      </c>
      <c r="D120" s="25">
        <f t="shared" si="6"/>
        <v>3.07284133541869E-3</v>
      </c>
      <c r="E120" s="68">
        <f t="shared" si="7"/>
        <v>0.41414993837003494</v>
      </c>
      <c r="F120" s="15" t="str">
        <f>VLOOKUP(Объем_продаж[[#This Row],[Артикул]],Q:U,5,0)</f>
        <v>A</v>
      </c>
      <c r="G120" s="2">
        <f>IFERROR(VLOOKUP(Объем_продаж[[#This Row],[Артикул]],Склад!B:D,3,0),0)</f>
        <v>124</v>
      </c>
      <c r="H120" s="2">
        <f>IFERROR(VLOOKUP(Объем_продаж[[#This Row],[Наименование]],Склад!C:D,2,0),0)</f>
        <v>124</v>
      </c>
      <c r="I120" s="2">
        <f>IFERROR(VLOOKUP(Объем_продаж[[#This Row],[Наименование]],Склад!H:I,2,0),0)</f>
        <v>124</v>
      </c>
      <c r="J120" s="56">
        <f>IFERROR(VLOOKUP(Объем_продаж[[#This Row],[Артикул]]&amp;Объем_продаж[[#This Row],[Наименование]],Склад!A:D,4,0),0)</f>
        <v>124</v>
      </c>
      <c r="K120">
        <f t="shared" si="8"/>
        <v>1</v>
      </c>
      <c r="L120">
        <f t="shared" si="9"/>
        <v>1</v>
      </c>
      <c r="M120">
        <f t="shared" si="10"/>
        <v>1</v>
      </c>
      <c r="N120" t="e">
        <f>VLOOKUP(Объем_продаж[[#This Row],[Артикул]],'Справочник_дубли арт'!A:A,1,0)</f>
        <v>#N/A</v>
      </c>
      <c r="Q120">
        <v>166117</v>
      </c>
      <c r="R120" s="27">
        <v>194184</v>
      </c>
      <c r="S120" s="20">
        <v>3.0958308094600189E-3</v>
      </c>
      <c r="T120" s="20">
        <v>0.40798147348116343</v>
      </c>
      <c r="U120" s="4" t="str">
        <f t="shared" si="11"/>
        <v>A</v>
      </c>
    </row>
    <row r="121" spans="1:21" x14ac:dyDescent="0.25">
      <c r="A121" s="28">
        <v>188069</v>
      </c>
      <c r="B121" s="2" t="s">
        <v>268</v>
      </c>
      <c r="C121" s="29">
        <v>191143</v>
      </c>
      <c r="D121" s="25">
        <f t="shared" si="6"/>
        <v>3.0473488465198799E-3</v>
      </c>
      <c r="E121" s="68">
        <f t="shared" si="7"/>
        <v>0.4171972872165548</v>
      </c>
      <c r="F121" s="15" t="str">
        <f>VLOOKUP(Объем_продаж[[#This Row],[Артикул]],Q:U,5,0)</f>
        <v>A</v>
      </c>
      <c r="G121" s="2">
        <f>IFERROR(VLOOKUP(Объем_продаж[[#This Row],[Артикул]],Склад!B:D,3,0),0)</f>
        <v>160</v>
      </c>
      <c r="H121" s="2">
        <f>IFERROR(VLOOKUP(Объем_продаж[[#This Row],[Наименование]],Склад!C:D,2,0),0)</f>
        <v>160</v>
      </c>
      <c r="I121" s="2">
        <f>IFERROR(VLOOKUP(Объем_продаж[[#This Row],[Наименование]],Склад!H:I,2,0),0)</f>
        <v>160</v>
      </c>
      <c r="J121" s="56">
        <f>IFERROR(VLOOKUP(Объем_продаж[[#This Row],[Артикул]]&amp;Объем_продаж[[#This Row],[Наименование]],Склад!A:D,4,0),0)</f>
        <v>160</v>
      </c>
      <c r="K121">
        <f t="shared" si="8"/>
        <v>1</v>
      </c>
      <c r="L121">
        <f t="shared" si="9"/>
        <v>1</v>
      </c>
      <c r="M121">
        <f t="shared" si="10"/>
        <v>1</v>
      </c>
      <c r="N121" t="e">
        <f>VLOOKUP(Объем_продаж[[#This Row],[Артикул]],'Справочник_дубли арт'!A:A,1,0)</f>
        <v>#N/A</v>
      </c>
      <c r="Q121">
        <v>102259</v>
      </c>
      <c r="R121" s="27">
        <v>194171</v>
      </c>
      <c r="S121" s="20">
        <v>3.0956235534527112E-3</v>
      </c>
      <c r="T121" s="20">
        <v>0.41107709703461615</v>
      </c>
      <c r="U121" s="4" t="str">
        <f t="shared" si="11"/>
        <v>A</v>
      </c>
    </row>
    <row r="122" spans="1:21" x14ac:dyDescent="0.25">
      <c r="A122" s="28">
        <v>189246</v>
      </c>
      <c r="B122" s="2" t="s">
        <v>45</v>
      </c>
      <c r="C122" s="29">
        <v>189156</v>
      </c>
      <c r="D122" s="25">
        <f t="shared" si="6"/>
        <v>3.0156705629414333E-3</v>
      </c>
      <c r="E122" s="68">
        <f t="shared" si="7"/>
        <v>0.42021295777949624</v>
      </c>
      <c r="F122" s="15" t="str">
        <f>VLOOKUP(Объем_продаж[[#This Row],[Артикул]],Q:U,5,0)</f>
        <v>A</v>
      </c>
      <c r="G122" s="2">
        <f>IFERROR(VLOOKUP(Объем_продаж[[#This Row],[Артикул]],Склад!B:D,3,0),0)</f>
        <v>0</v>
      </c>
      <c r="H122" s="2">
        <f>IFERROR(VLOOKUP(Объем_продаж[[#This Row],[Наименование]],Склад!C:D,2,0),0)</f>
        <v>246</v>
      </c>
      <c r="I122" s="2">
        <f>IFERROR(VLOOKUP(Объем_продаж[[#This Row],[Наименование]],Склад!H:I,2,0),0)</f>
        <v>329</v>
      </c>
      <c r="J122" s="56">
        <f>IFERROR(VLOOKUP(Объем_продаж[[#This Row],[Артикул]]&amp;Объем_продаж[[#This Row],[Наименование]],Склад!A:D,4,0),0)</f>
        <v>0</v>
      </c>
      <c r="K122">
        <f t="shared" si="8"/>
        <v>0</v>
      </c>
      <c r="L122">
        <f t="shared" si="9"/>
        <v>0</v>
      </c>
      <c r="M122">
        <f t="shared" si="10"/>
        <v>1</v>
      </c>
      <c r="N122" t="e">
        <f>VLOOKUP(Объем_продаж[[#This Row],[Артикул]],'Справочник_дубли арт'!A:A,1,0)</f>
        <v>#N/A</v>
      </c>
      <c r="Q122">
        <v>152920</v>
      </c>
      <c r="R122" s="27">
        <v>192742</v>
      </c>
      <c r="S122" s="20">
        <v>3.07284133541869E-3</v>
      </c>
      <c r="T122" s="20">
        <v>0.41414993837003483</v>
      </c>
      <c r="U122" s="4" t="str">
        <f t="shared" si="11"/>
        <v>A</v>
      </c>
    </row>
    <row r="123" spans="1:21" x14ac:dyDescent="0.25">
      <c r="A123" s="28">
        <v>106290</v>
      </c>
      <c r="B123" s="2" t="s">
        <v>86</v>
      </c>
      <c r="C123" s="29">
        <v>188618</v>
      </c>
      <c r="D123" s="25">
        <f t="shared" si="6"/>
        <v>3.0070933527928654E-3</v>
      </c>
      <c r="E123" s="68">
        <f t="shared" si="7"/>
        <v>0.42322005113228911</v>
      </c>
      <c r="F123" s="15" t="str">
        <f>VLOOKUP(Объем_продаж[[#This Row],[Артикул]],Q:U,5,0)</f>
        <v>A</v>
      </c>
      <c r="G123" s="2">
        <f>IFERROR(VLOOKUP(Объем_продаж[[#This Row],[Артикул]],Склад!B:D,3,0),0)</f>
        <v>110</v>
      </c>
      <c r="H123" s="2">
        <f>IFERROR(VLOOKUP(Объем_продаж[[#This Row],[Наименование]],Склад!C:D,2,0),0)</f>
        <v>110</v>
      </c>
      <c r="I123" s="2">
        <f>IFERROR(VLOOKUP(Объем_продаж[[#This Row],[Наименование]],Склад!H:I,2,0),0)</f>
        <v>110</v>
      </c>
      <c r="J123" s="56">
        <f>IFERROR(VLOOKUP(Объем_продаж[[#This Row],[Артикул]]&amp;Объем_продаж[[#This Row],[Наименование]],Склад!A:D,4,0),0)</f>
        <v>110</v>
      </c>
      <c r="K123">
        <f t="shared" si="8"/>
        <v>1</v>
      </c>
      <c r="L123">
        <f t="shared" si="9"/>
        <v>1</v>
      </c>
      <c r="M123">
        <f t="shared" si="10"/>
        <v>1</v>
      </c>
      <c r="N123" t="e">
        <f>VLOOKUP(Объем_продаж[[#This Row],[Артикул]],'Справочник_дубли арт'!A:A,1,0)</f>
        <v>#N/A</v>
      </c>
      <c r="Q123">
        <v>188069</v>
      </c>
      <c r="R123" s="27">
        <v>191143</v>
      </c>
      <c r="S123" s="20">
        <v>3.0473488465198799E-3</v>
      </c>
      <c r="T123" s="20">
        <v>0.41719728721655469</v>
      </c>
      <c r="U123" s="4" t="str">
        <f t="shared" si="11"/>
        <v>A</v>
      </c>
    </row>
    <row r="124" spans="1:21" x14ac:dyDescent="0.25">
      <c r="A124" s="28">
        <v>115890</v>
      </c>
      <c r="B124" s="2" t="s">
        <v>143</v>
      </c>
      <c r="C124" s="29">
        <v>187909</v>
      </c>
      <c r="D124" s="25">
        <f t="shared" si="6"/>
        <v>2.9957899290097159E-3</v>
      </c>
      <c r="E124" s="68">
        <f t="shared" si="7"/>
        <v>0.42621584106129884</v>
      </c>
      <c r="F124" s="15" t="str">
        <f>VLOOKUP(Объем_продаж[[#This Row],[Артикул]],Q:U,5,0)</f>
        <v>A</v>
      </c>
      <c r="G124" s="2">
        <f>IFERROR(VLOOKUP(Объем_продаж[[#This Row],[Артикул]],Склад!B:D,3,0),0)</f>
        <v>185</v>
      </c>
      <c r="H124" s="2">
        <f>IFERROR(VLOOKUP(Объем_продаж[[#This Row],[Наименование]],Склад!C:D,2,0),0)</f>
        <v>185</v>
      </c>
      <c r="I124" s="2">
        <f>IFERROR(VLOOKUP(Объем_продаж[[#This Row],[Наименование]],Склад!H:I,2,0),0)</f>
        <v>185</v>
      </c>
      <c r="J124" s="56">
        <f>IFERROR(VLOOKUP(Объем_продаж[[#This Row],[Артикул]]&amp;Объем_продаж[[#This Row],[Наименование]],Склад!A:D,4,0),0)</f>
        <v>185</v>
      </c>
      <c r="K124">
        <f t="shared" si="8"/>
        <v>1</v>
      </c>
      <c r="L124">
        <f t="shared" si="9"/>
        <v>1</v>
      </c>
      <c r="M124">
        <f t="shared" si="10"/>
        <v>1</v>
      </c>
      <c r="N124" t="e">
        <f>VLOOKUP(Объем_продаж[[#This Row],[Артикул]],'Справочник_дубли арт'!A:A,1,0)</f>
        <v>#N/A</v>
      </c>
      <c r="Q124">
        <v>189246</v>
      </c>
      <c r="R124" s="27">
        <v>189156</v>
      </c>
      <c r="S124" s="20">
        <v>3.0156705629414333E-3</v>
      </c>
      <c r="T124" s="20">
        <v>0.42021295777949613</v>
      </c>
      <c r="U124" s="4" t="str">
        <f t="shared" si="11"/>
        <v>A</v>
      </c>
    </row>
    <row r="125" spans="1:21" x14ac:dyDescent="0.25">
      <c r="A125" s="28">
        <v>163442</v>
      </c>
      <c r="B125" s="2" t="s">
        <v>218</v>
      </c>
      <c r="C125" s="29">
        <v>187893</v>
      </c>
      <c r="D125" s="25">
        <f t="shared" si="6"/>
        <v>2.9955348446930297E-3</v>
      </c>
      <c r="E125" s="68">
        <f t="shared" si="7"/>
        <v>0.42921137590599184</v>
      </c>
      <c r="F125" s="15" t="str">
        <f>VLOOKUP(Объем_продаж[[#This Row],[Артикул]],Q:U,5,0)</f>
        <v>A</v>
      </c>
      <c r="G125" s="2">
        <f>IFERROR(VLOOKUP(Объем_продаж[[#This Row],[Артикул]],Склад!B:D,3,0),0)</f>
        <v>159</v>
      </c>
      <c r="H125" s="2">
        <f>IFERROR(VLOOKUP(Объем_продаж[[#This Row],[Наименование]],Склад!C:D,2,0),0)</f>
        <v>159</v>
      </c>
      <c r="I125" s="2">
        <f>IFERROR(VLOOKUP(Объем_продаж[[#This Row],[Наименование]],Склад!H:I,2,0),0)</f>
        <v>159</v>
      </c>
      <c r="J125" s="56">
        <f>IFERROR(VLOOKUP(Объем_продаж[[#This Row],[Артикул]]&amp;Объем_продаж[[#This Row],[Наименование]],Склад!A:D,4,0),0)</f>
        <v>159</v>
      </c>
      <c r="K125">
        <f t="shared" si="8"/>
        <v>1</v>
      </c>
      <c r="L125">
        <f t="shared" si="9"/>
        <v>1</v>
      </c>
      <c r="M125">
        <f t="shared" si="10"/>
        <v>1</v>
      </c>
      <c r="N125" t="e">
        <f>VLOOKUP(Объем_продаж[[#This Row],[Артикул]],'Справочник_дубли арт'!A:A,1,0)</f>
        <v>#N/A</v>
      </c>
      <c r="Q125">
        <v>106290</v>
      </c>
      <c r="R125" s="27">
        <v>188618</v>
      </c>
      <c r="S125" s="20">
        <v>3.0070933527928654E-3</v>
      </c>
      <c r="T125" s="20">
        <v>0.423220051132289</v>
      </c>
      <c r="U125" s="4" t="str">
        <f t="shared" si="11"/>
        <v>A</v>
      </c>
    </row>
    <row r="126" spans="1:21" x14ac:dyDescent="0.25">
      <c r="A126" s="28">
        <v>175039</v>
      </c>
      <c r="B126" s="2" t="s">
        <v>206</v>
      </c>
      <c r="C126" s="29">
        <v>187804</v>
      </c>
      <c r="D126" s="25">
        <f t="shared" si="6"/>
        <v>2.9941159381814638E-3</v>
      </c>
      <c r="E126" s="68">
        <f t="shared" si="7"/>
        <v>0.43220549184417328</v>
      </c>
      <c r="F126" s="15" t="str">
        <f>VLOOKUP(Объем_продаж[[#This Row],[Артикул]],Q:U,5,0)</f>
        <v>A</v>
      </c>
      <c r="G126" s="2">
        <f>IFERROR(VLOOKUP(Объем_продаж[[#This Row],[Артикул]],Склад!B:D,3,0),0)</f>
        <v>37</v>
      </c>
      <c r="H126" s="2">
        <f>IFERROR(VLOOKUP(Объем_продаж[[#This Row],[Наименование]],Склад!C:D,2,0),0)</f>
        <v>37</v>
      </c>
      <c r="I126" s="2">
        <f>IFERROR(VLOOKUP(Объем_продаж[[#This Row],[Наименование]],Склад!H:I,2,0),0)</f>
        <v>150</v>
      </c>
      <c r="J126" s="56">
        <f>IFERROR(VLOOKUP(Объем_продаж[[#This Row],[Артикул]]&amp;Объем_продаж[[#This Row],[Наименование]],Склад!A:D,4,0),0)</f>
        <v>37</v>
      </c>
      <c r="K126">
        <f t="shared" si="8"/>
        <v>1</v>
      </c>
      <c r="L126">
        <f t="shared" si="9"/>
        <v>0</v>
      </c>
      <c r="M126">
        <f t="shared" si="10"/>
        <v>1</v>
      </c>
      <c r="N126" t="e">
        <f>VLOOKUP(Объем_продаж[[#This Row],[Артикул]],'Справочник_дубли арт'!A:A,1,0)</f>
        <v>#N/A</v>
      </c>
      <c r="Q126">
        <v>115890</v>
      </c>
      <c r="R126" s="27">
        <v>187909</v>
      </c>
      <c r="S126" s="20">
        <v>2.9957899290097159E-3</v>
      </c>
      <c r="T126" s="20">
        <v>0.42621584106129873</v>
      </c>
      <c r="U126" s="4" t="str">
        <f t="shared" si="11"/>
        <v>A</v>
      </c>
    </row>
    <row r="127" spans="1:21" x14ac:dyDescent="0.25">
      <c r="A127" s="28">
        <v>179993</v>
      </c>
      <c r="B127" s="2" t="s">
        <v>148</v>
      </c>
      <c r="C127" s="29">
        <v>187264</v>
      </c>
      <c r="D127" s="25">
        <f t="shared" si="6"/>
        <v>2.9855068424933101E-3</v>
      </c>
      <c r="E127" s="68">
        <f t="shared" si="7"/>
        <v>0.43519099868666661</v>
      </c>
      <c r="F127" s="15" t="str">
        <f>VLOOKUP(Объем_продаж[[#This Row],[Артикул]],Q:U,5,0)</f>
        <v>A</v>
      </c>
      <c r="G127" s="2">
        <f>IFERROR(VLOOKUP(Объем_продаж[[#This Row],[Артикул]],Склад!B:D,3,0),0)</f>
        <v>170</v>
      </c>
      <c r="H127" s="2">
        <f>IFERROR(VLOOKUP(Объем_продаж[[#This Row],[Наименование]],Склад!C:D,2,0),0)</f>
        <v>170</v>
      </c>
      <c r="I127" s="2">
        <f>IFERROR(VLOOKUP(Объем_продаж[[#This Row],[Наименование]],Склад!H:I,2,0),0)</f>
        <v>170</v>
      </c>
      <c r="J127" s="56">
        <f>IFERROR(VLOOKUP(Объем_продаж[[#This Row],[Артикул]]&amp;Объем_продаж[[#This Row],[Наименование]],Склад!A:D,4,0),0)</f>
        <v>170</v>
      </c>
      <c r="K127">
        <f t="shared" si="8"/>
        <v>1</v>
      </c>
      <c r="L127">
        <f t="shared" si="9"/>
        <v>1</v>
      </c>
      <c r="M127">
        <f t="shared" si="10"/>
        <v>1</v>
      </c>
      <c r="N127" t="e">
        <f>VLOOKUP(Объем_продаж[[#This Row],[Артикул]],'Справочник_дубли арт'!A:A,1,0)</f>
        <v>#N/A</v>
      </c>
      <c r="Q127">
        <v>163442</v>
      </c>
      <c r="R127" s="27">
        <v>187893</v>
      </c>
      <c r="S127" s="20">
        <v>2.9955348446930297E-3</v>
      </c>
      <c r="T127" s="20">
        <v>0.42921137590599173</v>
      </c>
      <c r="U127" s="4" t="str">
        <f t="shared" si="11"/>
        <v>A</v>
      </c>
    </row>
    <row r="128" spans="1:21" x14ac:dyDescent="0.25">
      <c r="A128" s="28">
        <v>110975</v>
      </c>
      <c r="B128" s="2" t="s">
        <v>408</v>
      </c>
      <c r="C128" s="29">
        <v>186333</v>
      </c>
      <c r="D128" s="25">
        <f t="shared" si="6"/>
        <v>2.9706641238161418E-3</v>
      </c>
      <c r="E128" s="68">
        <f t="shared" si="7"/>
        <v>0.43816166281048274</v>
      </c>
      <c r="F128" s="15" t="str">
        <f>VLOOKUP(Объем_продаж[[#This Row],[Артикул]],Q:U,5,0)</f>
        <v>A</v>
      </c>
      <c r="G128" s="2">
        <f>IFERROR(VLOOKUP(Объем_продаж[[#This Row],[Артикул]],Склад!B:D,3,0),0)</f>
        <v>0</v>
      </c>
      <c r="H128" s="2">
        <f>IFERROR(VLOOKUP(Объем_продаж[[#This Row],[Наименование]],Склад!C:D,2,0),0)</f>
        <v>0</v>
      </c>
      <c r="I128" s="2">
        <f>IFERROR(VLOOKUP(Объем_продаж[[#This Row],[Наименование]],Склад!H:I,2,0),0)</f>
        <v>0</v>
      </c>
      <c r="J128" s="56">
        <f>IFERROR(VLOOKUP(Объем_продаж[[#This Row],[Артикул]]&amp;Объем_продаж[[#This Row],[Наименование]],Склад!A:D,4,0),0)</f>
        <v>0</v>
      </c>
      <c r="K128">
        <f t="shared" si="8"/>
        <v>1</v>
      </c>
      <c r="L128">
        <f t="shared" si="9"/>
        <v>1</v>
      </c>
      <c r="M128">
        <f t="shared" si="10"/>
        <v>1</v>
      </c>
      <c r="N128" t="e">
        <f>VLOOKUP(Объем_продаж[[#This Row],[Артикул]],'Справочник_дубли арт'!A:A,1,0)</f>
        <v>#N/A</v>
      </c>
      <c r="Q128">
        <v>175039</v>
      </c>
      <c r="R128" s="27">
        <v>187804</v>
      </c>
      <c r="S128" s="20">
        <v>2.9941159381814638E-3</v>
      </c>
      <c r="T128" s="20">
        <v>0.43220549184417317</v>
      </c>
      <c r="U128" s="4" t="str">
        <f t="shared" si="11"/>
        <v>A</v>
      </c>
    </row>
    <row r="129" spans="1:21" x14ac:dyDescent="0.25">
      <c r="A129" s="28">
        <v>111206</v>
      </c>
      <c r="B129" s="2" t="s">
        <v>349</v>
      </c>
      <c r="C129" s="29">
        <v>186328</v>
      </c>
      <c r="D129" s="25">
        <f t="shared" si="6"/>
        <v>2.9705844099671775E-3</v>
      </c>
      <c r="E129" s="68">
        <f t="shared" si="7"/>
        <v>0.44113224722044991</v>
      </c>
      <c r="F129" s="15" t="str">
        <f>VLOOKUP(Объем_продаж[[#This Row],[Артикул]],Q:U,5,0)</f>
        <v>A</v>
      </c>
      <c r="G129" s="2">
        <f>IFERROR(VLOOKUP(Объем_продаж[[#This Row],[Артикул]],Склад!B:D,3,0),0)</f>
        <v>0</v>
      </c>
      <c r="H129" s="2">
        <f>IFERROR(VLOOKUP(Объем_продаж[[#This Row],[Наименование]],Склад!C:D,2,0),0)</f>
        <v>0</v>
      </c>
      <c r="I129" s="2">
        <f>IFERROR(VLOOKUP(Объем_продаж[[#This Row],[Наименование]],Склад!H:I,2,0),0)</f>
        <v>0</v>
      </c>
      <c r="J129" s="56">
        <f>IFERROR(VLOOKUP(Объем_продаж[[#This Row],[Артикул]]&amp;Объем_продаж[[#This Row],[Наименование]],Склад!A:D,4,0),0)</f>
        <v>0</v>
      </c>
      <c r="K129">
        <f t="shared" si="8"/>
        <v>1</v>
      </c>
      <c r="L129">
        <f t="shared" si="9"/>
        <v>1</v>
      </c>
      <c r="M129">
        <f t="shared" si="10"/>
        <v>1</v>
      </c>
      <c r="N129" t="e">
        <f>VLOOKUP(Объем_продаж[[#This Row],[Артикул]],'Справочник_дубли арт'!A:A,1,0)</f>
        <v>#N/A</v>
      </c>
      <c r="Q129">
        <v>179993</v>
      </c>
      <c r="R129" s="27">
        <v>187264</v>
      </c>
      <c r="S129" s="20">
        <v>2.9855068424933101E-3</v>
      </c>
      <c r="T129" s="20">
        <v>0.4351909986866665</v>
      </c>
      <c r="U129" s="4" t="str">
        <f t="shared" si="11"/>
        <v>A</v>
      </c>
    </row>
    <row r="130" spans="1:21" x14ac:dyDescent="0.25">
      <c r="A130" s="28">
        <v>134968</v>
      </c>
      <c r="B130" s="2" t="s">
        <v>102</v>
      </c>
      <c r="C130" s="29">
        <v>186307</v>
      </c>
      <c r="D130" s="25">
        <f t="shared" si="6"/>
        <v>2.9702496118015269E-3</v>
      </c>
      <c r="E130" s="68">
        <f t="shared" si="7"/>
        <v>0.44410249683225145</v>
      </c>
      <c r="F130" s="15" t="str">
        <f>VLOOKUP(Объем_продаж[[#This Row],[Артикул]],Q:U,5,0)</f>
        <v>A</v>
      </c>
      <c r="G130" s="2">
        <f>IFERROR(VLOOKUP(Объем_продаж[[#This Row],[Артикул]],Склад!B:D,3,0),0)</f>
        <v>109</v>
      </c>
      <c r="H130" s="2">
        <f>IFERROR(VLOOKUP(Объем_продаж[[#This Row],[Наименование]],Склад!C:D,2,0),0)</f>
        <v>109</v>
      </c>
      <c r="I130" s="2">
        <f>IFERROR(VLOOKUP(Объем_продаж[[#This Row],[Наименование]],Склад!H:I,2,0),0)</f>
        <v>109</v>
      </c>
      <c r="J130" s="56">
        <f>IFERROR(VLOOKUP(Объем_продаж[[#This Row],[Артикул]]&amp;Объем_продаж[[#This Row],[Наименование]],Склад!A:D,4,0),0)</f>
        <v>109</v>
      </c>
      <c r="K130">
        <f t="shared" si="8"/>
        <v>1</v>
      </c>
      <c r="L130">
        <f t="shared" si="9"/>
        <v>1</v>
      </c>
      <c r="M130">
        <f t="shared" si="10"/>
        <v>1</v>
      </c>
      <c r="N130" t="e">
        <f>VLOOKUP(Объем_продаж[[#This Row],[Артикул]],'Справочник_дубли арт'!A:A,1,0)</f>
        <v>#N/A</v>
      </c>
      <c r="Q130">
        <v>110975</v>
      </c>
      <c r="R130" s="27">
        <v>186333</v>
      </c>
      <c r="S130" s="20">
        <v>2.9706641238161418E-3</v>
      </c>
      <c r="T130" s="20">
        <v>0.43816166281048263</v>
      </c>
      <c r="U130" s="4" t="str">
        <f t="shared" si="11"/>
        <v>A</v>
      </c>
    </row>
    <row r="131" spans="1:21" x14ac:dyDescent="0.25">
      <c r="A131" s="28">
        <v>141530</v>
      </c>
      <c r="B131" s="2" t="s">
        <v>461</v>
      </c>
      <c r="C131" s="29">
        <v>185926</v>
      </c>
      <c r="D131" s="25">
        <f t="shared" ref="D131:D194" si="12">C131/$N$1</f>
        <v>2.9641754165104406E-3</v>
      </c>
      <c r="E131" s="68">
        <f t="shared" si="7"/>
        <v>0.4470666722487619</v>
      </c>
      <c r="F131" s="15" t="str">
        <f>VLOOKUP(Объем_продаж[[#This Row],[Артикул]],Q:U,5,0)</f>
        <v>A</v>
      </c>
      <c r="G131" s="2">
        <f>IFERROR(VLOOKUP(Объем_продаж[[#This Row],[Артикул]],Склад!B:D,3,0),0)</f>
        <v>0</v>
      </c>
      <c r="H131" s="2">
        <f>IFERROR(VLOOKUP(Объем_продаж[[#This Row],[Наименование]],Склад!C:D,2,0),0)</f>
        <v>0</v>
      </c>
      <c r="I131" s="2">
        <f>IFERROR(VLOOKUP(Объем_продаж[[#This Row],[Наименование]],Склад!H:I,2,0),0)</f>
        <v>0</v>
      </c>
      <c r="J131" s="56">
        <f>IFERROR(VLOOKUP(Объем_продаж[[#This Row],[Артикул]]&amp;Объем_продаж[[#This Row],[Наименование]],Склад!A:D,4,0),0)</f>
        <v>0</v>
      </c>
      <c r="K131">
        <f t="shared" si="8"/>
        <v>1</v>
      </c>
      <c r="L131">
        <f t="shared" si="9"/>
        <v>1</v>
      </c>
      <c r="M131">
        <f t="shared" si="10"/>
        <v>1</v>
      </c>
      <c r="N131" t="e">
        <f>VLOOKUP(Объем_продаж[[#This Row],[Артикул]],'Справочник_дубли арт'!A:A,1,0)</f>
        <v>#N/A</v>
      </c>
      <c r="Q131">
        <v>111206</v>
      </c>
      <c r="R131" s="27">
        <v>186328</v>
      </c>
      <c r="S131" s="20">
        <v>2.9705844099671775E-3</v>
      </c>
      <c r="T131" s="20">
        <v>0.4411322472204498</v>
      </c>
      <c r="U131" s="4" t="str">
        <f t="shared" si="11"/>
        <v>A</v>
      </c>
    </row>
    <row r="132" spans="1:21" x14ac:dyDescent="0.25">
      <c r="A132" s="28">
        <v>193508</v>
      </c>
      <c r="B132" s="2" t="s">
        <v>13</v>
      </c>
      <c r="C132" s="29">
        <v>184826</v>
      </c>
      <c r="D132" s="25">
        <f t="shared" si="12"/>
        <v>2.9466383697382761E-3</v>
      </c>
      <c r="E132" s="68">
        <f t="shared" ref="E132:E195" si="13">E131+D132</f>
        <v>0.4500133106185002</v>
      </c>
      <c r="F132" s="15" t="str">
        <f>VLOOKUP(Объем_продаж[[#This Row],[Артикул]],Q:U,5,0)</f>
        <v>A</v>
      </c>
      <c r="G132" s="2">
        <f>IFERROR(VLOOKUP(Объем_продаж[[#This Row],[Артикул]],Склад!B:D,3,0),0)</f>
        <v>0</v>
      </c>
      <c r="H132" s="2">
        <f>IFERROR(VLOOKUP(Объем_продаж[[#This Row],[Наименование]],Склад!C:D,2,0),0)</f>
        <v>0</v>
      </c>
      <c r="I132" s="2">
        <f>IFERROR(VLOOKUP(Объем_продаж[[#This Row],[Наименование]],Склад!H:I,2,0),0)</f>
        <v>0</v>
      </c>
      <c r="J132" s="56">
        <f>IFERROR(VLOOKUP(Объем_продаж[[#This Row],[Артикул]]&amp;Объем_продаж[[#This Row],[Наименование]],Склад!A:D,4,0),0)</f>
        <v>0</v>
      </c>
      <c r="K132">
        <f t="shared" ref="K132:K195" si="14">(H132=G132)*1</f>
        <v>1</v>
      </c>
      <c r="L132">
        <f t="shared" ref="L132:L195" si="15">(I132=H132)*1</f>
        <v>1</v>
      </c>
      <c r="M132">
        <f t="shared" ref="M132:M195" si="16">(J132=G132)*1</f>
        <v>1</v>
      </c>
      <c r="N132" t="e">
        <f>VLOOKUP(Объем_продаж[[#This Row],[Артикул]],'Справочник_дубли арт'!A:A,1,0)</f>
        <v>#N/A</v>
      </c>
      <c r="Q132">
        <v>134968</v>
      </c>
      <c r="R132" s="27">
        <v>186307</v>
      </c>
      <c r="S132" s="20">
        <v>2.9702496118015269E-3</v>
      </c>
      <c r="T132" s="20">
        <v>0.44410249683225134</v>
      </c>
      <c r="U132" s="4" t="str">
        <f t="shared" si="11"/>
        <v>A</v>
      </c>
    </row>
    <row r="133" spans="1:21" x14ac:dyDescent="0.25">
      <c r="A133" s="28">
        <v>183412</v>
      </c>
      <c r="B133" s="2" t="s">
        <v>444</v>
      </c>
      <c r="C133" s="29">
        <v>184590</v>
      </c>
      <c r="D133" s="25">
        <f t="shared" si="12"/>
        <v>2.9428758760671574E-3</v>
      </c>
      <c r="E133" s="68">
        <f t="shared" si="13"/>
        <v>0.45295618649456737</v>
      </c>
      <c r="F133" s="15" t="str">
        <f>VLOOKUP(Объем_продаж[[#This Row],[Артикул]],Q:U,5,0)</f>
        <v>A</v>
      </c>
      <c r="G133" s="2">
        <f>IFERROR(VLOOKUP(Объем_продаж[[#This Row],[Артикул]],Склад!B:D,3,0),0)</f>
        <v>0</v>
      </c>
      <c r="H133" s="2">
        <f>IFERROR(VLOOKUP(Объем_продаж[[#This Row],[Наименование]],Склад!C:D,2,0),0)</f>
        <v>0</v>
      </c>
      <c r="I133" s="2">
        <f>IFERROR(VLOOKUP(Объем_продаж[[#This Row],[Наименование]],Склад!H:I,2,0),0)</f>
        <v>0</v>
      </c>
      <c r="J133" s="56">
        <f>IFERROR(VLOOKUP(Объем_продаж[[#This Row],[Артикул]]&amp;Объем_продаж[[#This Row],[Наименование]],Склад!A:D,4,0),0)</f>
        <v>0</v>
      </c>
      <c r="K133">
        <f t="shared" si="14"/>
        <v>1</v>
      </c>
      <c r="L133">
        <f t="shared" si="15"/>
        <v>1</v>
      </c>
      <c r="M133">
        <f t="shared" si="16"/>
        <v>1</v>
      </c>
      <c r="N133" t="e">
        <f>VLOOKUP(Объем_продаж[[#This Row],[Артикул]],'Справочник_дубли арт'!A:A,1,0)</f>
        <v>#N/A</v>
      </c>
      <c r="Q133">
        <v>141530</v>
      </c>
      <c r="R133" s="27">
        <v>185926</v>
      </c>
      <c r="S133" s="20">
        <v>2.9641754165104406E-3</v>
      </c>
      <c r="T133" s="20">
        <v>0.44706667224876179</v>
      </c>
      <c r="U133" s="4" t="str">
        <f t="shared" si="11"/>
        <v>A</v>
      </c>
    </row>
    <row r="134" spans="1:21" x14ac:dyDescent="0.25">
      <c r="A134" s="28">
        <v>122228</v>
      </c>
      <c r="B134" s="2" t="s">
        <v>201</v>
      </c>
      <c r="C134" s="29">
        <v>183851</v>
      </c>
      <c r="D134" s="25">
        <f t="shared" si="12"/>
        <v>2.9310941691902213E-3</v>
      </c>
      <c r="E134" s="68">
        <f t="shared" si="13"/>
        <v>0.45588728066375761</v>
      </c>
      <c r="F134" s="15" t="str">
        <f>VLOOKUP(Объем_продаж[[#This Row],[Артикул]],Q:U,5,0)</f>
        <v>A</v>
      </c>
      <c r="G134" s="2">
        <f>IFERROR(VLOOKUP(Объем_продаж[[#This Row],[Артикул]],Склад!B:D,3,0),0)</f>
        <v>145</v>
      </c>
      <c r="H134" s="2">
        <f>IFERROR(VLOOKUP(Объем_продаж[[#This Row],[Наименование]],Склад!C:D,2,0),0)</f>
        <v>145</v>
      </c>
      <c r="I134" s="2">
        <f>IFERROR(VLOOKUP(Объем_продаж[[#This Row],[Наименование]],Склад!H:I,2,0),0)</f>
        <v>145</v>
      </c>
      <c r="J134" s="56">
        <f>IFERROR(VLOOKUP(Объем_продаж[[#This Row],[Артикул]]&amp;Объем_продаж[[#This Row],[Наименование]],Склад!A:D,4,0),0)</f>
        <v>145</v>
      </c>
      <c r="K134">
        <f t="shared" si="14"/>
        <v>1</v>
      </c>
      <c r="L134">
        <f t="shared" si="15"/>
        <v>1</v>
      </c>
      <c r="M134">
        <f t="shared" si="16"/>
        <v>1</v>
      </c>
      <c r="N134" t="e">
        <f>VLOOKUP(Объем_продаж[[#This Row],[Артикул]],'Справочник_дубли арт'!A:A,1,0)</f>
        <v>#N/A</v>
      </c>
      <c r="Q134">
        <v>193508</v>
      </c>
      <c r="R134" s="27">
        <v>184826</v>
      </c>
      <c r="S134" s="20">
        <v>2.9466383697382761E-3</v>
      </c>
      <c r="T134" s="20">
        <v>0.45001331061850008</v>
      </c>
      <c r="U134" s="4" t="str">
        <f t="shared" ref="U134:U197" si="17">IF(ISBLANK(T134),"",IF(T134&lt;0.8,"A",IF(T134&lt;0.95,"B","С")))</f>
        <v>A</v>
      </c>
    </row>
    <row r="135" spans="1:21" x14ac:dyDescent="0.25">
      <c r="A135" s="28">
        <v>150543</v>
      </c>
      <c r="B135" s="2" t="s">
        <v>41</v>
      </c>
      <c r="C135" s="29">
        <v>183546</v>
      </c>
      <c r="D135" s="25">
        <f t="shared" si="12"/>
        <v>2.9262316244033936E-3</v>
      </c>
      <c r="E135" s="68">
        <f t="shared" si="13"/>
        <v>0.45881351228816103</v>
      </c>
      <c r="F135" s="15" t="str">
        <f>VLOOKUP(Объем_продаж[[#This Row],[Артикул]],Q:U,5,0)</f>
        <v>A</v>
      </c>
      <c r="G135" s="2">
        <f>IFERROR(VLOOKUP(Объем_продаж[[#This Row],[Артикул]],Склад!B:D,3,0),0)</f>
        <v>12</v>
      </c>
      <c r="H135" s="2">
        <f>IFERROR(VLOOKUP(Объем_продаж[[#This Row],[Наименование]],Склад!C:D,2,0),0)</f>
        <v>12</v>
      </c>
      <c r="I135" s="2">
        <f>IFERROR(VLOOKUP(Объем_продаж[[#This Row],[Наименование]],Склад!H:I,2,0),0)</f>
        <v>12</v>
      </c>
      <c r="J135" s="56">
        <f>IFERROR(VLOOKUP(Объем_продаж[[#This Row],[Артикул]]&amp;Объем_продаж[[#This Row],[Наименование]],Склад!A:D,4,0),0)</f>
        <v>12</v>
      </c>
      <c r="K135">
        <f t="shared" si="14"/>
        <v>1</v>
      </c>
      <c r="L135">
        <f t="shared" si="15"/>
        <v>1</v>
      </c>
      <c r="M135">
        <f t="shared" si="16"/>
        <v>1</v>
      </c>
      <c r="N135" t="e">
        <f>VLOOKUP(Объем_продаж[[#This Row],[Артикул]],'Справочник_дубли арт'!A:A,1,0)</f>
        <v>#N/A</v>
      </c>
      <c r="Q135">
        <v>183412</v>
      </c>
      <c r="R135" s="27">
        <v>184590</v>
      </c>
      <c r="S135" s="20">
        <v>2.9428758760671574E-3</v>
      </c>
      <c r="T135" s="20">
        <v>0.4529561864945672</v>
      </c>
      <c r="U135" s="4" t="str">
        <f t="shared" si="17"/>
        <v>A</v>
      </c>
    </row>
    <row r="136" spans="1:21" x14ac:dyDescent="0.25">
      <c r="A136" s="28">
        <v>193957</v>
      </c>
      <c r="B136" s="2" t="s">
        <v>252</v>
      </c>
      <c r="C136" s="29">
        <v>183078</v>
      </c>
      <c r="D136" s="25">
        <f t="shared" si="12"/>
        <v>2.9187704081403273E-3</v>
      </c>
      <c r="E136" s="68">
        <f t="shared" si="13"/>
        <v>0.46173228269630134</v>
      </c>
      <c r="F136" s="15" t="str">
        <f>VLOOKUP(Объем_продаж[[#This Row],[Артикул]],Q:U,5,0)</f>
        <v>A</v>
      </c>
      <c r="G136" s="2">
        <f>IFERROR(VLOOKUP(Объем_продаж[[#This Row],[Артикул]],Склад!B:D,3,0),0)</f>
        <v>58</v>
      </c>
      <c r="H136" s="2">
        <f>IFERROR(VLOOKUP(Объем_продаж[[#This Row],[Наименование]],Склад!C:D,2,0),0)</f>
        <v>58</v>
      </c>
      <c r="I136" s="2">
        <f>IFERROR(VLOOKUP(Объем_продаж[[#This Row],[Наименование]],Склад!H:I,2,0),0)</f>
        <v>58</v>
      </c>
      <c r="J136" s="56">
        <f>IFERROR(VLOOKUP(Объем_продаж[[#This Row],[Артикул]]&amp;Объем_продаж[[#This Row],[Наименование]],Склад!A:D,4,0),0)</f>
        <v>58</v>
      </c>
      <c r="K136">
        <f t="shared" si="14"/>
        <v>1</v>
      </c>
      <c r="L136">
        <f t="shared" si="15"/>
        <v>1</v>
      </c>
      <c r="M136">
        <f t="shared" si="16"/>
        <v>1</v>
      </c>
      <c r="N136" t="e">
        <f>VLOOKUP(Объем_продаж[[#This Row],[Артикул]],'Справочник_дубли арт'!A:A,1,0)</f>
        <v>#N/A</v>
      </c>
      <c r="Q136">
        <v>122228</v>
      </c>
      <c r="R136" s="27">
        <v>183851</v>
      </c>
      <c r="S136" s="20">
        <v>2.9310941691902213E-3</v>
      </c>
      <c r="T136" s="20">
        <v>0.45588728066375744</v>
      </c>
      <c r="U136" s="4" t="str">
        <f t="shared" si="17"/>
        <v>A</v>
      </c>
    </row>
    <row r="137" spans="1:21" x14ac:dyDescent="0.25">
      <c r="A137" s="28">
        <v>162250</v>
      </c>
      <c r="B137" s="2" t="s">
        <v>131</v>
      </c>
      <c r="C137" s="29">
        <v>182748</v>
      </c>
      <c r="D137" s="25">
        <f t="shared" si="12"/>
        <v>2.9135092941086778E-3</v>
      </c>
      <c r="E137" s="68">
        <f t="shared" si="13"/>
        <v>0.46464579199041001</v>
      </c>
      <c r="F137" s="15" t="str">
        <f>VLOOKUP(Объем_продаж[[#This Row],[Артикул]],Q:U,5,0)</f>
        <v>A</v>
      </c>
      <c r="G137" s="2">
        <f>IFERROR(VLOOKUP(Объем_продаж[[#This Row],[Артикул]],Склад!B:D,3,0),0)</f>
        <v>27</v>
      </c>
      <c r="H137" s="2">
        <f>IFERROR(VLOOKUP(Объем_продаж[[#This Row],[Наименование]],Склад!C:D,2,0),0)</f>
        <v>27</v>
      </c>
      <c r="I137" s="2">
        <f>IFERROR(VLOOKUP(Объем_продаж[[#This Row],[Наименование]],Склад!H:I,2,0),0)</f>
        <v>27</v>
      </c>
      <c r="J137" s="56">
        <f>IFERROR(VLOOKUP(Объем_продаж[[#This Row],[Артикул]]&amp;Объем_продаж[[#This Row],[Наименование]],Склад!A:D,4,0),0)</f>
        <v>27</v>
      </c>
      <c r="K137">
        <f t="shared" si="14"/>
        <v>1</v>
      </c>
      <c r="L137">
        <f t="shared" si="15"/>
        <v>1</v>
      </c>
      <c r="M137">
        <f t="shared" si="16"/>
        <v>1</v>
      </c>
      <c r="N137" t="e">
        <f>VLOOKUP(Объем_продаж[[#This Row],[Артикул]],'Справочник_дубли арт'!A:A,1,0)</f>
        <v>#N/A</v>
      </c>
      <c r="Q137">
        <v>150543</v>
      </c>
      <c r="R137" s="27">
        <v>183546</v>
      </c>
      <c r="S137" s="20">
        <v>2.9262316244033936E-3</v>
      </c>
      <c r="T137" s="20">
        <v>0.45881351228816086</v>
      </c>
      <c r="U137" s="4" t="str">
        <f t="shared" si="17"/>
        <v>A</v>
      </c>
    </row>
    <row r="138" spans="1:21" x14ac:dyDescent="0.25">
      <c r="A138" s="28">
        <v>107488</v>
      </c>
      <c r="B138" s="2" t="s">
        <v>360</v>
      </c>
      <c r="C138" s="29">
        <v>182735</v>
      </c>
      <c r="D138" s="25">
        <f t="shared" si="12"/>
        <v>2.9133020381013706E-3</v>
      </c>
      <c r="E138" s="68">
        <f t="shared" si="13"/>
        <v>0.46755909402851137</v>
      </c>
      <c r="F138" s="15" t="str">
        <f>VLOOKUP(Объем_продаж[[#This Row],[Артикул]],Q:U,5,0)</f>
        <v>A</v>
      </c>
      <c r="G138" s="2">
        <f>IFERROR(VLOOKUP(Объем_продаж[[#This Row],[Артикул]],Склад!B:D,3,0),0)</f>
        <v>0</v>
      </c>
      <c r="H138" s="2">
        <f>IFERROR(VLOOKUP(Объем_продаж[[#This Row],[Наименование]],Склад!C:D,2,0),0)</f>
        <v>150</v>
      </c>
      <c r="I138" s="2">
        <f>IFERROR(VLOOKUP(Объем_продаж[[#This Row],[Наименование]],Склад!H:I,2,0),0)</f>
        <v>150</v>
      </c>
      <c r="J138" s="56">
        <f>IFERROR(VLOOKUP(Объем_продаж[[#This Row],[Артикул]]&amp;Объем_продаж[[#This Row],[Наименование]],Склад!A:D,4,0),0)</f>
        <v>0</v>
      </c>
      <c r="K138">
        <f t="shared" si="14"/>
        <v>0</v>
      </c>
      <c r="L138">
        <f t="shared" si="15"/>
        <v>1</v>
      </c>
      <c r="M138">
        <f t="shared" si="16"/>
        <v>1</v>
      </c>
      <c r="N138" t="e">
        <f>VLOOKUP(Объем_продаж[[#This Row],[Артикул]],'Справочник_дубли арт'!A:A,1,0)</f>
        <v>#N/A</v>
      </c>
      <c r="Q138">
        <v>193957</v>
      </c>
      <c r="R138" s="27">
        <v>183078</v>
      </c>
      <c r="S138" s="20">
        <v>2.9187704081403273E-3</v>
      </c>
      <c r="T138" s="20">
        <v>0.46173228269630118</v>
      </c>
      <c r="U138" s="4" t="str">
        <f t="shared" si="17"/>
        <v>A</v>
      </c>
    </row>
    <row r="139" spans="1:21" x14ac:dyDescent="0.25">
      <c r="A139" s="28">
        <v>177094</v>
      </c>
      <c r="B139" s="2" t="s">
        <v>406</v>
      </c>
      <c r="C139" s="29">
        <v>181974</v>
      </c>
      <c r="D139" s="25">
        <f t="shared" si="12"/>
        <v>2.9011695902889912E-3</v>
      </c>
      <c r="E139" s="68">
        <f t="shared" si="13"/>
        <v>0.47046026361880033</v>
      </c>
      <c r="F139" s="15" t="str">
        <f>VLOOKUP(Объем_продаж[[#This Row],[Артикул]],Q:U,5,0)</f>
        <v>A</v>
      </c>
      <c r="G139" s="2">
        <f>IFERROR(VLOOKUP(Объем_продаж[[#This Row],[Артикул]],Склад!B:D,3,0),0)</f>
        <v>0</v>
      </c>
      <c r="H139" s="2">
        <f>IFERROR(VLOOKUP(Объем_продаж[[#This Row],[Наименование]],Склад!C:D,2,0),0)</f>
        <v>0</v>
      </c>
      <c r="I139" s="2">
        <f>IFERROR(VLOOKUP(Объем_продаж[[#This Row],[Наименование]],Склад!H:I,2,0),0)</f>
        <v>0</v>
      </c>
      <c r="J139" s="56">
        <f>IFERROR(VLOOKUP(Объем_продаж[[#This Row],[Артикул]]&amp;Объем_продаж[[#This Row],[Наименование]],Склад!A:D,4,0),0)</f>
        <v>0</v>
      </c>
      <c r="K139">
        <f t="shared" si="14"/>
        <v>1</v>
      </c>
      <c r="L139">
        <f t="shared" si="15"/>
        <v>1</v>
      </c>
      <c r="M139">
        <f t="shared" si="16"/>
        <v>1</v>
      </c>
      <c r="N139" t="e">
        <f>VLOOKUP(Объем_продаж[[#This Row],[Артикул]],'Справочник_дубли арт'!A:A,1,0)</f>
        <v>#N/A</v>
      </c>
      <c r="Q139">
        <v>162250</v>
      </c>
      <c r="R139" s="27">
        <v>182748</v>
      </c>
      <c r="S139" s="20">
        <v>2.9135092941086778E-3</v>
      </c>
      <c r="T139" s="20">
        <v>0.46464579199040984</v>
      </c>
      <c r="U139" s="4" t="str">
        <f t="shared" si="17"/>
        <v>A</v>
      </c>
    </row>
    <row r="140" spans="1:21" x14ac:dyDescent="0.25">
      <c r="A140" s="28">
        <v>169433</v>
      </c>
      <c r="B140" s="2" t="s">
        <v>433</v>
      </c>
      <c r="C140" s="29">
        <v>181835</v>
      </c>
      <c r="D140" s="25">
        <f t="shared" si="12"/>
        <v>2.8989535452877812E-3</v>
      </c>
      <c r="E140" s="68">
        <f t="shared" si="13"/>
        <v>0.47335921716408813</v>
      </c>
      <c r="F140" s="15" t="str">
        <f>VLOOKUP(Объем_продаж[[#This Row],[Артикул]],Q:U,5,0)</f>
        <v>A</v>
      </c>
      <c r="G140" s="2">
        <f>IFERROR(VLOOKUP(Объем_продаж[[#This Row],[Артикул]],Склад!B:D,3,0),0)</f>
        <v>0</v>
      </c>
      <c r="H140" s="2">
        <f>IFERROR(VLOOKUP(Объем_продаж[[#This Row],[Наименование]],Склад!C:D,2,0),0)</f>
        <v>0</v>
      </c>
      <c r="I140" s="2">
        <f>IFERROR(VLOOKUP(Объем_продаж[[#This Row],[Наименование]],Склад!H:I,2,0),0)</f>
        <v>0</v>
      </c>
      <c r="J140" s="56">
        <f>IFERROR(VLOOKUP(Объем_продаж[[#This Row],[Артикул]]&amp;Объем_продаж[[#This Row],[Наименование]],Склад!A:D,4,0),0)</f>
        <v>0</v>
      </c>
      <c r="K140">
        <f t="shared" si="14"/>
        <v>1</v>
      </c>
      <c r="L140">
        <f t="shared" si="15"/>
        <v>1</v>
      </c>
      <c r="M140">
        <f t="shared" si="16"/>
        <v>1</v>
      </c>
      <c r="N140" t="e">
        <f>VLOOKUP(Объем_продаж[[#This Row],[Артикул]],'Справочник_дубли арт'!A:A,1,0)</f>
        <v>#N/A</v>
      </c>
      <c r="Q140">
        <v>107488</v>
      </c>
      <c r="R140" s="27">
        <v>182735</v>
      </c>
      <c r="S140" s="20">
        <v>2.9133020381013706E-3</v>
      </c>
      <c r="T140" s="20">
        <v>0.4675590940285112</v>
      </c>
      <c r="U140" s="4" t="str">
        <f t="shared" si="17"/>
        <v>A</v>
      </c>
    </row>
    <row r="141" spans="1:21" x14ac:dyDescent="0.25">
      <c r="A141" s="28">
        <v>183360</v>
      </c>
      <c r="B141" s="2" t="s">
        <v>436</v>
      </c>
      <c r="C141" s="29">
        <v>181437</v>
      </c>
      <c r="D141" s="25">
        <f t="shared" si="12"/>
        <v>2.892608322910216E-3</v>
      </c>
      <c r="E141" s="68">
        <f t="shared" si="13"/>
        <v>0.47625182548699835</v>
      </c>
      <c r="F141" s="15" t="str">
        <f>VLOOKUP(Объем_продаж[[#This Row],[Артикул]],Q:U,5,0)</f>
        <v>A</v>
      </c>
      <c r="G141" s="2">
        <f>IFERROR(VLOOKUP(Объем_продаж[[#This Row],[Артикул]],Склад!B:D,3,0),0)</f>
        <v>0</v>
      </c>
      <c r="H141" s="2">
        <f>IFERROR(VLOOKUP(Объем_продаж[[#This Row],[Наименование]],Склад!C:D,2,0),0)</f>
        <v>0</v>
      </c>
      <c r="I141" s="2">
        <f>IFERROR(VLOOKUP(Объем_продаж[[#This Row],[Наименование]],Склад!H:I,2,0),0)</f>
        <v>0</v>
      </c>
      <c r="J141" s="56">
        <f>IFERROR(VLOOKUP(Объем_продаж[[#This Row],[Артикул]]&amp;Объем_продаж[[#This Row],[Наименование]],Склад!A:D,4,0),0)</f>
        <v>0</v>
      </c>
      <c r="K141">
        <f t="shared" si="14"/>
        <v>1</v>
      </c>
      <c r="L141">
        <f t="shared" si="15"/>
        <v>1</v>
      </c>
      <c r="M141">
        <f t="shared" si="16"/>
        <v>1</v>
      </c>
      <c r="N141" t="e">
        <f>VLOOKUP(Объем_продаж[[#This Row],[Артикул]],'Справочник_дубли арт'!A:A,1,0)</f>
        <v>#N/A</v>
      </c>
      <c r="Q141">
        <v>177094</v>
      </c>
      <c r="R141" s="27">
        <v>181974</v>
      </c>
      <c r="S141" s="20">
        <v>2.9011695902889912E-3</v>
      </c>
      <c r="T141" s="20">
        <v>0.47046026361880022</v>
      </c>
      <c r="U141" s="4" t="str">
        <f t="shared" si="17"/>
        <v>A</v>
      </c>
    </row>
    <row r="142" spans="1:21" x14ac:dyDescent="0.25">
      <c r="A142" s="28">
        <v>117770</v>
      </c>
      <c r="B142" s="2" t="s">
        <v>327</v>
      </c>
      <c r="C142" s="29">
        <v>180980</v>
      </c>
      <c r="D142" s="25">
        <f t="shared" si="12"/>
        <v>2.8853224771148715E-3</v>
      </c>
      <c r="E142" s="68">
        <f t="shared" si="13"/>
        <v>0.47913714796411322</v>
      </c>
      <c r="F142" s="15" t="str">
        <f>VLOOKUP(Объем_продаж[[#This Row],[Артикул]],Q:U,5,0)</f>
        <v>A</v>
      </c>
      <c r="G142" s="2">
        <f>IFERROR(VLOOKUP(Объем_продаж[[#This Row],[Артикул]],Склад!B:D,3,0),0)</f>
        <v>0</v>
      </c>
      <c r="H142" s="2">
        <f>IFERROR(VLOOKUP(Объем_продаж[[#This Row],[Наименование]],Склад!C:D,2,0),0)</f>
        <v>0</v>
      </c>
      <c r="I142" s="2">
        <f>IFERROR(VLOOKUP(Объем_продаж[[#This Row],[Наименование]],Склад!H:I,2,0),0)</f>
        <v>0</v>
      </c>
      <c r="J142" s="56">
        <f>IFERROR(VLOOKUP(Объем_продаж[[#This Row],[Артикул]]&amp;Объем_продаж[[#This Row],[Наименование]],Склад!A:D,4,0),0)</f>
        <v>0</v>
      </c>
      <c r="K142">
        <f t="shared" si="14"/>
        <v>1</v>
      </c>
      <c r="L142">
        <f t="shared" si="15"/>
        <v>1</v>
      </c>
      <c r="M142">
        <f t="shared" si="16"/>
        <v>1</v>
      </c>
      <c r="N142" t="e">
        <f>VLOOKUP(Объем_продаж[[#This Row],[Артикул]],'Справочник_дубли арт'!A:A,1,0)</f>
        <v>#N/A</v>
      </c>
      <c r="Q142">
        <v>169433</v>
      </c>
      <c r="R142" s="27">
        <v>181835</v>
      </c>
      <c r="S142" s="20">
        <v>2.8989535452877812E-3</v>
      </c>
      <c r="T142" s="20">
        <v>0.47335921716408802</v>
      </c>
      <c r="U142" s="4" t="str">
        <f t="shared" si="17"/>
        <v>A</v>
      </c>
    </row>
    <row r="143" spans="1:21" x14ac:dyDescent="0.25">
      <c r="A143" s="28">
        <v>160508</v>
      </c>
      <c r="B143" s="2" t="s">
        <v>301</v>
      </c>
      <c r="C143" s="29">
        <v>180915</v>
      </c>
      <c r="D143" s="25">
        <f t="shared" si="12"/>
        <v>2.8842861970783343E-3</v>
      </c>
      <c r="E143" s="68">
        <f t="shared" si="13"/>
        <v>0.48202143416119153</v>
      </c>
      <c r="F143" s="15" t="str">
        <f>VLOOKUP(Объем_продаж[[#This Row],[Артикул]],Q:U,5,0)</f>
        <v>A</v>
      </c>
      <c r="G143" s="2">
        <f>IFERROR(VLOOKUP(Объем_продаж[[#This Row],[Артикул]],Склад!B:D,3,0),0)</f>
        <v>84</v>
      </c>
      <c r="H143" s="2">
        <f>IFERROR(VLOOKUP(Объем_продаж[[#This Row],[Наименование]],Склад!C:D,2,0),0)</f>
        <v>84</v>
      </c>
      <c r="I143" s="2">
        <f>IFERROR(VLOOKUP(Объем_продаж[[#This Row],[Наименование]],Склад!H:I,2,0),0)</f>
        <v>84</v>
      </c>
      <c r="J143" s="56">
        <f>IFERROR(VLOOKUP(Объем_продаж[[#This Row],[Артикул]]&amp;Объем_продаж[[#This Row],[Наименование]],Склад!A:D,4,0),0)</f>
        <v>84</v>
      </c>
      <c r="K143">
        <f t="shared" si="14"/>
        <v>1</v>
      </c>
      <c r="L143">
        <f t="shared" si="15"/>
        <v>1</v>
      </c>
      <c r="M143">
        <f t="shared" si="16"/>
        <v>1</v>
      </c>
      <c r="N143" t="e">
        <f>VLOOKUP(Объем_продаж[[#This Row],[Артикул]],'Справочник_дубли арт'!A:A,1,0)</f>
        <v>#N/A</v>
      </c>
      <c r="Q143">
        <v>183360</v>
      </c>
      <c r="R143" s="27">
        <v>181437</v>
      </c>
      <c r="S143" s="20">
        <v>2.892608322910216E-3</v>
      </c>
      <c r="T143" s="20">
        <v>0.47625182548699818</v>
      </c>
      <c r="U143" s="4" t="str">
        <f t="shared" si="17"/>
        <v>A</v>
      </c>
    </row>
    <row r="144" spans="1:21" x14ac:dyDescent="0.25">
      <c r="A144" s="28">
        <v>180460</v>
      </c>
      <c r="B144" s="2" t="s">
        <v>346</v>
      </c>
      <c r="C144" s="29">
        <v>180880</v>
      </c>
      <c r="D144" s="25">
        <f t="shared" si="12"/>
        <v>2.8837282001355838E-3</v>
      </c>
      <c r="E144" s="68">
        <f t="shared" si="13"/>
        <v>0.48490516236132714</v>
      </c>
      <c r="F144" s="15" t="str">
        <f>VLOOKUP(Объем_продаж[[#This Row],[Артикул]],Q:U,5,0)</f>
        <v>A</v>
      </c>
      <c r="G144" s="2">
        <f>IFERROR(VLOOKUP(Объем_продаж[[#This Row],[Артикул]],Склад!B:D,3,0),0)</f>
        <v>0</v>
      </c>
      <c r="H144" s="2">
        <f>IFERROR(VLOOKUP(Объем_продаж[[#This Row],[Наименование]],Склад!C:D,2,0),0)</f>
        <v>0</v>
      </c>
      <c r="I144" s="2">
        <f>IFERROR(VLOOKUP(Объем_продаж[[#This Row],[Наименование]],Склад!H:I,2,0),0)</f>
        <v>0</v>
      </c>
      <c r="J144" s="56">
        <f>IFERROR(VLOOKUP(Объем_продаж[[#This Row],[Артикул]]&amp;Объем_продаж[[#This Row],[Наименование]],Склад!A:D,4,0),0)</f>
        <v>0</v>
      </c>
      <c r="K144">
        <f t="shared" si="14"/>
        <v>1</v>
      </c>
      <c r="L144">
        <f t="shared" si="15"/>
        <v>1</v>
      </c>
      <c r="M144">
        <f t="shared" si="16"/>
        <v>1</v>
      </c>
      <c r="N144" t="e">
        <f>VLOOKUP(Объем_продаж[[#This Row],[Артикул]],'Справочник_дубли арт'!A:A,1,0)</f>
        <v>#N/A</v>
      </c>
      <c r="Q144">
        <v>117770</v>
      </c>
      <c r="R144" s="27">
        <v>180980</v>
      </c>
      <c r="S144" s="20">
        <v>2.8853224771148715E-3</v>
      </c>
      <c r="T144" s="20">
        <v>0.47913714796411305</v>
      </c>
      <c r="U144" s="4" t="str">
        <f t="shared" si="17"/>
        <v>A</v>
      </c>
    </row>
    <row r="145" spans="1:21" x14ac:dyDescent="0.25">
      <c r="A145" s="28">
        <v>193903</v>
      </c>
      <c r="B145" s="2" t="s">
        <v>217</v>
      </c>
      <c r="C145" s="29">
        <v>179051</v>
      </c>
      <c r="D145" s="25">
        <f t="shared" si="12"/>
        <v>2.8545688741844115E-3</v>
      </c>
      <c r="E145" s="68">
        <f t="shared" si="13"/>
        <v>0.48775973123551153</v>
      </c>
      <c r="F145" s="15" t="str">
        <f>VLOOKUP(Объем_продаж[[#This Row],[Артикул]],Q:U,5,0)</f>
        <v>A</v>
      </c>
      <c r="G145" s="2">
        <f>IFERROR(VLOOKUP(Объем_продаж[[#This Row],[Артикул]],Склад!B:D,3,0),0)</f>
        <v>62</v>
      </c>
      <c r="H145" s="2">
        <f>IFERROR(VLOOKUP(Объем_продаж[[#This Row],[Наименование]],Склад!C:D,2,0),0)</f>
        <v>62</v>
      </c>
      <c r="I145" s="2">
        <f>IFERROR(VLOOKUP(Объем_продаж[[#This Row],[Наименование]],Склад!H:I,2,0),0)</f>
        <v>62</v>
      </c>
      <c r="J145" s="56">
        <f>IFERROR(VLOOKUP(Объем_продаж[[#This Row],[Артикул]]&amp;Объем_продаж[[#This Row],[Наименование]],Склад!A:D,4,0),0)</f>
        <v>62</v>
      </c>
      <c r="K145">
        <f t="shared" si="14"/>
        <v>1</v>
      </c>
      <c r="L145">
        <f t="shared" si="15"/>
        <v>1</v>
      </c>
      <c r="M145">
        <f t="shared" si="16"/>
        <v>1</v>
      </c>
      <c r="N145" t="e">
        <f>VLOOKUP(Объем_продаж[[#This Row],[Артикул]],'Справочник_дубли арт'!A:A,1,0)</f>
        <v>#N/A</v>
      </c>
      <c r="Q145">
        <v>160508</v>
      </c>
      <c r="R145" s="27">
        <v>180915</v>
      </c>
      <c r="S145" s="20">
        <v>2.8842861970783343E-3</v>
      </c>
      <c r="T145" s="20">
        <v>0.48202143416119142</v>
      </c>
      <c r="U145" s="4" t="str">
        <f t="shared" si="17"/>
        <v>A</v>
      </c>
    </row>
    <row r="146" spans="1:21" x14ac:dyDescent="0.25">
      <c r="A146" s="28">
        <v>127979</v>
      </c>
      <c r="B146" s="2" t="s">
        <v>157</v>
      </c>
      <c r="C146" s="29">
        <v>179028</v>
      </c>
      <c r="D146" s="25">
        <f t="shared" si="12"/>
        <v>2.8542021904791755E-3</v>
      </c>
      <c r="E146" s="68">
        <f t="shared" si="13"/>
        <v>0.49061393342599069</v>
      </c>
      <c r="F146" s="15" t="str">
        <f>VLOOKUP(Объем_продаж[[#This Row],[Артикул]],Q:U,5,0)</f>
        <v>A</v>
      </c>
      <c r="G146" s="2">
        <f>IFERROR(VLOOKUP(Объем_продаж[[#This Row],[Артикул]],Склад!B:D,3,0),0)</f>
        <v>112</v>
      </c>
      <c r="H146" s="2">
        <f>IFERROR(VLOOKUP(Объем_продаж[[#This Row],[Наименование]],Склад!C:D,2,0),0)</f>
        <v>112</v>
      </c>
      <c r="I146" s="2">
        <f>IFERROR(VLOOKUP(Объем_продаж[[#This Row],[Наименование]],Склад!H:I,2,0),0)</f>
        <v>112</v>
      </c>
      <c r="J146" s="56">
        <f>IFERROR(VLOOKUP(Объем_продаж[[#This Row],[Артикул]]&amp;Объем_продаж[[#This Row],[Наименование]],Склад!A:D,4,0),0)</f>
        <v>112</v>
      </c>
      <c r="K146">
        <f t="shared" si="14"/>
        <v>1</v>
      </c>
      <c r="L146">
        <f t="shared" si="15"/>
        <v>1</v>
      </c>
      <c r="M146">
        <f t="shared" si="16"/>
        <v>1</v>
      </c>
      <c r="N146" t="e">
        <f>VLOOKUP(Объем_продаж[[#This Row],[Артикул]],'Справочник_дубли арт'!A:A,1,0)</f>
        <v>#N/A</v>
      </c>
      <c r="Q146">
        <v>180460</v>
      </c>
      <c r="R146" s="27">
        <v>180880</v>
      </c>
      <c r="S146" s="20">
        <v>2.8837282001355838E-3</v>
      </c>
      <c r="T146" s="20">
        <v>0.48490516236132702</v>
      </c>
      <c r="U146" s="4" t="str">
        <f t="shared" si="17"/>
        <v>A</v>
      </c>
    </row>
    <row r="147" spans="1:21" x14ac:dyDescent="0.25">
      <c r="A147" s="28">
        <v>160882</v>
      </c>
      <c r="B147" s="2" t="s">
        <v>110</v>
      </c>
      <c r="C147" s="29">
        <v>178784</v>
      </c>
      <c r="D147" s="25">
        <f t="shared" si="12"/>
        <v>2.8503121546497134E-3</v>
      </c>
      <c r="E147" s="68">
        <f t="shared" si="13"/>
        <v>0.49346424558064039</v>
      </c>
      <c r="F147" s="15" t="str">
        <f>VLOOKUP(Объем_продаж[[#This Row],[Артикул]],Q:U,5,0)</f>
        <v>A</v>
      </c>
      <c r="G147" s="2">
        <f>IFERROR(VLOOKUP(Объем_продаж[[#This Row],[Артикул]],Склад!B:D,3,0),0)</f>
        <v>34</v>
      </c>
      <c r="H147" s="2">
        <f>IFERROR(VLOOKUP(Объем_продаж[[#This Row],[Наименование]],Склад!C:D,2,0),0)</f>
        <v>34</v>
      </c>
      <c r="I147" s="2">
        <f>IFERROR(VLOOKUP(Объем_продаж[[#This Row],[Наименование]],Склад!H:I,2,0),0)</f>
        <v>34</v>
      </c>
      <c r="J147" s="56">
        <f>IFERROR(VLOOKUP(Объем_продаж[[#This Row],[Артикул]]&amp;Объем_продаж[[#This Row],[Наименование]],Склад!A:D,4,0),0)</f>
        <v>34</v>
      </c>
      <c r="K147">
        <f t="shared" si="14"/>
        <v>1</v>
      </c>
      <c r="L147">
        <f t="shared" si="15"/>
        <v>1</v>
      </c>
      <c r="M147">
        <f t="shared" si="16"/>
        <v>1</v>
      </c>
      <c r="N147" t="e">
        <f>VLOOKUP(Объем_продаж[[#This Row],[Артикул]],'Справочник_дубли арт'!A:A,1,0)</f>
        <v>#N/A</v>
      </c>
      <c r="Q147">
        <v>193903</v>
      </c>
      <c r="R147" s="27">
        <v>179051</v>
      </c>
      <c r="S147" s="20">
        <v>2.8545688741844115E-3</v>
      </c>
      <c r="T147" s="20">
        <v>0.48775973123551142</v>
      </c>
      <c r="U147" s="4" t="str">
        <f t="shared" si="17"/>
        <v>A</v>
      </c>
    </row>
    <row r="148" spans="1:21" x14ac:dyDescent="0.25">
      <c r="A148" s="28">
        <v>151167</v>
      </c>
      <c r="B148" s="2" t="s">
        <v>56</v>
      </c>
      <c r="C148" s="29">
        <v>178344</v>
      </c>
      <c r="D148" s="25">
        <f t="shared" si="12"/>
        <v>2.8432973359408479E-3</v>
      </c>
      <c r="E148" s="68">
        <f t="shared" si="13"/>
        <v>0.49630754291658125</v>
      </c>
      <c r="F148" s="15" t="str">
        <f>VLOOKUP(Объем_продаж[[#This Row],[Артикул]],Q:U,5,0)</f>
        <v>A</v>
      </c>
      <c r="G148" s="2">
        <f>IFERROR(VLOOKUP(Объем_продаж[[#This Row],[Артикул]],Склад!B:D,3,0),0)</f>
        <v>0</v>
      </c>
      <c r="H148" s="2">
        <f>IFERROR(VLOOKUP(Объем_продаж[[#This Row],[Наименование]],Склад!C:D,2,0),0)</f>
        <v>0</v>
      </c>
      <c r="I148" s="2">
        <f>IFERROR(VLOOKUP(Объем_продаж[[#This Row],[Наименование]],Склад!H:I,2,0),0)</f>
        <v>0</v>
      </c>
      <c r="J148" s="56">
        <f>IFERROR(VLOOKUP(Объем_продаж[[#This Row],[Артикул]]&amp;Объем_продаж[[#This Row],[Наименование]],Склад!A:D,4,0),0)</f>
        <v>0</v>
      </c>
      <c r="K148">
        <f t="shared" si="14"/>
        <v>1</v>
      </c>
      <c r="L148">
        <f t="shared" si="15"/>
        <v>1</v>
      </c>
      <c r="M148">
        <f t="shared" si="16"/>
        <v>1</v>
      </c>
      <c r="N148" t="e">
        <f>VLOOKUP(Объем_продаж[[#This Row],[Артикул]],'Справочник_дубли арт'!A:A,1,0)</f>
        <v>#N/A</v>
      </c>
      <c r="Q148">
        <v>127979</v>
      </c>
      <c r="R148" s="27">
        <v>179028</v>
      </c>
      <c r="S148" s="20">
        <v>2.8542021904791755E-3</v>
      </c>
      <c r="T148" s="20">
        <v>0.49061393342599058</v>
      </c>
      <c r="U148" s="4" t="str">
        <f t="shared" si="17"/>
        <v>A</v>
      </c>
    </row>
    <row r="149" spans="1:21" x14ac:dyDescent="0.25">
      <c r="A149" s="28">
        <v>164708</v>
      </c>
      <c r="B149" s="2" t="s">
        <v>449</v>
      </c>
      <c r="C149" s="29">
        <v>178221</v>
      </c>
      <c r="D149" s="25">
        <f t="shared" si="12"/>
        <v>2.8413363752563237E-3</v>
      </c>
      <c r="E149" s="68">
        <f t="shared" si="13"/>
        <v>0.49914887929183754</v>
      </c>
      <c r="F149" s="15" t="str">
        <f>VLOOKUP(Объем_продаж[[#This Row],[Артикул]],Q:U,5,0)</f>
        <v>A</v>
      </c>
      <c r="G149" s="2">
        <f>IFERROR(VLOOKUP(Объем_продаж[[#This Row],[Артикул]],Склад!B:D,3,0),0)</f>
        <v>0</v>
      </c>
      <c r="H149" s="2">
        <f>IFERROR(VLOOKUP(Объем_продаж[[#This Row],[Наименование]],Склад!C:D,2,0),0)</f>
        <v>0</v>
      </c>
      <c r="I149" s="2">
        <f>IFERROR(VLOOKUP(Объем_продаж[[#This Row],[Наименование]],Склад!H:I,2,0),0)</f>
        <v>0</v>
      </c>
      <c r="J149" s="56">
        <f>IFERROR(VLOOKUP(Объем_продаж[[#This Row],[Артикул]]&amp;Объем_продаж[[#This Row],[Наименование]],Склад!A:D,4,0),0)</f>
        <v>0</v>
      </c>
      <c r="K149">
        <f t="shared" si="14"/>
        <v>1</v>
      </c>
      <c r="L149">
        <f t="shared" si="15"/>
        <v>1</v>
      </c>
      <c r="M149">
        <f t="shared" si="16"/>
        <v>1</v>
      </c>
      <c r="N149" t="e">
        <f>VLOOKUP(Объем_продаж[[#This Row],[Артикул]],'Справочник_дубли арт'!A:A,1,0)</f>
        <v>#N/A</v>
      </c>
      <c r="Q149">
        <v>160882</v>
      </c>
      <c r="R149" s="27">
        <v>178784</v>
      </c>
      <c r="S149" s="20">
        <v>2.8503121546497134E-3</v>
      </c>
      <c r="T149" s="20">
        <v>0.49346424558064028</v>
      </c>
      <c r="U149" s="4" t="str">
        <f t="shared" si="17"/>
        <v>A</v>
      </c>
    </row>
    <row r="150" spans="1:21" x14ac:dyDescent="0.25">
      <c r="A150" s="28">
        <v>158243</v>
      </c>
      <c r="B150" s="2" t="s">
        <v>32</v>
      </c>
      <c r="C150" s="29">
        <v>178194</v>
      </c>
      <c r="D150" s="25">
        <f t="shared" si="12"/>
        <v>2.840905920471916E-3</v>
      </c>
      <c r="E150" s="68">
        <f t="shared" si="13"/>
        <v>0.50198978521230941</v>
      </c>
      <c r="F150" s="15" t="str">
        <f>VLOOKUP(Объем_продаж[[#This Row],[Артикул]],Q:U,5,0)</f>
        <v>A</v>
      </c>
      <c r="G150" s="2">
        <f>IFERROR(VLOOKUP(Объем_продаж[[#This Row],[Артикул]],Склад!B:D,3,0),0)</f>
        <v>0</v>
      </c>
      <c r="H150" s="2">
        <f>IFERROR(VLOOKUP(Объем_продаж[[#This Row],[Наименование]],Склад!C:D,2,0),0)</f>
        <v>0</v>
      </c>
      <c r="I150" s="2">
        <f>IFERROR(VLOOKUP(Объем_продаж[[#This Row],[Наименование]],Склад!H:I,2,0),0)</f>
        <v>0</v>
      </c>
      <c r="J150" s="56">
        <f>IFERROR(VLOOKUP(Объем_продаж[[#This Row],[Артикул]]&amp;Объем_продаж[[#This Row],[Наименование]],Склад!A:D,4,0),0)</f>
        <v>0</v>
      </c>
      <c r="K150">
        <f t="shared" si="14"/>
        <v>1</v>
      </c>
      <c r="L150">
        <f t="shared" si="15"/>
        <v>1</v>
      </c>
      <c r="M150">
        <f t="shared" si="16"/>
        <v>1</v>
      </c>
      <c r="N150" t="e">
        <f>VLOOKUP(Объем_продаж[[#This Row],[Артикул]],'Справочник_дубли арт'!A:A,1,0)</f>
        <v>#N/A</v>
      </c>
      <c r="Q150">
        <v>151167</v>
      </c>
      <c r="R150" s="27">
        <v>178344</v>
      </c>
      <c r="S150" s="20">
        <v>2.8432973359408479E-3</v>
      </c>
      <c r="T150" s="20">
        <v>0.49630754291658113</v>
      </c>
      <c r="U150" s="4" t="str">
        <f t="shared" si="17"/>
        <v>A</v>
      </c>
    </row>
    <row r="151" spans="1:21" x14ac:dyDescent="0.25">
      <c r="A151" s="28">
        <v>153607</v>
      </c>
      <c r="B151" s="2" t="s">
        <v>168</v>
      </c>
      <c r="C151" s="29">
        <v>178083</v>
      </c>
      <c r="D151" s="25">
        <f t="shared" si="12"/>
        <v>2.8391362730249069E-3</v>
      </c>
      <c r="E151" s="68">
        <f t="shared" si="13"/>
        <v>0.50482892148533431</v>
      </c>
      <c r="F151" s="15" t="str">
        <f>VLOOKUP(Объем_продаж[[#This Row],[Артикул]],Q:U,5,0)</f>
        <v>A</v>
      </c>
      <c r="G151" s="2">
        <f>IFERROR(VLOOKUP(Объем_продаж[[#This Row],[Артикул]],Склад!B:D,3,0),0)</f>
        <v>194</v>
      </c>
      <c r="H151" s="2">
        <f>IFERROR(VLOOKUP(Объем_продаж[[#This Row],[Наименование]],Склад!C:D,2,0),0)</f>
        <v>194</v>
      </c>
      <c r="I151" s="2">
        <f>IFERROR(VLOOKUP(Объем_продаж[[#This Row],[Наименование]],Склад!H:I,2,0),0)</f>
        <v>194</v>
      </c>
      <c r="J151" s="56">
        <f>IFERROR(VLOOKUP(Объем_продаж[[#This Row],[Артикул]]&amp;Объем_продаж[[#This Row],[Наименование]],Склад!A:D,4,0),0)</f>
        <v>194</v>
      </c>
      <c r="K151">
        <f t="shared" si="14"/>
        <v>1</v>
      </c>
      <c r="L151">
        <f t="shared" si="15"/>
        <v>1</v>
      </c>
      <c r="M151">
        <f t="shared" si="16"/>
        <v>1</v>
      </c>
      <c r="N151" t="e">
        <f>VLOOKUP(Объем_продаж[[#This Row],[Артикул]],'Справочник_дубли арт'!A:A,1,0)</f>
        <v>#N/A</v>
      </c>
      <c r="Q151">
        <v>164708</v>
      </c>
      <c r="R151" s="27">
        <v>178221</v>
      </c>
      <c r="S151" s="20">
        <v>2.8413363752563237E-3</v>
      </c>
      <c r="T151" s="20">
        <v>0.49914887929183749</v>
      </c>
      <c r="U151" s="4" t="str">
        <f t="shared" si="17"/>
        <v>A</v>
      </c>
    </row>
    <row r="152" spans="1:21" x14ac:dyDescent="0.25">
      <c r="A152" s="28">
        <v>165373</v>
      </c>
      <c r="B152" s="2" t="s">
        <v>40</v>
      </c>
      <c r="C152" s="29">
        <v>177826</v>
      </c>
      <c r="D152" s="25">
        <f t="shared" si="12"/>
        <v>2.8350389811881375E-3</v>
      </c>
      <c r="E152" s="68">
        <f t="shared" si="13"/>
        <v>0.5076639604665224</v>
      </c>
      <c r="F152" s="15" t="str">
        <f>VLOOKUP(Объем_продаж[[#This Row],[Артикул]],Q:U,5,0)</f>
        <v>A</v>
      </c>
      <c r="G152" s="2">
        <f>IFERROR(VLOOKUP(Объем_продаж[[#This Row],[Артикул]],Склад!B:D,3,0),0)</f>
        <v>0</v>
      </c>
      <c r="H152" s="2">
        <f>IFERROR(VLOOKUP(Объем_продаж[[#This Row],[Наименование]],Склад!C:D,2,0),0)</f>
        <v>0</v>
      </c>
      <c r="I152" s="2">
        <f>IFERROR(VLOOKUP(Объем_продаж[[#This Row],[Наименование]],Склад!H:I,2,0),0)</f>
        <v>0</v>
      </c>
      <c r="J152" s="56">
        <f>IFERROR(VLOOKUP(Объем_продаж[[#This Row],[Артикул]]&amp;Объем_продаж[[#This Row],[Наименование]],Склад!A:D,4,0),0)</f>
        <v>0</v>
      </c>
      <c r="K152">
        <f t="shared" si="14"/>
        <v>1</v>
      </c>
      <c r="L152">
        <f t="shared" si="15"/>
        <v>1</v>
      </c>
      <c r="M152">
        <f t="shared" si="16"/>
        <v>1</v>
      </c>
      <c r="N152" t="e">
        <f>VLOOKUP(Объем_продаж[[#This Row],[Артикул]],'Справочник_дубли арт'!A:A,1,0)</f>
        <v>#N/A</v>
      </c>
      <c r="Q152">
        <v>158243</v>
      </c>
      <c r="R152" s="27">
        <v>178194</v>
      </c>
      <c r="S152" s="20">
        <v>2.840905920471916E-3</v>
      </c>
      <c r="T152" s="20">
        <v>0.50198978521230941</v>
      </c>
      <c r="U152" s="4" t="str">
        <f t="shared" si="17"/>
        <v>A</v>
      </c>
    </row>
    <row r="153" spans="1:21" x14ac:dyDescent="0.25">
      <c r="A153" s="28">
        <v>154057</v>
      </c>
      <c r="B153" s="2" t="s">
        <v>35</v>
      </c>
      <c r="C153" s="29">
        <v>177818</v>
      </c>
      <c r="D153" s="25">
        <f t="shared" si="12"/>
        <v>2.8349114390297946E-3</v>
      </c>
      <c r="E153" s="68">
        <f t="shared" si="13"/>
        <v>0.51049887190555221</v>
      </c>
      <c r="F153" s="15" t="str">
        <f>VLOOKUP(Объем_продаж[[#This Row],[Артикул]],Q:U,5,0)</f>
        <v>A</v>
      </c>
      <c r="G153" s="2">
        <f>IFERROR(VLOOKUP(Объем_продаж[[#This Row],[Артикул]],Склад!B:D,3,0),0)</f>
        <v>94</v>
      </c>
      <c r="H153" s="2">
        <f>IFERROR(VLOOKUP(Объем_продаж[[#This Row],[Наименование]],Склад!C:D,2,0),0)</f>
        <v>100</v>
      </c>
      <c r="I153" s="2">
        <f>IFERROR(VLOOKUP(Объем_продаж[[#This Row],[Наименование]],Склад!H:I,2,0),0)</f>
        <v>194</v>
      </c>
      <c r="J153" s="56">
        <f>IFERROR(VLOOKUP(Объем_продаж[[#This Row],[Артикул]]&amp;Объем_продаж[[#This Row],[Наименование]],Склад!A:D,4,0),0)</f>
        <v>94</v>
      </c>
      <c r="K153">
        <f t="shared" si="14"/>
        <v>0</v>
      </c>
      <c r="L153">
        <f t="shared" si="15"/>
        <v>0</v>
      </c>
      <c r="M153">
        <f t="shared" si="16"/>
        <v>1</v>
      </c>
      <c r="N153" t="e">
        <f>VLOOKUP(Объем_продаж[[#This Row],[Артикул]],'Справочник_дубли арт'!A:A,1,0)</f>
        <v>#N/A</v>
      </c>
      <c r="Q153">
        <v>153607</v>
      </c>
      <c r="R153" s="27">
        <v>178083</v>
      </c>
      <c r="S153" s="20">
        <v>2.8391362730249069E-3</v>
      </c>
      <c r="T153" s="20">
        <v>0.50482892148533431</v>
      </c>
      <c r="U153" s="4" t="str">
        <f t="shared" si="17"/>
        <v>A</v>
      </c>
    </row>
    <row r="154" spans="1:21" x14ac:dyDescent="0.25">
      <c r="A154" s="28">
        <v>183865</v>
      </c>
      <c r="B154" s="2" t="s">
        <v>340</v>
      </c>
      <c r="C154" s="29">
        <v>177725</v>
      </c>
      <c r="D154" s="25">
        <f t="shared" si="12"/>
        <v>2.833428761439057E-3</v>
      </c>
      <c r="E154" s="68">
        <f t="shared" si="13"/>
        <v>0.51333230066699131</v>
      </c>
      <c r="F154" s="15" t="str">
        <f>VLOOKUP(Объем_продаж[[#This Row],[Артикул]],Q:U,5,0)</f>
        <v>A</v>
      </c>
      <c r="G154" s="2">
        <f>IFERROR(VLOOKUP(Объем_продаж[[#This Row],[Артикул]],Склад!B:D,3,0),0)</f>
        <v>0</v>
      </c>
      <c r="H154" s="2">
        <f>IFERROR(VLOOKUP(Объем_продаж[[#This Row],[Наименование]],Склад!C:D,2,0),0)</f>
        <v>0</v>
      </c>
      <c r="I154" s="2">
        <f>IFERROR(VLOOKUP(Объем_продаж[[#This Row],[Наименование]],Склад!H:I,2,0),0)</f>
        <v>0</v>
      </c>
      <c r="J154" s="56">
        <f>IFERROR(VLOOKUP(Объем_продаж[[#This Row],[Артикул]]&amp;Объем_продаж[[#This Row],[Наименование]],Склад!A:D,4,0),0)</f>
        <v>0</v>
      </c>
      <c r="K154">
        <f t="shared" si="14"/>
        <v>1</v>
      </c>
      <c r="L154">
        <f t="shared" si="15"/>
        <v>1</v>
      </c>
      <c r="M154">
        <f t="shared" si="16"/>
        <v>1</v>
      </c>
      <c r="N154" t="e">
        <f>VLOOKUP(Объем_продаж[[#This Row],[Артикул]],'Справочник_дубли арт'!A:A,1,0)</f>
        <v>#N/A</v>
      </c>
      <c r="Q154">
        <v>165373</v>
      </c>
      <c r="R154" s="27">
        <v>177826</v>
      </c>
      <c r="S154" s="20">
        <v>2.8350389811881375E-3</v>
      </c>
      <c r="T154" s="20">
        <v>0.5076639604665224</v>
      </c>
      <c r="U154" s="4" t="str">
        <f t="shared" si="17"/>
        <v>A</v>
      </c>
    </row>
    <row r="155" spans="1:21" x14ac:dyDescent="0.25">
      <c r="A155" s="28">
        <v>161834</v>
      </c>
      <c r="B155" s="2" t="s">
        <v>117</v>
      </c>
      <c r="C155" s="29">
        <v>177505</v>
      </c>
      <c r="D155" s="25">
        <f t="shared" si="12"/>
        <v>2.829921352084624E-3</v>
      </c>
      <c r="E155" s="68">
        <f t="shared" si="13"/>
        <v>0.51616222201907591</v>
      </c>
      <c r="F155" s="15" t="str">
        <f>VLOOKUP(Объем_продаж[[#This Row],[Артикул]],Q:U,5,0)</f>
        <v>A</v>
      </c>
      <c r="G155" s="2">
        <f>IFERROR(VLOOKUP(Объем_продаж[[#This Row],[Артикул]],Склад!B:D,3,0),0)</f>
        <v>12</v>
      </c>
      <c r="H155" s="2">
        <f>IFERROR(VLOOKUP(Объем_продаж[[#This Row],[Наименование]],Склад!C:D,2,0),0)</f>
        <v>12</v>
      </c>
      <c r="I155" s="2">
        <f>IFERROR(VLOOKUP(Объем_продаж[[#This Row],[Наименование]],Склад!H:I,2,0),0)</f>
        <v>12</v>
      </c>
      <c r="J155" s="56">
        <f>IFERROR(VLOOKUP(Объем_продаж[[#This Row],[Артикул]]&amp;Объем_продаж[[#This Row],[Наименование]],Склад!A:D,4,0),0)</f>
        <v>12</v>
      </c>
      <c r="K155">
        <f t="shared" si="14"/>
        <v>1</v>
      </c>
      <c r="L155">
        <f t="shared" si="15"/>
        <v>1</v>
      </c>
      <c r="M155">
        <f t="shared" si="16"/>
        <v>1</v>
      </c>
      <c r="N155" t="e">
        <f>VLOOKUP(Объем_продаж[[#This Row],[Артикул]],'Справочник_дубли арт'!A:A,1,0)</f>
        <v>#N/A</v>
      </c>
      <c r="Q155">
        <v>154057</v>
      </c>
      <c r="R155" s="27">
        <v>177818</v>
      </c>
      <c r="S155" s="20">
        <v>2.8349114390297946E-3</v>
      </c>
      <c r="T155" s="20">
        <v>0.51049887190555221</v>
      </c>
      <c r="U155" s="4" t="str">
        <f t="shared" si="17"/>
        <v>A</v>
      </c>
    </row>
    <row r="156" spans="1:21" x14ac:dyDescent="0.25">
      <c r="A156" s="28">
        <v>125069</v>
      </c>
      <c r="B156" s="2" t="s">
        <v>358</v>
      </c>
      <c r="C156" s="29">
        <v>177328</v>
      </c>
      <c r="D156" s="25">
        <f t="shared" si="12"/>
        <v>2.827099481831285E-3</v>
      </c>
      <c r="E156" s="68">
        <f t="shared" si="13"/>
        <v>0.51898932150090715</v>
      </c>
      <c r="F156" s="15" t="str">
        <f>VLOOKUP(Объем_продаж[[#This Row],[Артикул]],Q:U,5,0)</f>
        <v>A</v>
      </c>
      <c r="G156" s="2">
        <f>IFERROR(VLOOKUP(Объем_продаж[[#This Row],[Артикул]],Склад!B:D,3,0),0)</f>
        <v>0</v>
      </c>
      <c r="H156" s="2">
        <f>IFERROR(VLOOKUP(Объем_продаж[[#This Row],[Наименование]],Склад!C:D,2,0),0)</f>
        <v>0</v>
      </c>
      <c r="I156" s="2">
        <f>IFERROR(VLOOKUP(Объем_продаж[[#This Row],[Наименование]],Склад!H:I,2,0),0)</f>
        <v>0</v>
      </c>
      <c r="J156" s="56">
        <f>IFERROR(VLOOKUP(Объем_продаж[[#This Row],[Артикул]]&amp;Объем_продаж[[#This Row],[Наименование]],Склад!A:D,4,0),0)</f>
        <v>0</v>
      </c>
      <c r="K156">
        <f t="shared" si="14"/>
        <v>1</v>
      </c>
      <c r="L156">
        <f t="shared" si="15"/>
        <v>1</v>
      </c>
      <c r="M156">
        <f t="shared" si="16"/>
        <v>1</v>
      </c>
      <c r="N156" t="e">
        <f>VLOOKUP(Объем_продаж[[#This Row],[Артикул]],'Справочник_дубли арт'!A:A,1,0)</f>
        <v>#N/A</v>
      </c>
      <c r="Q156">
        <v>183865</v>
      </c>
      <c r="R156" s="27">
        <v>177725</v>
      </c>
      <c r="S156" s="20">
        <v>2.833428761439057E-3</v>
      </c>
      <c r="T156" s="20">
        <v>0.51333230066699131</v>
      </c>
      <c r="U156" s="4" t="str">
        <f t="shared" si="17"/>
        <v>A</v>
      </c>
    </row>
    <row r="157" spans="1:21" x14ac:dyDescent="0.25">
      <c r="A157" s="28">
        <v>138713</v>
      </c>
      <c r="B157" s="2" t="s">
        <v>163</v>
      </c>
      <c r="C157" s="29">
        <v>175928</v>
      </c>
      <c r="D157" s="25">
        <f t="shared" si="12"/>
        <v>2.8047796041212568E-3</v>
      </c>
      <c r="E157" s="68">
        <f t="shared" si="13"/>
        <v>0.52179410110502844</v>
      </c>
      <c r="F157" s="15" t="str">
        <f>VLOOKUP(Объем_продаж[[#This Row],[Артикул]],Q:U,5,0)</f>
        <v>A</v>
      </c>
      <c r="G157" s="2">
        <f>IFERROR(VLOOKUP(Объем_продаж[[#This Row],[Артикул]],Склад!B:D,3,0),0)</f>
        <v>47</v>
      </c>
      <c r="H157" s="2">
        <f>IFERROR(VLOOKUP(Объем_продаж[[#This Row],[Наименование]],Склад!C:D,2,0),0)</f>
        <v>47</v>
      </c>
      <c r="I157" s="2">
        <f>IFERROR(VLOOKUP(Объем_продаж[[#This Row],[Наименование]],Склад!H:I,2,0),0)</f>
        <v>47</v>
      </c>
      <c r="J157" s="56">
        <f>IFERROR(VLOOKUP(Объем_продаж[[#This Row],[Артикул]]&amp;Объем_продаж[[#This Row],[Наименование]],Склад!A:D,4,0),0)</f>
        <v>47</v>
      </c>
      <c r="K157">
        <f t="shared" si="14"/>
        <v>1</v>
      </c>
      <c r="L157">
        <f t="shared" si="15"/>
        <v>1</v>
      </c>
      <c r="M157">
        <f t="shared" si="16"/>
        <v>1</v>
      </c>
      <c r="N157" t="e">
        <f>VLOOKUP(Объем_продаж[[#This Row],[Артикул]],'Справочник_дубли арт'!A:A,1,0)</f>
        <v>#N/A</v>
      </c>
      <c r="Q157">
        <v>161834</v>
      </c>
      <c r="R157" s="27">
        <v>177505</v>
      </c>
      <c r="S157" s="20">
        <v>2.829921352084624E-3</v>
      </c>
      <c r="T157" s="20">
        <v>0.51616222201907591</v>
      </c>
      <c r="U157" s="4" t="str">
        <f t="shared" si="17"/>
        <v>A</v>
      </c>
    </row>
    <row r="158" spans="1:21" x14ac:dyDescent="0.25">
      <c r="A158" s="28">
        <v>127792</v>
      </c>
      <c r="B158" s="2" t="s">
        <v>202</v>
      </c>
      <c r="C158" s="29">
        <v>175414</v>
      </c>
      <c r="D158" s="25">
        <f t="shared" si="12"/>
        <v>2.796585020447718E-3</v>
      </c>
      <c r="E158" s="68">
        <f t="shared" si="13"/>
        <v>0.52459068612547621</v>
      </c>
      <c r="F158" s="15" t="str">
        <f>VLOOKUP(Объем_продаж[[#This Row],[Артикул]],Q:U,5,0)</f>
        <v>A</v>
      </c>
      <c r="G158" s="2">
        <f>IFERROR(VLOOKUP(Объем_продаж[[#This Row],[Артикул]],Склад!B:D,3,0),0)</f>
        <v>10</v>
      </c>
      <c r="H158" s="2">
        <f>IFERROR(VLOOKUP(Объем_продаж[[#This Row],[Наименование]],Склад!C:D,2,0),0)</f>
        <v>10</v>
      </c>
      <c r="I158" s="2">
        <f>IFERROR(VLOOKUP(Объем_продаж[[#This Row],[Наименование]],Склад!H:I,2,0),0)</f>
        <v>10</v>
      </c>
      <c r="J158" s="56">
        <f>IFERROR(VLOOKUP(Объем_продаж[[#This Row],[Артикул]]&amp;Объем_продаж[[#This Row],[Наименование]],Склад!A:D,4,0),0)</f>
        <v>10</v>
      </c>
      <c r="K158">
        <f t="shared" si="14"/>
        <v>1</v>
      </c>
      <c r="L158">
        <f t="shared" si="15"/>
        <v>1</v>
      </c>
      <c r="M158">
        <f t="shared" si="16"/>
        <v>1</v>
      </c>
      <c r="N158" t="e">
        <f>VLOOKUP(Объем_продаж[[#This Row],[Артикул]],'Справочник_дубли арт'!A:A,1,0)</f>
        <v>#N/A</v>
      </c>
      <c r="Q158">
        <v>125069</v>
      </c>
      <c r="R158" s="27">
        <v>177328</v>
      </c>
      <c r="S158" s="20">
        <v>2.827099481831285E-3</v>
      </c>
      <c r="T158" s="20">
        <v>0.51898932150090715</v>
      </c>
      <c r="U158" s="4" t="str">
        <f t="shared" si="17"/>
        <v>A</v>
      </c>
    </row>
    <row r="159" spans="1:21" x14ac:dyDescent="0.25">
      <c r="A159" s="28">
        <v>171988</v>
      </c>
      <c r="B159" s="2" t="s">
        <v>355</v>
      </c>
      <c r="C159" s="29">
        <v>175324</v>
      </c>
      <c r="D159" s="25">
        <f t="shared" si="12"/>
        <v>2.7951501711663594E-3</v>
      </c>
      <c r="E159" s="68">
        <f t="shared" si="13"/>
        <v>0.5273858362966426</v>
      </c>
      <c r="F159" s="15" t="str">
        <f>VLOOKUP(Объем_продаж[[#This Row],[Артикул]],Q:U,5,0)</f>
        <v>A</v>
      </c>
      <c r="G159" s="2">
        <f>IFERROR(VLOOKUP(Объем_продаж[[#This Row],[Артикул]],Склад!B:D,3,0),0)</f>
        <v>0</v>
      </c>
      <c r="H159" s="2">
        <f>IFERROR(VLOOKUP(Объем_продаж[[#This Row],[Наименование]],Склад!C:D,2,0),0)</f>
        <v>0</v>
      </c>
      <c r="I159" s="2">
        <f>IFERROR(VLOOKUP(Объем_продаж[[#This Row],[Наименование]],Склад!H:I,2,0),0)</f>
        <v>0</v>
      </c>
      <c r="J159" s="56">
        <f>IFERROR(VLOOKUP(Объем_продаж[[#This Row],[Артикул]]&amp;Объем_продаж[[#This Row],[Наименование]],Склад!A:D,4,0),0)</f>
        <v>0</v>
      </c>
      <c r="K159">
        <f t="shared" si="14"/>
        <v>1</v>
      </c>
      <c r="L159">
        <f t="shared" si="15"/>
        <v>1</v>
      </c>
      <c r="M159">
        <f t="shared" si="16"/>
        <v>1</v>
      </c>
      <c r="N159" t="e">
        <f>VLOOKUP(Объем_продаж[[#This Row],[Артикул]],'Справочник_дубли арт'!A:A,1,0)</f>
        <v>#N/A</v>
      </c>
      <c r="Q159">
        <v>138713</v>
      </c>
      <c r="R159" s="27">
        <v>175928</v>
      </c>
      <c r="S159" s="20">
        <v>2.8047796041212568E-3</v>
      </c>
      <c r="T159" s="20">
        <v>0.52179410110502844</v>
      </c>
      <c r="U159" s="4" t="str">
        <f t="shared" si="17"/>
        <v>A</v>
      </c>
    </row>
    <row r="160" spans="1:21" x14ac:dyDescent="0.25">
      <c r="A160" s="28">
        <v>164839</v>
      </c>
      <c r="B160" s="2" t="s">
        <v>331</v>
      </c>
      <c r="C160" s="29">
        <v>174252</v>
      </c>
      <c r="D160" s="25">
        <f t="shared" si="12"/>
        <v>2.7780595219483954E-3</v>
      </c>
      <c r="E160" s="68">
        <f t="shared" si="13"/>
        <v>0.53016389581859102</v>
      </c>
      <c r="F160" s="15" t="str">
        <f>VLOOKUP(Объем_продаж[[#This Row],[Артикул]],Q:U,5,0)</f>
        <v>A</v>
      </c>
      <c r="G160" s="2">
        <f>IFERROR(VLOOKUP(Объем_продаж[[#This Row],[Артикул]],Склад!B:D,3,0),0)</f>
        <v>0</v>
      </c>
      <c r="H160" s="2">
        <f>IFERROR(VLOOKUP(Объем_продаж[[#This Row],[Наименование]],Склад!C:D,2,0),0)</f>
        <v>0</v>
      </c>
      <c r="I160" s="2">
        <f>IFERROR(VLOOKUP(Объем_продаж[[#This Row],[Наименование]],Склад!H:I,2,0),0)</f>
        <v>0</v>
      </c>
      <c r="J160" s="56">
        <f>IFERROR(VLOOKUP(Объем_продаж[[#This Row],[Артикул]]&amp;Объем_продаж[[#This Row],[Наименование]],Склад!A:D,4,0),0)</f>
        <v>0</v>
      </c>
      <c r="K160">
        <f t="shared" si="14"/>
        <v>1</v>
      </c>
      <c r="L160">
        <f t="shared" si="15"/>
        <v>1</v>
      </c>
      <c r="M160">
        <f t="shared" si="16"/>
        <v>1</v>
      </c>
      <c r="N160" t="e">
        <f>VLOOKUP(Объем_продаж[[#This Row],[Артикул]],'Справочник_дубли арт'!A:A,1,0)</f>
        <v>#N/A</v>
      </c>
      <c r="Q160">
        <v>127792</v>
      </c>
      <c r="R160" s="27">
        <v>175414</v>
      </c>
      <c r="S160" s="20">
        <v>2.796585020447718E-3</v>
      </c>
      <c r="T160" s="20">
        <v>0.52459068612547621</v>
      </c>
      <c r="U160" s="4" t="str">
        <f t="shared" si="17"/>
        <v>A</v>
      </c>
    </row>
    <row r="161" spans="1:21" x14ac:dyDescent="0.25">
      <c r="A161" s="28">
        <v>124582</v>
      </c>
      <c r="B161" s="2" t="s">
        <v>107</v>
      </c>
      <c r="C161" s="29">
        <v>174204</v>
      </c>
      <c r="D161" s="25">
        <f t="shared" si="12"/>
        <v>2.7772942689983371E-3</v>
      </c>
      <c r="E161" s="68">
        <f t="shared" si="13"/>
        <v>0.53294119008758933</v>
      </c>
      <c r="F161" s="15" t="str">
        <f>VLOOKUP(Объем_продаж[[#This Row],[Артикул]],Q:U,5,0)</f>
        <v>A</v>
      </c>
      <c r="G161" s="2">
        <f>IFERROR(VLOOKUP(Объем_продаж[[#This Row],[Артикул]],Склад!B:D,3,0),0)</f>
        <v>82</v>
      </c>
      <c r="H161" s="2">
        <f>IFERROR(VLOOKUP(Объем_продаж[[#This Row],[Наименование]],Склад!C:D,2,0),0)</f>
        <v>82</v>
      </c>
      <c r="I161" s="2">
        <f>IFERROR(VLOOKUP(Объем_продаж[[#This Row],[Наименование]],Склад!H:I,2,0),0)</f>
        <v>82</v>
      </c>
      <c r="J161" s="56">
        <f>IFERROR(VLOOKUP(Объем_продаж[[#This Row],[Артикул]]&amp;Объем_продаж[[#This Row],[Наименование]],Склад!A:D,4,0),0)</f>
        <v>82</v>
      </c>
      <c r="K161">
        <f t="shared" si="14"/>
        <v>1</v>
      </c>
      <c r="L161">
        <f t="shared" si="15"/>
        <v>1</v>
      </c>
      <c r="M161">
        <f t="shared" si="16"/>
        <v>1</v>
      </c>
      <c r="N161" t="e">
        <f>VLOOKUP(Объем_продаж[[#This Row],[Артикул]],'Справочник_дубли арт'!A:A,1,0)</f>
        <v>#N/A</v>
      </c>
      <c r="Q161">
        <v>171988</v>
      </c>
      <c r="R161" s="27">
        <v>175324</v>
      </c>
      <c r="S161" s="20">
        <v>2.7951501711663594E-3</v>
      </c>
      <c r="T161" s="20">
        <v>0.52738583629664249</v>
      </c>
      <c r="U161" s="4" t="str">
        <f t="shared" si="17"/>
        <v>A</v>
      </c>
    </row>
    <row r="162" spans="1:21" x14ac:dyDescent="0.25">
      <c r="A162" s="28">
        <v>126449</v>
      </c>
      <c r="B162" s="2" t="s">
        <v>106</v>
      </c>
      <c r="C162" s="29">
        <v>173957</v>
      </c>
      <c r="D162" s="25">
        <f t="shared" si="12"/>
        <v>2.7733564048594964E-3</v>
      </c>
      <c r="E162" s="68">
        <f t="shared" si="13"/>
        <v>0.53571454649244887</v>
      </c>
      <c r="F162" s="15" t="str">
        <f>VLOOKUP(Объем_продаж[[#This Row],[Артикул]],Q:U,5,0)</f>
        <v>A</v>
      </c>
      <c r="G162" s="2">
        <f>IFERROR(VLOOKUP(Объем_продаж[[#This Row],[Артикул]],Склад!B:D,3,0),0)</f>
        <v>143</v>
      </c>
      <c r="H162" s="2">
        <f>IFERROR(VLOOKUP(Объем_продаж[[#This Row],[Наименование]],Склад!C:D,2,0),0)</f>
        <v>143</v>
      </c>
      <c r="I162" s="2">
        <f>IFERROR(VLOOKUP(Объем_продаж[[#This Row],[Наименование]],Склад!H:I,2,0),0)</f>
        <v>143</v>
      </c>
      <c r="J162" s="56">
        <f>IFERROR(VLOOKUP(Объем_продаж[[#This Row],[Артикул]]&amp;Объем_продаж[[#This Row],[Наименование]],Склад!A:D,4,0),0)</f>
        <v>143</v>
      </c>
      <c r="K162">
        <f t="shared" si="14"/>
        <v>1</v>
      </c>
      <c r="L162">
        <f t="shared" si="15"/>
        <v>1</v>
      </c>
      <c r="M162">
        <f t="shared" si="16"/>
        <v>1</v>
      </c>
      <c r="N162" t="e">
        <f>VLOOKUP(Объем_продаж[[#This Row],[Артикул]],'Справочник_дубли арт'!A:A,1,0)</f>
        <v>#N/A</v>
      </c>
      <c r="Q162">
        <v>164839</v>
      </c>
      <c r="R162" s="27">
        <v>174252</v>
      </c>
      <c r="S162" s="20">
        <v>2.7780595219483954E-3</v>
      </c>
      <c r="T162" s="20">
        <v>0.53016389581859091</v>
      </c>
      <c r="U162" s="4" t="str">
        <f t="shared" si="17"/>
        <v>A</v>
      </c>
    </row>
    <row r="163" spans="1:21" x14ac:dyDescent="0.25">
      <c r="A163" s="28">
        <v>112062</v>
      </c>
      <c r="B163" s="2" t="s">
        <v>438</v>
      </c>
      <c r="C163" s="29">
        <v>171848</v>
      </c>
      <c r="D163" s="25">
        <f t="shared" si="12"/>
        <v>2.7397331033663188E-3</v>
      </c>
      <c r="E163" s="68">
        <f t="shared" si="13"/>
        <v>0.53845427959581516</v>
      </c>
      <c r="F163" s="15" t="str">
        <f>VLOOKUP(Объем_продаж[[#This Row],[Артикул]],Q:U,5,0)</f>
        <v>A</v>
      </c>
      <c r="G163" s="2">
        <f>IFERROR(VLOOKUP(Объем_продаж[[#This Row],[Артикул]],Склад!B:D,3,0),0)</f>
        <v>0</v>
      </c>
      <c r="H163" s="2">
        <f>IFERROR(VLOOKUP(Объем_продаж[[#This Row],[Наименование]],Склад!C:D,2,0),0)</f>
        <v>0</v>
      </c>
      <c r="I163" s="2">
        <f>IFERROR(VLOOKUP(Объем_продаж[[#This Row],[Наименование]],Склад!H:I,2,0),0)</f>
        <v>0</v>
      </c>
      <c r="J163" s="56">
        <f>IFERROR(VLOOKUP(Объем_продаж[[#This Row],[Артикул]]&amp;Объем_продаж[[#This Row],[Наименование]],Склад!A:D,4,0),0)</f>
        <v>0</v>
      </c>
      <c r="K163">
        <f t="shared" si="14"/>
        <v>1</v>
      </c>
      <c r="L163">
        <f t="shared" si="15"/>
        <v>1</v>
      </c>
      <c r="M163">
        <f t="shared" si="16"/>
        <v>1</v>
      </c>
      <c r="N163" t="e">
        <f>VLOOKUP(Объем_продаж[[#This Row],[Артикул]],'Справочник_дубли арт'!A:A,1,0)</f>
        <v>#N/A</v>
      </c>
      <c r="Q163">
        <v>124582</v>
      </c>
      <c r="R163" s="27">
        <v>174204</v>
      </c>
      <c r="S163" s="20">
        <v>2.7772942689983371E-3</v>
      </c>
      <c r="T163" s="20">
        <v>0.53294119008758922</v>
      </c>
      <c r="U163" s="4" t="str">
        <f t="shared" si="17"/>
        <v>A</v>
      </c>
    </row>
    <row r="164" spans="1:21" x14ac:dyDescent="0.25">
      <c r="A164" s="28">
        <v>169553</v>
      </c>
      <c r="B164" s="2" t="s">
        <v>367</v>
      </c>
      <c r="C164" s="29">
        <v>170627</v>
      </c>
      <c r="D164" s="25">
        <f t="shared" si="12"/>
        <v>2.7202669814492164E-3</v>
      </c>
      <c r="E164" s="68">
        <f t="shared" si="13"/>
        <v>0.54117454657726438</v>
      </c>
      <c r="F164" s="15" t="str">
        <f>VLOOKUP(Объем_продаж[[#This Row],[Артикул]],Q:U,5,0)</f>
        <v>A</v>
      </c>
      <c r="G164" s="2">
        <f>IFERROR(VLOOKUP(Объем_продаж[[#This Row],[Артикул]],Склад!B:D,3,0),0)</f>
        <v>0</v>
      </c>
      <c r="H164" s="2">
        <f>IFERROR(VLOOKUP(Объем_продаж[[#This Row],[Наименование]],Склад!C:D,2,0),0)</f>
        <v>0</v>
      </c>
      <c r="I164" s="2">
        <f>IFERROR(VLOOKUP(Объем_продаж[[#This Row],[Наименование]],Склад!H:I,2,0),0)</f>
        <v>0</v>
      </c>
      <c r="J164" s="56">
        <f>IFERROR(VLOOKUP(Объем_продаж[[#This Row],[Артикул]]&amp;Объем_продаж[[#This Row],[Наименование]],Склад!A:D,4,0),0)</f>
        <v>0</v>
      </c>
      <c r="K164">
        <f t="shared" si="14"/>
        <v>1</v>
      </c>
      <c r="L164">
        <f t="shared" si="15"/>
        <v>1</v>
      </c>
      <c r="M164">
        <f t="shared" si="16"/>
        <v>1</v>
      </c>
      <c r="N164" t="e">
        <f>VLOOKUP(Объем_продаж[[#This Row],[Артикул]],'Справочник_дубли арт'!A:A,1,0)</f>
        <v>#N/A</v>
      </c>
      <c r="Q164">
        <v>126449</v>
      </c>
      <c r="R164" s="27">
        <v>173957</v>
      </c>
      <c r="S164" s="20">
        <v>2.7733564048594964E-3</v>
      </c>
      <c r="T164" s="20">
        <v>0.53571454649244876</v>
      </c>
      <c r="U164" s="4" t="str">
        <f t="shared" si="17"/>
        <v>A</v>
      </c>
    </row>
    <row r="165" spans="1:21" x14ac:dyDescent="0.25">
      <c r="A165" s="28">
        <v>157312</v>
      </c>
      <c r="B165" s="2" t="s">
        <v>271</v>
      </c>
      <c r="C165" s="29">
        <v>170610</v>
      </c>
      <c r="D165" s="25">
        <f t="shared" si="12"/>
        <v>2.7199959543627375E-3</v>
      </c>
      <c r="E165" s="68">
        <f t="shared" si="13"/>
        <v>0.54389454253162717</v>
      </c>
      <c r="F165" s="15" t="str">
        <f>VLOOKUP(Объем_продаж[[#This Row],[Артикул]],Q:U,5,0)</f>
        <v>A</v>
      </c>
      <c r="G165" s="2">
        <f>IFERROR(VLOOKUP(Объем_продаж[[#This Row],[Артикул]],Склад!B:D,3,0),0)</f>
        <v>0</v>
      </c>
      <c r="H165" s="2">
        <f>IFERROR(VLOOKUP(Объем_продаж[[#This Row],[Наименование]],Склад!C:D,2,0),0)</f>
        <v>64</v>
      </c>
      <c r="I165" s="2">
        <f>IFERROR(VLOOKUP(Объем_продаж[[#This Row],[Наименование]],Склад!H:I,2,0),0)</f>
        <v>356</v>
      </c>
      <c r="J165" s="56">
        <f>IFERROR(VLOOKUP(Объем_продаж[[#This Row],[Артикул]]&amp;Объем_продаж[[#This Row],[Наименование]],Склад!A:D,4,0),0)</f>
        <v>0</v>
      </c>
      <c r="K165">
        <f t="shared" si="14"/>
        <v>0</v>
      </c>
      <c r="L165">
        <f t="shared" si="15"/>
        <v>0</v>
      </c>
      <c r="M165">
        <f t="shared" si="16"/>
        <v>1</v>
      </c>
      <c r="N165" t="e">
        <f>VLOOKUP(Объем_продаж[[#This Row],[Артикул]],'Справочник_дубли арт'!A:A,1,0)</f>
        <v>#N/A</v>
      </c>
      <c r="Q165">
        <v>112062</v>
      </c>
      <c r="R165" s="27">
        <v>171848</v>
      </c>
      <c r="S165" s="20">
        <v>2.7397331033663188E-3</v>
      </c>
      <c r="T165" s="20">
        <v>0.53845427959581504</v>
      </c>
      <c r="U165" s="4" t="str">
        <f t="shared" si="17"/>
        <v>A</v>
      </c>
    </row>
    <row r="166" spans="1:21" x14ac:dyDescent="0.25">
      <c r="A166" s="28">
        <v>145947</v>
      </c>
      <c r="B166" s="2" t="s">
        <v>84</v>
      </c>
      <c r="C166" s="29">
        <v>170069</v>
      </c>
      <c r="D166" s="25">
        <f t="shared" si="12"/>
        <v>2.7113709159047911E-3</v>
      </c>
      <c r="E166" s="68">
        <f t="shared" si="13"/>
        <v>0.54660591344753195</v>
      </c>
      <c r="F166" s="15" t="str">
        <f>VLOOKUP(Объем_продаж[[#This Row],[Артикул]],Q:U,5,0)</f>
        <v>A</v>
      </c>
      <c r="G166" s="2">
        <f>IFERROR(VLOOKUP(Объем_продаж[[#This Row],[Артикул]],Склад!B:D,3,0),0)</f>
        <v>75</v>
      </c>
      <c r="H166" s="2">
        <f>IFERROR(VLOOKUP(Объем_продаж[[#This Row],[Наименование]],Склад!C:D,2,0),0)</f>
        <v>75</v>
      </c>
      <c r="I166" s="2">
        <f>IFERROR(VLOOKUP(Объем_продаж[[#This Row],[Наименование]],Склад!H:I,2,0),0)</f>
        <v>75</v>
      </c>
      <c r="J166" s="56">
        <f>IFERROR(VLOOKUP(Объем_продаж[[#This Row],[Артикул]]&amp;Объем_продаж[[#This Row],[Наименование]],Склад!A:D,4,0),0)</f>
        <v>75</v>
      </c>
      <c r="K166">
        <f t="shared" si="14"/>
        <v>1</v>
      </c>
      <c r="L166">
        <f t="shared" si="15"/>
        <v>1</v>
      </c>
      <c r="M166">
        <f t="shared" si="16"/>
        <v>1</v>
      </c>
      <c r="N166" t="e">
        <f>VLOOKUP(Объем_продаж[[#This Row],[Артикул]],'Справочник_дубли арт'!A:A,1,0)</f>
        <v>#N/A</v>
      </c>
      <c r="Q166">
        <v>169553</v>
      </c>
      <c r="R166" s="27">
        <v>170627</v>
      </c>
      <c r="S166" s="20">
        <v>2.7202669814492164E-3</v>
      </c>
      <c r="T166" s="20">
        <v>0.54117454657726427</v>
      </c>
      <c r="U166" s="4" t="str">
        <f t="shared" si="17"/>
        <v>A</v>
      </c>
    </row>
    <row r="167" spans="1:21" x14ac:dyDescent="0.25">
      <c r="A167" s="28">
        <v>171604</v>
      </c>
      <c r="B167" s="2" t="s">
        <v>306</v>
      </c>
      <c r="C167" s="29">
        <v>169903</v>
      </c>
      <c r="D167" s="25">
        <f t="shared" si="12"/>
        <v>2.7087244161191734E-3</v>
      </c>
      <c r="E167" s="68">
        <f t="shared" si="13"/>
        <v>0.54931463786365109</v>
      </c>
      <c r="F167" s="15" t="str">
        <f>VLOOKUP(Объем_продаж[[#This Row],[Артикул]],Q:U,5,0)</f>
        <v>A</v>
      </c>
      <c r="G167" s="2">
        <f>IFERROR(VLOOKUP(Объем_продаж[[#This Row],[Артикул]],Склад!B:D,3,0),0)</f>
        <v>196</v>
      </c>
      <c r="H167" s="2">
        <f>IFERROR(VLOOKUP(Объем_продаж[[#This Row],[Наименование]],Склад!C:D,2,0),0)</f>
        <v>196</v>
      </c>
      <c r="I167" s="2">
        <f>IFERROR(VLOOKUP(Объем_продаж[[#This Row],[Наименование]],Склад!H:I,2,0),0)</f>
        <v>196</v>
      </c>
      <c r="J167" s="56">
        <f>IFERROR(VLOOKUP(Объем_продаж[[#This Row],[Артикул]]&amp;Объем_продаж[[#This Row],[Наименование]],Склад!A:D,4,0),0)</f>
        <v>196</v>
      </c>
      <c r="K167">
        <f t="shared" si="14"/>
        <v>1</v>
      </c>
      <c r="L167">
        <f t="shared" si="15"/>
        <v>1</v>
      </c>
      <c r="M167">
        <f t="shared" si="16"/>
        <v>1</v>
      </c>
      <c r="N167" t="e">
        <f>VLOOKUP(Объем_продаж[[#This Row],[Артикул]],'Справочник_дубли арт'!A:A,1,0)</f>
        <v>#N/A</v>
      </c>
      <c r="Q167">
        <v>157312</v>
      </c>
      <c r="R167" s="27">
        <v>170610</v>
      </c>
      <c r="S167" s="20">
        <v>2.7199959543627375E-3</v>
      </c>
      <c r="T167" s="20">
        <v>0.54389454253162706</v>
      </c>
      <c r="U167" s="4" t="str">
        <f t="shared" si="17"/>
        <v>A</v>
      </c>
    </row>
    <row r="168" spans="1:21" x14ac:dyDescent="0.25">
      <c r="A168" s="28">
        <v>199575</v>
      </c>
      <c r="B168" s="2" t="s">
        <v>17</v>
      </c>
      <c r="C168" s="29">
        <v>169502</v>
      </c>
      <c r="D168" s="25">
        <f t="shared" si="12"/>
        <v>2.7023313654322297E-3</v>
      </c>
      <c r="E168" s="68">
        <f t="shared" si="13"/>
        <v>0.55201696922908328</v>
      </c>
      <c r="F168" s="15" t="str">
        <f>VLOOKUP(Объем_продаж[[#This Row],[Артикул]],Q:U,5,0)</f>
        <v>A</v>
      </c>
      <c r="G168" s="2">
        <f>IFERROR(VLOOKUP(Объем_продаж[[#This Row],[Артикул]],Склад!B:D,3,0),0)</f>
        <v>0</v>
      </c>
      <c r="H168" s="2">
        <f>IFERROR(VLOOKUP(Объем_продаж[[#This Row],[Наименование]],Склад!C:D,2,0),0)</f>
        <v>0</v>
      </c>
      <c r="I168" s="2">
        <f>IFERROR(VLOOKUP(Объем_продаж[[#This Row],[Наименование]],Склад!H:I,2,0),0)</f>
        <v>0</v>
      </c>
      <c r="J168" s="56">
        <f>IFERROR(VLOOKUP(Объем_продаж[[#This Row],[Артикул]]&amp;Объем_продаж[[#This Row],[Наименование]],Склад!A:D,4,0),0)</f>
        <v>0</v>
      </c>
      <c r="K168">
        <f t="shared" si="14"/>
        <v>1</v>
      </c>
      <c r="L168">
        <f t="shared" si="15"/>
        <v>1</v>
      </c>
      <c r="M168">
        <f t="shared" si="16"/>
        <v>1</v>
      </c>
      <c r="N168" t="e">
        <f>VLOOKUP(Объем_продаж[[#This Row],[Артикул]],'Справочник_дубли арт'!A:A,1,0)</f>
        <v>#N/A</v>
      </c>
      <c r="Q168">
        <v>145947</v>
      </c>
      <c r="R168" s="27">
        <v>170069</v>
      </c>
      <c r="S168" s="20">
        <v>2.7113709159047911E-3</v>
      </c>
      <c r="T168" s="20">
        <v>0.54660591344753184</v>
      </c>
      <c r="U168" s="4" t="str">
        <f t="shared" si="17"/>
        <v>A</v>
      </c>
    </row>
    <row r="169" spans="1:21" x14ac:dyDescent="0.25">
      <c r="A169" s="28">
        <v>139462</v>
      </c>
      <c r="B169" s="2" t="s">
        <v>152</v>
      </c>
      <c r="C169" s="29">
        <v>168400</v>
      </c>
      <c r="D169" s="25">
        <f t="shared" si="12"/>
        <v>2.6847624331204794E-3</v>
      </c>
      <c r="E169" s="68">
        <f t="shared" si="13"/>
        <v>0.55470173166220371</v>
      </c>
      <c r="F169" s="15" t="str">
        <f>VLOOKUP(Объем_продаж[[#This Row],[Артикул]],Q:U,5,0)</f>
        <v>A</v>
      </c>
      <c r="G169" s="2">
        <f>IFERROR(VLOOKUP(Объем_продаж[[#This Row],[Артикул]],Склад!B:D,3,0),0)</f>
        <v>183</v>
      </c>
      <c r="H169" s="2">
        <f>IFERROR(VLOOKUP(Объем_продаж[[#This Row],[Наименование]],Склад!C:D,2,0),0)</f>
        <v>183</v>
      </c>
      <c r="I169" s="2">
        <f>IFERROR(VLOOKUP(Объем_продаж[[#This Row],[Наименование]],Склад!H:I,2,0),0)</f>
        <v>183</v>
      </c>
      <c r="J169" s="56">
        <f>IFERROR(VLOOKUP(Объем_продаж[[#This Row],[Артикул]]&amp;Объем_продаж[[#This Row],[Наименование]],Склад!A:D,4,0),0)</f>
        <v>183</v>
      </c>
      <c r="K169">
        <f t="shared" si="14"/>
        <v>1</v>
      </c>
      <c r="L169">
        <f t="shared" si="15"/>
        <v>1</v>
      </c>
      <c r="M169">
        <f t="shared" si="16"/>
        <v>1</v>
      </c>
      <c r="N169" t="e">
        <f>VLOOKUP(Объем_продаж[[#This Row],[Артикул]],'Справочник_дубли арт'!A:A,1,0)</f>
        <v>#N/A</v>
      </c>
      <c r="Q169">
        <v>171604</v>
      </c>
      <c r="R169" s="27">
        <v>169903</v>
      </c>
      <c r="S169" s="20">
        <v>2.7087244161191734E-3</v>
      </c>
      <c r="T169" s="20">
        <v>0.54931463786365098</v>
      </c>
      <c r="U169" s="4" t="str">
        <f t="shared" si="17"/>
        <v>A</v>
      </c>
    </row>
    <row r="170" spans="1:21" x14ac:dyDescent="0.25">
      <c r="A170" s="28">
        <v>120916</v>
      </c>
      <c r="B170" s="2" t="s">
        <v>197</v>
      </c>
      <c r="C170" s="29">
        <v>167996</v>
      </c>
      <c r="D170" s="25">
        <f t="shared" si="12"/>
        <v>2.6783215541241572E-3</v>
      </c>
      <c r="E170" s="68">
        <f t="shared" si="13"/>
        <v>0.55738005321632789</v>
      </c>
      <c r="F170" s="15" t="str">
        <f>VLOOKUP(Объем_продаж[[#This Row],[Артикул]],Q:U,5,0)</f>
        <v>A</v>
      </c>
      <c r="G170" s="2">
        <f>IFERROR(VLOOKUP(Объем_продаж[[#This Row],[Артикул]],Склад!B:D,3,0),0)</f>
        <v>95</v>
      </c>
      <c r="H170" s="2">
        <f>IFERROR(VLOOKUP(Объем_продаж[[#This Row],[Наименование]],Склад!C:D,2,0),0)</f>
        <v>95</v>
      </c>
      <c r="I170" s="2">
        <f>IFERROR(VLOOKUP(Объем_продаж[[#This Row],[Наименование]],Склад!H:I,2,0),0)</f>
        <v>95</v>
      </c>
      <c r="J170" s="56">
        <f>IFERROR(VLOOKUP(Объем_продаж[[#This Row],[Артикул]]&amp;Объем_продаж[[#This Row],[Наименование]],Склад!A:D,4,0),0)</f>
        <v>95</v>
      </c>
      <c r="K170">
        <f t="shared" si="14"/>
        <v>1</v>
      </c>
      <c r="L170">
        <f t="shared" si="15"/>
        <v>1</v>
      </c>
      <c r="M170">
        <f t="shared" si="16"/>
        <v>1</v>
      </c>
      <c r="N170" t="e">
        <f>VLOOKUP(Объем_продаж[[#This Row],[Артикул]],'Справочник_дубли арт'!A:A,1,0)</f>
        <v>#N/A</v>
      </c>
      <c r="Q170">
        <v>199575</v>
      </c>
      <c r="R170" s="27">
        <v>169502</v>
      </c>
      <c r="S170" s="20">
        <v>2.7023313654322297E-3</v>
      </c>
      <c r="T170" s="20">
        <v>0.55201696922908328</v>
      </c>
      <c r="U170" s="4" t="str">
        <f t="shared" si="17"/>
        <v>A</v>
      </c>
    </row>
    <row r="171" spans="1:21" x14ac:dyDescent="0.25">
      <c r="A171" s="28">
        <v>107978</v>
      </c>
      <c r="B171" s="2" t="s">
        <v>123</v>
      </c>
      <c r="C171" s="29">
        <v>167972</v>
      </c>
      <c r="D171" s="25">
        <f t="shared" si="12"/>
        <v>2.677938927649128E-3</v>
      </c>
      <c r="E171" s="68">
        <f t="shared" si="13"/>
        <v>0.560057992143977</v>
      </c>
      <c r="F171" s="15" t="str">
        <f>VLOOKUP(Объем_продаж[[#This Row],[Артикул]],Q:U,5,0)</f>
        <v>A</v>
      </c>
      <c r="G171" s="2">
        <f>IFERROR(VLOOKUP(Объем_продаж[[#This Row],[Артикул]],Склад!B:D,3,0),0)</f>
        <v>76</v>
      </c>
      <c r="H171" s="2">
        <f>IFERROR(VLOOKUP(Объем_продаж[[#This Row],[Наименование]],Склад!C:D,2,0),0)</f>
        <v>76</v>
      </c>
      <c r="I171" s="2">
        <f>IFERROR(VLOOKUP(Объем_продаж[[#This Row],[Наименование]],Склад!H:I,2,0),0)</f>
        <v>76</v>
      </c>
      <c r="J171" s="56">
        <f>IFERROR(VLOOKUP(Объем_продаж[[#This Row],[Артикул]]&amp;Объем_продаж[[#This Row],[Наименование]],Склад!A:D,4,0),0)</f>
        <v>76</v>
      </c>
      <c r="K171">
        <f t="shared" si="14"/>
        <v>1</v>
      </c>
      <c r="L171">
        <f t="shared" si="15"/>
        <v>1</v>
      </c>
      <c r="M171">
        <f t="shared" si="16"/>
        <v>1</v>
      </c>
      <c r="N171" t="e">
        <f>VLOOKUP(Объем_продаж[[#This Row],[Артикул]],'Справочник_дубли арт'!A:A,1,0)</f>
        <v>#N/A</v>
      </c>
      <c r="Q171">
        <v>139462</v>
      </c>
      <c r="R171" s="27">
        <v>168400</v>
      </c>
      <c r="S171" s="20">
        <v>2.6847624331204794E-3</v>
      </c>
      <c r="T171" s="20">
        <v>0.55470173166220371</v>
      </c>
      <c r="U171" s="4" t="str">
        <f t="shared" si="17"/>
        <v>A</v>
      </c>
    </row>
    <row r="172" spans="1:21" x14ac:dyDescent="0.25">
      <c r="A172" s="28">
        <v>176474</v>
      </c>
      <c r="B172" s="2" t="s">
        <v>42</v>
      </c>
      <c r="C172" s="29">
        <v>167868</v>
      </c>
      <c r="D172" s="25">
        <f t="shared" si="12"/>
        <v>2.6762808795906686E-3</v>
      </c>
      <c r="E172" s="68">
        <f t="shared" si="13"/>
        <v>0.56273427302356771</v>
      </c>
      <c r="F172" s="15" t="str">
        <f>VLOOKUP(Объем_продаж[[#This Row],[Артикул]],Q:U,5,0)</f>
        <v>A</v>
      </c>
      <c r="G172" s="2">
        <f>IFERROR(VLOOKUP(Объем_продаж[[#This Row],[Артикул]],Склад!B:D,3,0),0)</f>
        <v>0</v>
      </c>
      <c r="H172" s="2">
        <f>IFERROR(VLOOKUP(Объем_продаж[[#This Row],[Наименование]],Склад!C:D,2,0),0)</f>
        <v>0</v>
      </c>
      <c r="I172" s="2">
        <f>IFERROR(VLOOKUP(Объем_продаж[[#This Row],[Наименование]],Склад!H:I,2,0),0)</f>
        <v>0</v>
      </c>
      <c r="J172" s="56">
        <f>IFERROR(VLOOKUP(Объем_продаж[[#This Row],[Артикул]]&amp;Объем_продаж[[#This Row],[Наименование]],Склад!A:D,4,0),0)</f>
        <v>0</v>
      </c>
      <c r="K172">
        <f t="shared" si="14"/>
        <v>1</v>
      </c>
      <c r="L172">
        <f t="shared" si="15"/>
        <v>1</v>
      </c>
      <c r="M172">
        <f t="shared" si="16"/>
        <v>1</v>
      </c>
      <c r="N172" t="e">
        <f>VLOOKUP(Объем_продаж[[#This Row],[Артикул]],'Справочник_дубли арт'!A:A,1,0)</f>
        <v>#N/A</v>
      </c>
      <c r="Q172">
        <v>120916</v>
      </c>
      <c r="R172" s="27">
        <v>167996</v>
      </c>
      <c r="S172" s="20">
        <v>2.6783215541241572E-3</v>
      </c>
      <c r="T172" s="20">
        <v>0.55738005321632789</v>
      </c>
      <c r="U172" s="4" t="str">
        <f t="shared" si="17"/>
        <v>A</v>
      </c>
    </row>
    <row r="173" spans="1:21" x14ac:dyDescent="0.25">
      <c r="A173" s="28">
        <v>100923</v>
      </c>
      <c r="B173" s="2" t="s">
        <v>271</v>
      </c>
      <c r="C173" s="29">
        <v>167539</v>
      </c>
      <c r="D173" s="25">
        <f t="shared" si="12"/>
        <v>2.6710357083288123E-3</v>
      </c>
      <c r="E173" s="68">
        <f t="shared" si="13"/>
        <v>0.56540530873189654</v>
      </c>
      <c r="F173" s="15" t="str">
        <f>VLOOKUP(Объем_продаж[[#This Row],[Артикул]],Q:U,5,0)</f>
        <v>A</v>
      </c>
      <c r="G173" s="2">
        <f>IFERROR(VLOOKUP(Объем_продаж[[#This Row],[Артикул]],Склад!B:D,3,0),0)</f>
        <v>64</v>
      </c>
      <c r="H173" s="2">
        <f>IFERROR(VLOOKUP(Объем_продаж[[#This Row],[Наименование]],Склад!C:D,2,0),0)</f>
        <v>64</v>
      </c>
      <c r="I173" s="2">
        <f>IFERROR(VLOOKUP(Объем_продаж[[#This Row],[Наименование]],Склад!H:I,2,0),0)</f>
        <v>356</v>
      </c>
      <c r="J173" s="56">
        <f>IFERROR(VLOOKUP(Объем_продаж[[#This Row],[Артикул]]&amp;Объем_продаж[[#This Row],[Наименование]],Склад!A:D,4,0),0)</f>
        <v>64</v>
      </c>
      <c r="K173">
        <f t="shared" si="14"/>
        <v>1</v>
      </c>
      <c r="L173">
        <f t="shared" si="15"/>
        <v>0</v>
      </c>
      <c r="M173">
        <f t="shared" si="16"/>
        <v>1</v>
      </c>
      <c r="N173" t="e">
        <f>VLOOKUP(Объем_продаж[[#This Row],[Артикул]],'Справочник_дубли арт'!A:A,1,0)</f>
        <v>#N/A</v>
      </c>
      <c r="Q173">
        <v>107978</v>
      </c>
      <c r="R173" s="27">
        <v>167972</v>
      </c>
      <c r="S173" s="20">
        <v>2.677938927649128E-3</v>
      </c>
      <c r="T173" s="20">
        <v>0.560057992143977</v>
      </c>
      <c r="U173" s="4" t="str">
        <f t="shared" si="17"/>
        <v>A</v>
      </c>
    </row>
    <row r="174" spans="1:21" x14ac:dyDescent="0.25">
      <c r="A174" s="28">
        <v>104186</v>
      </c>
      <c r="B174" s="2" t="s">
        <v>128</v>
      </c>
      <c r="C174" s="29">
        <v>167213</v>
      </c>
      <c r="D174" s="25">
        <f t="shared" si="12"/>
        <v>2.6658383653763345E-3</v>
      </c>
      <c r="E174" s="68">
        <f t="shared" si="13"/>
        <v>0.56807114709727291</v>
      </c>
      <c r="F174" s="15" t="str">
        <f>VLOOKUP(Объем_продаж[[#This Row],[Артикул]],Q:U,5,0)</f>
        <v>A</v>
      </c>
      <c r="G174" s="2">
        <f>IFERROR(VLOOKUP(Объем_продаж[[#This Row],[Артикул]],Склад!B:D,3,0),0)</f>
        <v>158</v>
      </c>
      <c r="H174" s="2">
        <f>IFERROR(VLOOKUP(Объем_продаж[[#This Row],[Наименование]],Склад!C:D,2,0),0)</f>
        <v>158</v>
      </c>
      <c r="I174" s="2">
        <f>IFERROR(VLOOKUP(Объем_продаж[[#This Row],[Наименование]],Склад!H:I,2,0),0)</f>
        <v>158</v>
      </c>
      <c r="J174" s="56">
        <f>IFERROR(VLOOKUP(Объем_продаж[[#This Row],[Артикул]]&amp;Объем_продаж[[#This Row],[Наименование]],Склад!A:D,4,0),0)</f>
        <v>158</v>
      </c>
      <c r="K174">
        <f t="shared" si="14"/>
        <v>1</v>
      </c>
      <c r="L174">
        <f t="shared" si="15"/>
        <v>1</v>
      </c>
      <c r="M174">
        <f t="shared" si="16"/>
        <v>1</v>
      </c>
      <c r="N174" t="e">
        <f>VLOOKUP(Объем_продаж[[#This Row],[Артикул]],'Справочник_дубли арт'!A:A,1,0)</f>
        <v>#N/A</v>
      </c>
      <c r="Q174">
        <v>176474</v>
      </c>
      <c r="R174" s="27">
        <v>167868</v>
      </c>
      <c r="S174" s="20">
        <v>2.6762808795906686E-3</v>
      </c>
      <c r="T174" s="20">
        <v>0.5627342730235676</v>
      </c>
      <c r="U174" s="4" t="str">
        <f t="shared" si="17"/>
        <v>A</v>
      </c>
    </row>
    <row r="175" spans="1:21" x14ac:dyDescent="0.25">
      <c r="A175" s="28">
        <v>114813</v>
      </c>
      <c r="B175" s="2" t="s">
        <v>314</v>
      </c>
      <c r="C175" s="29">
        <v>165989</v>
      </c>
      <c r="D175" s="25">
        <f t="shared" si="12"/>
        <v>2.6463244151498531E-3</v>
      </c>
      <c r="E175" s="68">
        <f t="shared" si="13"/>
        <v>0.5707174715124228</v>
      </c>
      <c r="F175" s="15" t="str">
        <f>VLOOKUP(Объем_продаж[[#This Row],[Артикул]],Q:U,5,0)</f>
        <v>A</v>
      </c>
      <c r="G175" s="2">
        <f>IFERROR(VLOOKUP(Объем_продаж[[#This Row],[Артикул]],Склад!B:D,3,0),0)</f>
        <v>186</v>
      </c>
      <c r="H175" s="2">
        <f>IFERROR(VLOOKUP(Объем_продаж[[#This Row],[Наименование]],Склад!C:D,2,0),0)</f>
        <v>186</v>
      </c>
      <c r="I175" s="2">
        <f>IFERROR(VLOOKUP(Объем_продаж[[#This Row],[Наименование]],Склад!H:I,2,0),0)</f>
        <v>186</v>
      </c>
      <c r="J175" s="56">
        <f>IFERROR(VLOOKUP(Объем_продаж[[#This Row],[Артикул]]&amp;Объем_продаж[[#This Row],[Наименование]],Склад!A:D,4,0),0)</f>
        <v>186</v>
      </c>
      <c r="K175">
        <f t="shared" si="14"/>
        <v>1</v>
      </c>
      <c r="L175">
        <f t="shared" si="15"/>
        <v>1</v>
      </c>
      <c r="M175">
        <f t="shared" si="16"/>
        <v>1</v>
      </c>
      <c r="N175" t="e">
        <f>VLOOKUP(Объем_продаж[[#This Row],[Артикул]],'Справочник_дубли арт'!A:A,1,0)</f>
        <v>#N/A</v>
      </c>
      <c r="Q175">
        <v>100923</v>
      </c>
      <c r="R175" s="27">
        <v>167539</v>
      </c>
      <c r="S175" s="20">
        <v>2.6710357083288123E-3</v>
      </c>
      <c r="T175" s="20">
        <v>0.56540530873189643</v>
      </c>
      <c r="U175" s="4" t="str">
        <f t="shared" si="17"/>
        <v>A</v>
      </c>
    </row>
    <row r="176" spans="1:21" x14ac:dyDescent="0.25">
      <c r="A176" s="28">
        <v>114221</v>
      </c>
      <c r="B176" s="2" t="s">
        <v>37</v>
      </c>
      <c r="C176" s="29">
        <v>165031</v>
      </c>
      <c r="D176" s="25">
        <f t="shared" si="12"/>
        <v>2.6310512416882767E-3</v>
      </c>
      <c r="E176" s="68">
        <f t="shared" si="13"/>
        <v>0.57334852275411108</v>
      </c>
      <c r="F176" s="15" t="str">
        <f>VLOOKUP(Объем_продаж[[#This Row],[Артикул]],Q:U,5,0)</f>
        <v>A</v>
      </c>
      <c r="G176" s="2">
        <f>IFERROR(VLOOKUP(Объем_продаж[[#This Row],[Артикул]],Склад!B:D,3,0),0)</f>
        <v>152</v>
      </c>
      <c r="H176" s="2">
        <f>IFERROR(VLOOKUP(Объем_продаж[[#This Row],[Наименование]],Склад!C:D,2,0),0)</f>
        <v>152</v>
      </c>
      <c r="I176" s="2">
        <f>IFERROR(VLOOKUP(Объем_продаж[[#This Row],[Наименование]],Склад!H:I,2,0),0)</f>
        <v>152</v>
      </c>
      <c r="J176" s="56">
        <f>IFERROR(VLOOKUP(Объем_продаж[[#This Row],[Артикул]]&amp;Объем_продаж[[#This Row],[Наименование]],Склад!A:D,4,0),0)</f>
        <v>152</v>
      </c>
      <c r="K176">
        <f t="shared" si="14"/>
        <v>1</v>
      </c>
      <c r="L176">
        <f t="shared" si="15"/>
        <v>1</v>
      </c>
      <c r="M176">
        <f t="shared" si="16"/>
        <v>1</v>
      </c>
      <c r="N176" t="e">
        <f>VLOOKUP(Объем_продаж[[#This Row],[Артикул]],'Справочник_дубли арт'!A:A,1,0)</f>
        <v>#N/A</v>
      </c>
      <c r="Q176">
        <v>104186</v>
      </c>
      <c r="R176" s="27">
        <v>167213</v>
      </c>
      <c r="S176" s="20">
        <v>2.6658383653763345E-3</v>
      </c>
      <c r="T176" s="20">
        <v>0.5680711470972728</v>
      </c>
      <c r="U176" s="4" t="str">
        <f t="shared" si="17"/>
        <v>A</v>
      </c>
    </row>
    <row r="177" spans="1:21" x14ac:dyDescent="0.25">
      <c r="A177" s="28">
        <v>169470</v>
      </c>
      <c r="B177" s="2" t="s">
        <v>185</v>
      </c>
      <c r="C177" s="29">
        <v>164896</v>
      </c>
      <c r="D177" s="25">
        <f t="shared" si="12"/>
        <v>2.6288989677662384E-3</v>
      </c>
      <c r="E177" s="68">
        <f t="shared" si="13"/>
        <v>0.57597742172187727</v>
      </c>
      <c r="F177" s="15" t="str">
        <f>VLOOKUP(Объем_продаж[[#This Row],[Артикул]],Q:U,5,0)</f>
        <v>A</v>
      </c>
      <c r="G177" s="2">
        <f>IFERROR(VLOOKUP(Объем_продаж[[#This Row],[Артикул]],Склад!B:D,3,0),0)</f>
        <v>117</v>
      </c>
      <c r="H177" s="2">
        <f>IFERROR(VLOOKUP(Объем_продаж[[#This Row],[Наименование]],Склад!C:D,2,0),0)</f>
        <v>117</v>
      </c>
      <c r="I177" s="2">
        <f>IFERROR(VLOOKUP(Объем_продаж[[#This Row],[Наименование]],Склад!H:I,2,0),0)</f>
        <v>117</v>
      </c>
      <c r="J177" s="56">
        <f>IFERROR(VLOOKUP(Объем_продаж[[#This Row],[Артикул]]&amp;Объем_продаж[[#This Row],[Наименование]],Склад!A:D,4,0),0)</f>
        <v>117</v>
      </c>
      <c r="K177">
        <f t="shared" si="14"/>
        <v>1</v>
      </c>
      <c r="L177">
        <f t="shared" si="15"/>
        <v>1</v>
      </c>
      <c r="M177">
        <f t="shared" si="16"/>
        <v>1</v>
      </c>
      <c r="N177" t="e">
        <f>VLOOKUP(Объем_продаж[[#This Row],[Артикул]],'Справочник_дубли арт'!A:A,1,0)</f>
        <v>#N/A</v>
      </c>
      <c r="Q177">
        <v>114813</v>
      </c>
      <c r="R177" s="27">
        <v>165989</v>
      </c>
      <c r="S177" s="20">
        <v>2.6463244151498531E-3</v>
      </c>
      <c r="T177" s="20">
        <v>0.57071747151242269</v>
      </c>
      <c r="U177" s="4" t="str">
        <f t="shared" si="17"/>
        <v>A</v>
      </c>
    </row>
    <row r="178" spans="1:21" x14ac:dyDescent="0.25">
      <c r="A178" s="28">
        <v>162763</v>
      </c>
      <c r="B178" s="2" t="s">
        <v>390</v>
      </c>
      <c r="C178" s="29">
        <v>164039</v>
      </c>
      <c r="D178" s="25">
        <f t="shared" si="12"/>
        <v>2.6152360140537429E-3</v>
      </c>
      <c r="E178" s="68">
        <f t="shared" si="13"/>
        <v>0.57859265773593105</v>
      </c>
      <c r="F178" s="15" t="str">
        <f>VLOOKUP(Объем_продаж[[#This Row],[Артикул]],Q:U,5,0)</f>
        <v>A</v>
      </c>
      <c r="G178" s="2">
        <f>IFERROR(VLOOKUP(Объем_продаж[[#This Row],[Артикул]],Склад!B:D,3,0),0)</f>
        <v>0</v>
      </c>
      <c r="H178" s="2">
        <f>IFERROR(VLOOKUP(Объем_продаж[[#This Row],[Наименование]],Склад!C:D,2,0),0)</f>
        <v>0</v>
      </c>
      <c r="I178" s="2">
        <f>IFERROR(VLOOKUP(Объем_продаж[[#This Row],[Наименование]],Склад!H:I,2,0),0)</f>
        <v>0</v>
      </c>
      <c r="J178" s="56">
        <f>IFERROR(VLOOKUP(Объем_продаж[[#This Row],[Артикул]]&amp;Объем_продаж[[#This Row],[Наименование]],Склад!A:D,4,0),0)</f>
        <v>0</v>
      </c>
      <c r="K178">
        <f t="shared" si="14"/>
        <v>1</v>
      </c>
      <c r="L178">
        <f t="shared" si="15"/>
        <v>1</v>
      </c>
      <c r="M178">
        <f t="shared" si="16"/>
        <v>1</v>
      </c>
      <c r="N178" t="e">
        <f>VLOOKUP(Объем_продаж[[#This Row],[Артикул]],'Справочник_дубли арт'!A:A,1,0)</f>
        <v>#N/A</v>
      </c>
      <c r="Q178">
        <v>114221</v>
      </c>
      <c r="R178" s="27">
        <v>165031</v>
      </c>
      <c r="S178" s="20">
        <v>2.6310512416882767E-3</v>
      </c>
      <c r="T178" s="20">
        <v>0.57334852275411097</v>
      </c>
      <c r="U178" s="4" t="str">
        <f t="shared" si="17"/>
        <v>A</v>
      </c>
    </row>
    <row r="179" spans="1:21" x14ac:dyDescent="0.25">
      <c r="A179" s="28">
        <v>145539</v>
      </c>
      <c r="B179" s="2" t="s">
        <v>194</v>
      </c>
      <c r="C179" s="29">
        <v>163906</v>
      </c>
      <c r="D179" s="25">
        <f t="shared" si="12"/>
        <v>2.6131156256712904E-3</v>
      </c>
      <c r="E179" s="68">
        <f t="shared" si="13"/>
        <v>0.58120577336160228</v>
      </c>
      <c r="F179" s="15" t="str">
        <f>VLOOKUP(Объем_продаж[[#This Row],[Артикул]],Q:U,5,0)</f>
        <v>A</v>
      </c>
      <c r="G179" s="2">
        <f>IFERROR(VLOOKUP(Объем_продаж[[#This Row],[Артикул]],Склад!B:D,3,0),0)</f>
        <v>76</v>
      </c>
      <c r="H179" s="2">
        <f>IFERROR(VLOOKUP(Объем_продаж[[#This Row],[Наименование]],Склад!C:D,2,0),0)</f>
        <v>76</v>
      </c>
      <c r="I179" s="2">
        <f>IFERROR(VLOOKUP(Объем_продаж[[#This Row],[Наименование]],Склад!H:I,2,0),0)</f>
        <v>76</v>
      </c>
      <c r="J179" s="56">
        <f>IFERROR(VLOOKUP(Объем_продаж[[#This Row],[Артикул]]&amp;Объем_продаж[[#This Row],[Наименование]],Склад!A:D,4,0),0)</f>
        <v>76</v>
      </c>
      <c r="K179">
        <f t="shared" si="14"/>
        <v>1</v>
      </c>
      <c r="L179">
        <f t="shared" si="15"/>
        <v>1</v>
      </c>
      <c r="M179">
        <f t="shared" si="16"/>
        <v>1</v>
      </c>
      <c r="N179" t="e">
        <f>VLOOKUP(Объем_продаж[[#This Row],[Артикул]],'Справочник_дубли арт'!A:A,1,0)</f>
        <v>#N/A</v>
      </c>
      <c r="Q179">
        <v>169470</v>
      </c>
      <c r="R179" s="27">
        <v>164896</v>
      </c>
      <c r="S179" s="20">
        <v>2.6288989677662384E-3</v>
      </c>
      <c r="T179" s="20">
        <v>0.57597742172187716</v>
      </c>
      <c r="U179" s="4" t="str">
        <f t="shared" si="17"/>
        <v>A</v>
      </c>
    </row>
    <row r="180" spans="1:21" x14ac:dyDescent="0.25">
      <c r="A180" s="28">
        <v>108835</v>
      </c>
      <c r="B180" s="2" t="s">
        <v>293</v>
      </c>
      <c r="C180" s="29">
        <v>163005</v>
      </c>
      <c r="D180" s="25">
        <f t="shared" si="12"/>
        <v>2.5987511900879079E-3</v>
      </c>
      <c r="E180" s="68">
        <f t="shared" si="13"/>
        <v>0.58380452455169018</v>
      </c>
      <c r="F180" s="15" t="str">
        <f>VLOOKUP(Объем_продаж[[#This Row],[Артикул]],Q:U,5,0)</f>
        <v>A</v>
      </c>
      <c r="G180" s="2">
        <f>IFERROR(VLOOKUP(Объем_продаж[[#This Row],[Артикул]],Склад!B:D,3,0),0)</f>
        <v>162</v>
      </c>
      <c r="H180" s="2">
        <f>IFERROR(VLOOKUP(Объем_продаж[[#This Row],[Наименование]],Склад!C:D,2,0),0)</f>
        <v>162</v>
      </c>
      <c r="I180" s="2">
        <f>IFERROR(VLOOKUP(Объем_продаж[[#This Row],[Наименование]],Склад!H:I,2,0),0)</f>
        <v>162</v>
      </c>
      <c r="J180" s="56">
        <f>IFERROR(VLOOKUP(Объем_продаж[[#This Row],[Артикул]]&amp;Объем_продаж[[#This Row],[Наименование]],Склад!A:D,4,0),0)</f>
        <v>162</v>
      </c>
      <c r="K180">
        <f t="shared" si="14"/>
        <v>1</v>
      </c>
      <c r="L180">
        <f t="shared" si="15"/>
        <v>1</v>
      </c>
      <c r="M180">
        <f t="shared" si="16"/>
        <v>1</v>
      </c>
      <c r="N180" t="e">
        <f>VLOOKUP(Объем_продаж[[#This Row],[Артикул]],'Справочник_дубли арт'!A:A,1,0)</f>
        <v>#N/A</v>
      </c>
      <c r="Q180">
        <v>162763</v>
      </c>
      <c r="R180" s="27">
        <v>164039</v>
      </c>
      <c r="S180" s="20">
        <v>2.6152360140537429E-3</v>
      </c>
      <c r="T180" s="20">
        <v>0.57859265773593094</v>
      </c>
      <c r="U180" s="4" t="str">
        <f t="shared" si="17"/>
        <v>A</v>
      </c>
    </row>
    <row r="181" spans="1:21" x14ac:dyDescent="0.25">
      <c r="A181" s="28">
        <v>182026</v>
      </c>
      <c r="B181" s="2" t="s">
        <v>21</v>
      </c>
      <c r="C181" s="29">
        <v>162252</v>
      </c>
      <c r="D181" s="25">
        <f t="shared" si="12"/>
        <v>2.5867462844338719E-3</v>
      </c>
      <c r="E181" s="68">
        <f t="shared" si="13"/>
        <v>0.58639127083612408</v>
      </c>
      <c r="F181" s="15" t="str">
        <f>VLOOKUP(Объем_продаж[[#This Row],[Артикул]],Q:U,5,0)</f>
        <v>A</v>
      </c>
      <c r="G181" s="2">
        <f>IFERROR(VLOOKUP(Объем_продаж[[#This Row],[Артикул]],Склад!B:D,3,0),0)</f>
        <v>0</v>
      </c>
      <c r="H181" s="2">
        <f>IFERROR(VLOOKUP(Объем_продаж[[#This Row],[Наименование]],Склад!C:D,2,0),0)</f>
        <v>0</v>
      </c>
      <c r="I181" s="2">
        <f>IFERROR(VLOOKUP(Объем_продаж[[#This Row],[Наименование]],Склад!H:I,2,0),0)</f>
        <v>0</v>
      </c>
      <c r="J181" s="56">
        <f>IFERROR(VLOOKUP(Объем_продаж[[#This Row],[Артикул]]&amp;Объем_продаж[[#This Row],[Наименование]],Склад!A:D,4,0),0)</f>
        <v>0</v>
      </c>
      <c r="K181">
        <f t="shared" si="14"/>
        <v>1</v>
      </c>
      <c r="L181">
        <f t="shared" si="15"/>
        <v>1</v>
      </c>
      <c r="M181">
        <f t="shared" si="16"/>
        <v>1</v>
      </c>
      <c r="N181" t="e">
        <f>VLOOKUP(Объем_продаж[[#This Row],[Артикул]],'Справочник_дубли арт'!A:A,1,0)</f>
        <v>#N/A</v>
      </c>
      <c r="Q181">
        <v>145539</v>
      </c>
      <c r="R181" s="27">
        <v>163906</v>
      </c>
      <c r="S181" s="20">
        <v>2.6131156256712904E-3</v>
      </c>
      <c r="T181" s="20">
        <v>0.58120577336160217</v>
      </c>
      <c r="U181" s="4" t="str">
        <f t="shared" si="17"/>
        <v>A</v>
      </c>
    </row>
    <row r="182" spans="1:21" x14ac:dyDescent="0.25">
      <c r="A182" s="28">
        <v>164754</v>
      </c>
      <c r="B182" s="2" t="s">
        <v>220</v>
      </c>
      <c r="C182" s="29">
        <v>161877</v>
      </c>
      <c r="D182" s="25">
        <f t="shared" si="12"/>
        <v>2.5807677457615431E-3</v>
      </c>
      <c r="E182" s="68">
        <f t="shared" si="13"/>
        <v>0.58897203858188563</v>
      </c>
      <c r="F182" s="15" t="str">
        <f>VLOOKUP(Объем_продаж[[#This Row],[Артикул]],Q:U,5,0)</f>
        <v>A</v>
      </c>
      <c r="G182" s="2">
        <f>IFERROR(VLOOKUP(Объем_продаж[[#This Row],[Артикул]],Склад!B:D,3,0),0)</f>
        <v>127</v>
      </c>
      <c r="H182" s="2">
        <f>IFERROR(VLOOKUP(Объем_продаж[[#This Row],[Наименование]],Склад!C:D,2,0),0)</f>
        <v>54</v>
      </c>
      <c r="I182" s="2">
        <f>IFERROR(VLOOKUP(Объем_продаж[[#This Row],[Наименование]],Склад!H:I,2,0),0)</f>
        <v>181</v>
      </c>
      <c r="J182" s="56">
        <f>IFERROR(VLOOKUP(Объем_продаж[[#This Row],[Артикул]]&amp;Объем_продаж[[#This Row],[Наименование]],Склад!A:D,4,0),0)</f>
        <v>127</v>
      </c>
      <c r="K182">
        <f t="shared" si="14"/>
        <v>0</v>
      </c>
      <c r="L182">
        <f t="shared" si="15"/>
        <v>0</v>
      </c>
      <c r="M182">
        <f t="shared" si="16"/>
        <v>1</v>
      </c>
      <c r="N182" t="e">
        <f>VLOOKUP(Объем_продаж[[#This Row],[Артикул]],'Справочник_дубли арт'!A:A,1,0)</f>
        <v>#N/A</v>
      </c>
      <c r="Q182">
        <v>108835</v>
      </c>
      <c r="R182" s="27">
        <v>163005</v>
      </c>
      <c r="S182" s="20">
        <v>2.5987511900879079E-3</v>
      </c>
      <c r="T182" s="20">
        <v>0.58380452455169007</v>
      </c>
      <c r="U182" s="4" t="str">
        <f t="shared" si="17"/>
        <v>A</v>
      </c>
    </row>
    <row r="183" spans="1:21" x14ac:dyDescent="0.25">
      <c r="A183" s="28">
        <v>126089</v>
      </c>
      <c r="B183" s="2" t="s">
        <v>435</v>
      </c>
      <c r="C183" s="29">
        <v>160408</v>
      </c>
      <c r="D183" s="25">
        <f t="shared" si="12"/>
        <v>2.5573478169358065E-3</v>
      </c>
      <c r="E183" s="68">
        <f t="shared" si="13"/>
        <v>0.59152938639882147</v>
      </c>
      <c r="F183" s="15" t="str">
        <f>VLOOKUP(Объем_продаж[[#This Row],[Артикул]],Q:U,5,0)</f>
        <v>A</v>
      </c>
      <c r="G183" s="2">
        <f>IFERROR(VLOOKUP(Объем_продаж[[#This Row],[Артикул]],Склад!B:D,3,0),0)</f>
        <v>0</v>
      </c>
      <c r="H183" s="2">
        <f>IFERROR(VLOOKUP(Объем_продаж[[#This Row],[Наименование]],Склад!C:D,2,0),0)</f>
        <v>0</v>
      </c>
      <c r="I183" s="2">
        <f>IFERROR(VLOOKUP(Объем_продаж[[#This Row],[Наименование]],Склад!H:I,2,0),0)</f>
        <v>0</v>
      </c>
      <c r="J183" s="56">
        <f>IFERROR(VLOOKUP(Объем_продаж[[#This Row],[Артикул]]&amp;Объем_продаж[[#This Row],[Наименование]],Склад!A:D,4,0),0)</f>
        <v>0</v>
      </c>
      <c r="K183">
        <f t="shared" si="14"/>
        <v>1</v>
      </c>
      <c r="L183">
        <f t="shared" si="15"/>
        <v>1</v>
      </c>
      <c r="M183">
        <f t="shared" si="16"/>
        <v>1</v>
      </c>
      <c r="N183" t="e">
        <f>VLOOKUP(Объем_продаж[[#This Row],[Артикул]],'Справочник_дубли арт'!A:A,1,0)</f>
        <v>#N/A</v>
      </c>
      <c r="Q183">
        <v>182026</v>
      </c>
      <c r="R183" s="27">
        <v>162252</v>
      </c>
      <c r="S183" s="20">
        <v>2.5867462844338719E-3</v>
      </c>
      <c r="T183" s="20">
        <v>0.58639127083612397</v>
      </c>
      <c r="U183" s="4" t="str">
        <f t="shared" si="17"/>
        <v>A</v>
      </c>
    </row>
    <row r="184" spans="1:21" x14ac:dyDescent="0.25">
      <c r="A184" s="28">
        <v>173750</v>
      </c>
      <c r="B184" s="2" t="s">
        <v>69</v>
      </c>
      <c r="C184" s="29">
        <v>159257</v>
      </c>
      <c r="D184" s="25">
        <f t="shared" si="12"/>
        <v>2.5389976889042053E-3</v>
      </c>
      <c r="E184" s="68">
        <f t="shared" si="13"/>
        <v>0.59406838408772566</v>
      </c>
      <c r="F184" s="15" t="str">
        <f>VLOOKUP(Объем_продаж[[#This Row],[Артикул]],Q:U,5,0)</f>
        <v>A</v>
      </c>
      <c r="G184" s="2">
        <f>IFERROR(VLOOKUP(Объем_продаж[[#This Row],[Артикул]],Склад!B:D,3,0),0)</f>
        <v>0</v>
      </c>
      <c r="H184" s="2">
        <f>IFERROR(VLOOKUP(Объем_продаж[[#This Row],[Наименование]],Склад!C:D,2,0),0)</f>
        <v>0</v>
      </c>
      <c r="I184" s="2">
        <f>IFERROR(VLOOKUP(Объем_продаж[[#This Row],[Наименование]],Склад!H:I,2,0),0)</f>
        <v>0</v>
      </c>
      <c r="J184" s="56">
        <f>IFERROR(VLOOKUP(Объем_продаж[[#This Row],[Артикул]]&amp;Объем_продаж[[#This Row],[Наименование]],Склад!A:D,4,0),0)</f>
        <v>0</v>
      </c>
      <c r="K184">
        <f t="shared" si="14"/>
        <v>1</v>
      </c>
      <c r="L184">
        <f t="shared" si="15"/>
        <v>1</v>
      </c>
      <c r="M184">
        <f t="shared" si="16"/>
        <v>1</v>
      </c>
      <c r="N184" t="e">
        <f>VLOOKUP(Объем_продаж[[#This Row],[Артикул]],'Справочник_дубли арт'!A:A,1,0)</f>
        <v>#N/A</v>
      </c>
      <c r="Q184">
        <v>164754</v>
      </c>
      <c r="R184" s="27">
        <v>161877</v>
      </c>
      <c r="S184" s="20">
        <v>2.5807677457615431E-3</v>
      </c>
      <c r="T184" s="20">
        <v>0.58897203858188552</v>
      </c>
      <c r="U184" s="4" t="str">
        <f t="shared" si="17"/>
        <v>A</v>
      </c>
    </row>
    <row r="185" spans="1:21" x14ac:dyDescent="0.25">
      <c r="A185" s="28">
        <v>120774</v>
      </c>
      <c r="B185" s="2" t="s">
        <v>333</v>
      </c>
      <c r="C185" s="29">
        <v>159139</v>
      </c>
      <c r="D185" s="25">
        <f t="shared" si="12"/>
        <v>2.5371164420686459E-3</v>
      </c>
      <c r="E185" s="68">
        <f t="shared" si="13"/>
        <v>0.59660550052979433</v>
      </c>
      <c r="F185" s="15" t="str">
        <f>VLOOKUP(Объем_продаж[[#This Row],[Артикул]],Q:U,5,0)</f>
        <v>A</v>
      </c>
      <c r="G185" s="2">
        <f>IFERROR(VLOOKUP(Объем_продаж[[#This Row],[Артикул]],Склад!B:D,3,0),0)</f>
        <v>0</v>
      </c>
      <c r="H185" s="2">
        <f>IFERROR(VLOOKUP(Объем_продаж[[#This Row],[Наименование]],Склад!C:D,2,0),0)</f>
        <v>0</v>
      </c>
      <c r="I185" s="2">
        <f>IFERROR(VLOOKUP(Объем_продаж[[#This Row],[Наименование]],Склад!H:I,2,0),0)</f>
        <v>0</v>
      </c>
      <c r="J185" s="56">
        <f>IFERROR(VLOOKUP(Объем_продаж[[#This Row],[Артикул]]&amp;Объем_продаж[[#This Row],[Наименование]],Склад!A:D,4,0),0)</f>
        <v>0</v>
      </c>
      <c r="K185">
        <f t="shared" si="14"/>
        <v>1</v>
      </c>
      <c r="L185">
        <f t="shared" si="15"/>
        <v>1</v>
      </c>
      <c r="M185">
        <f t="shared" si="16"/>
        <v>1</v>
      </c>
      <c r="N185" t="e">
        <f>VLOOKUP(Объем_продаж[[#This Row],[Артикул]],'Справочник_дубли арт'!A:A,1,0)</f>
        <v>#N/A</v>
      </c>
      <c r="Q185">
        <v>126089</v>
      </c>
      <c r="R185" s="27">
        <v>160408</v>
      </c>
      <c r="S185" s="20">
        <v>2.5573478169358065E-3</v>
      </c>
      <c r="T185" s="20">
        <v>0.59152938639882136</v>
      </c>
      <c r="U185" s="4" t="str">
        <f t="shared" si="17"/>
        <v>A</v>
      </c>
    </row>
    <row r="186" spans="1:21" x14ac:dyDescent="0.25">
      <c r="A186" s="28">
        <v>102863</v>
      </c>
      <c r="B186" s="2" t="s">
        <v>399</v>
      </c>
      <c r="C186" s="29">
        <v>158601</v>
      </c>
      <c r="D186" s="25">
        <f t="shared" si="12"/>
        <v>2.528539231920078E-3</v>
      </c>
      <c r="E186" s="68">
        <f t="shared" si="13"/>
        <v>0.59913403976171442</v>
      </c>
      <c r="F186" s="15" t="str">
        <f>VLOOKUP(Объем_продаж[[#This Row],[Артикул]],Q:U,5,0)</f>
        <v>A</v>
      </c>
      <c r="G186" s="2">
        <f>IFERROR(VLOOKUP(Объем_продаж[[#This Row],[Артикул]],Склад!B:D,3,0),0)</f>
        <v>0</v>
      </c>
      <c r="H186" s="2">
        <f>IFERROR(VLOOKUP(Объем_продаж[[#This Row],[Наименование]],Склад!C:D,2,0),0)</f>
        <v>0</v>
      </c>
      <c r="I186" s="2">
        <f>IFERROR(VLOOKUP(Объем_продаж[[#This Row],[Наименование]],Склад!H:I,2,0),0)</f>
        <v>0</v>
      </c>
      <c r="J186" s="56">
        <f>IFERROR(VLOOKUP(Объем_продаж[[#This Row],[Артикул]]&amp;Объем_продаж[[#This Row],[Наименование]],Склад!A:D,4,0),0)</f>
        <v>0</v>
      </c>
      <c r="K186">
        <f t="shared" si="14"/>
        <v>1</v>
      </c>
      <c r="L186">
        <f t="shared" si="15"/>
        <v>1</v>
      </c>
      <c r="M186">
        <f t="shared" si="16"/>
        <v>1</v>
      </c>
      <c r="N186" t="e">
        <f>VLOOKUP(Объем_продаж[[#This Row],[Артикул]],'Справочник_дубли арт'!A:A,1,0)</f>
        <v>#N/A</v>
      </c>
      <c r="Q186">
        <v>173750</v>
      </c>
      <c r="R186" s="27">
        <v>159257</v>
      </c>
      <c r="S186" s="20">
        <v>2.5389976889042053E-3</v>
      </c>
      <c r="T186" s="20">
        <v>0.59406838408772555</v>
      </c>
      <c r="U186" s="4" t="str">
        <f t="shared" si="17"/>
        <v>A</v>
      </c>
    </row>
    <row r="187" spans="1:21" x14ac:dyDescent="0.25">
      <c r="A187" s="28">
        <v>188144</v>
      </c>
      <c r="B187" s="2" t="s">
        <v>322</v>
      </c>
      <c r="C187" s="29">
        <v>158299</v>
      </c>
      <c r="D187" s="25">
        <f t="shared" si="12"/>
        <v>2.5237245154426293E-3</v>
      </c>
      <c r="E187" s="68">
        <f t="shared" si="13"/>
        <v>0.601657764277157</v>
      </c>
      <c r="F187" s="15" t="str">
        <f>VLOOKUP(Объем_продаж[[#This Row],[Артикул]],Q:U,5,0)</f>
        <v>A</v>
      </c>
      <c r="G187" s="2">
        <f>IFERROR(VLOOKUP(Объем_продаж[[#This Row],[Артикул]],Склад!B:D,3,0),0)</f>
        <v>0</v>
      </c>
      <c r="H187" s="2">
        <f>IFERROR(VLOOKUP(Объем_продаж[[#This Row],[Наименование]],Склад!C:D,2,0),0)</f>
        <v>0</v>
      </c>
      <c r="I187" s="2">
        <f>IFERROR(VLOOKUP(Объем_продаж[[#This Row],[Наименование]],Склад!H:I,2,0),0)</f>
        <v>0</v>
      </c>
      <c r="J187" s="56">
        <f>IFERROR(VLOOKUP(Объем_продаж[[#This Row],[Артикул]]&amp;Объем_продаж[[#This Row],[Наименование]],Склад!A:D,4,0),0)</f>
        <v>0</v>
      </c>
      <c r="K187">
        <f t="shared" si="14"/>
        <v>1</v>
      </c>
      <c r="L187">
        <f t="shared" si="15"/>
        <v>1</v>
      </c>
      <c r="M187">
        <f t="shared" si="16"/>
        <v>1</v>
      </c>
      <c r="N187" t="e">
        <f>VLOOKUP(Объем_продаж[[#This Row],[Артикул]],'Справочник_дубли арт'!A:A,1,0)</f>
        <v>#N/A</v>
      </c>
      <c r="Q187">
        <v>120774</v>
      </c>
      <c r="R187" s="27">
        <v>159139</v>
      </c>
      <c r="S187" s="20">
        <v>2.5371164420686459E-3</v>
      </c>
      <c r="T187" s="20">
        <v>0.59660550052979422</v>
      </c>
      <c r="U187" s="4" t="str">
        <f t="shared" si="17"/>
        <v>A</v>
      </c>
    </row>
    <row r="188" spans="1:21" x14ac:dyDescent="0.25">
      <c r="A188" s="28">
        <v>199345</v>
      </c>
      <c r="B188" s="2" t="s">
        <v>339</v>
      </c>
      <c r="C188" s="29">
        <v>158023</v>
      </c>
      <c r="D188" s="25">
        <f t="shared" si="12"/>
        <v>2.5193243109797952E-3</v>
      </c>
      <c r="E188" s="68">
        <f t="shared" si="13"/>
        <v>0.60417708858813679</v>
      </c>
      <c r="F188" s="15" t="str">
        <f>VLOOKUP(Объем_продаж[[#This Row],[Артикул]],Q:U,5,0)</f>
        <v>A</v>
      </c>
      <c r="G188" s="2">
        <f>IFERROR(VLOOKUP(Объем_продаж[[#This Row],[Артикул]],Склад!B:D,3,0),0)</f>
        <v>0</v>
      </c>
      <c r="H188" s="2">
        <f>IFERROR(VLOOKUP(Объем_продаж[[#This Row],[Наименование]],Склад!C:D,2,0),0)</f>
        <v>93</v>
      </c>
      <c r="I188" s="2">
        <f>IFERROR(VLOOKUP(Объем_продаж[[#This Row],[Наименование]],Склад!H:I,2,0),0)</f>
        <v>999</v>
      </c>
      <c r="J188" s="56">
        <f>IFERROR(VLOOKUP(Объем_продаж[[#This Row],[Артикул]]&amp;Объем_продаж[[#This Row],[Наименование]],Склад!A:D,4,0),0)</f>
        <v>0</v>
      </c>
      <c r="K188">
        <f t="shared" si="14"/>
        <v>0</v>
      </c>
      <c r="L188">
        <f t="shared" si="15"/>
        <v>0</v>
      </c>
      <c r="M188">
        <f t="shared" si="16"/>
        <v>1</v>
      </c>
      <c r="N188" t="e">
        <f>VLOOKUP(Объем_продаж[[#This Row],[Артикул]],'Справочник_дубли арт'!A:A,1,0)</f>
        <v>#N/A</v>
      </c>
      <c r="Q188">
        <v>102863</v>
      </c>
      <c r="R188" s="27">
        <v>158601</v>
      </c>
      <c r="S188" s="20">
        <v>2.528539231920078E-3</v>
      </c>
      <c r="T188" s="20">
        <v>0.59913403976171431</v>
      </c>
      <c r="U188" s="4" t="str">
        <f t="shared" si="17"/>
        <v>A</v>
      </c>
    </row>
    <row r="189" spans="1:21" x14ac:dyDescent="0.25">
      <c r="A189" s="28">
        <v>152584</v>
      </c>
      <c r="B189" s="2" t="s">
        <v>115</v>
      </c>
      <c r="C189" s="29">
        <v>157535</v>
      </c>
      <c r="D189" s="25">
        <f t="shared" si="12"/>
        <v>2.5115442393208714E-3</v>
      </c>
      <c r="E189" s="68">
        <f t="shared" si="13"/>
        <v>0.60668863282745766</v>
      </c>
      <c r="F189" s="15" t="str">
        <f>VLOOKUP(Объем_продаж[[#This Row],[Артикул]],Q:U,5,0)</f>
        <v>A</v>
      </c>
      <c r="G189" s="2">
        <f>IFERROR(VLOOKUP(Объем_продаж[[#This Row],[Артикул]],Склад!B:D,3,0),0)</f>
        <v>0</v>
      </c>
      <c r="H189" s="2">
        <f>IFERROR(VLOOKUP(Объем_продаж[[#This Row],[Наименование]],Склад!C:D,2,0),0)</f>
        <v>109</v>
      </c>
      <c r="I189" s="2">
        <f>IFERROR(VLOOKUP(Объем_продаж[[#This Row],[Наименование]],Склад!H:I,2,0),0)</f>
        <v>109</v>
      </c>
      <c r="J189" s="56">
        <f>IFERROR(VLOOKUP(Объем_продаж[[#This Row],[Артикул]]&amp;Объем_продаж[[#This Row],[Наименование]],Склад!A:D,4,0),0)</f>
        <v>0</v>
      </c>
      <c r="K189">
        <f t="shared" si="14"/>
        <v>0</v>
      </c>
      <c r="L189">
        <f t="shared" si="15"/>
        <v>1</v>
      </c>
      <c r="M189">
        <f t="shared" si="16"/>
        <v>1</v>
      </c>
      <c r="N189" t="e">
        <f>VLOOKUP(Объем_продаж[[#This Row],[Артикул]],'Справочник_дубли арт'!A:A,1,0)</f>
        <v>#N/A</v>
      </c>
      <c r="Q189">
        <v>188144</v>
      </c>
      <c r="R189" s="27">
        <v>158299</v>
      </c>
      <c r="S189" s="20">
        <v>2.5237245154426293E-3</v>
      </c>
      <c r="T189" s="20">
        <v>0.60165776427715689</v>
      </c>
      <c r="U189" s="4" t="str">
        <f t="shared" si="17"/>
        <v>A</v>
      </c>
    </row>
    <row r="190" spans="1:21" x14ac:dyDescent="0.25">
      <c r="A190" s="28">
        <v>172819</v>
      </c>
      <c r="B190" s="2" t="s">
        <v>190</v>
      </c>
      <c r="C190" s="29">
        <v>157353</v>
      </c>
      <c r="D190" s="25">
        <f t="shared" si="12"/>
        <v>2.5086426552185675E-3</v>
      </c>
      <c r="E190" s="68">
        <f t="shared" si="13"/>
        <v>0.60919727548267621</v>
      </c>
      <c r="F190" s="15" t="str">
        <f>VLOOKUP(Объем_продаж[[#This Row],[Артикул]],Q:U,5,0)</f>
        <v>A</v>
      </c>
      <c r="G190" s="2">
        <f>IFERROR(VLOOKUP(Объем_продаж[[#This Row],[Артикул]],Склад!B:D,3,0),0)</f>
        <v>26</v>
      </c>
      <c r="H190" s="2">
        <f>IFERROR(VLOOKUP(Объем_продаж[[#This Row],[Наименование]],Склад!C:D,2,0),0)</f>
        <v>26</v>
      </c>
      <c r="I190" s="2">
        <f>IFERROR(VLOOKUP(Объем_продаж[[#This Row],[Наименование]],Склад!H:I,2,0),0)</f>
        <v>26</v>
      </c>
      <c r="J190" s="56">
        <f>IFERROR(VLOOKUP(Объем_продаж[[#This Row],[Артикул]]&amp;Объем_продаж[[#This Row],[Наименование]],Склад!A:D,4,0),0)</f>
        <v>26</v>
      </c>
      <c r="K190">
        <f t="shared" si="14"/>
        <v>1</v>
      </c>
      <c r="L190">
        <f t="shared" si="15"/>
        <v>1</v>
      </c>
      <c r="M190">
        <f t="shared" si="16"/>
        <v>1</v>
      </c>
      <c r="N190" t="e">
        <f>VLOOKUP(Объем_продаж[[#This Row],[Артикул]],'Справочник_дубли арт'!A:A,1,0)</f>
        <v>#N/A</v>
      </c>
      <c r="Q190">
        <v>199345</v>
      </c>
      <c r="R190" s="27">
        <v>158023</v>
      </c>
      <c r="S190" s="20">
        <v>2.5193243109797952E-3</v>
      </c>
      <c r="T190" s="20">
        <v>0.60417708858813668</v>
      </c>
      <c r="U190" s="4" t="str">
        <f t="shared" si="17"/>
        <v>A</v>
      </c>
    </row>
    <row r="191" spans="1:21" x14ac:dyDescent="0.25">
      <c r="A191" s="28">
        <v>163882</v>
      </c>
      <c r="B191" s="2" t="s">
        <v>44</v>
      </c>
      <c r="C191" s="29">
        <v>157235</v>
      </c>
      <c r="D191" s="25">
        <f t="shared" si="12"/>
        <v>2.5067614083830081E-3</v>
      </c>
      <c r="E191" s="68">
        <f t="shared" si="13"/>
        <v>0.61170403689105923</v>
      </c>
      <c r="F191" s="15" t="str">
        <f>VLOOKUP(Объем_продаж[[#This Row],[Артикул]],Q:U,5,0)</f>
        <v>A</v>
      </c>
      <c r="G191" s="2">
        <f>IFERROR(VLOOKUP(Объем_продаж[[#This Row],[Артикул]],Склад!B:D,3,0),0)</f>
        <v>0</v>
      </c>
      <c r="H191" s="2">
        <f>IFERROR(VLOOKUP(Объем_продаж[[#This Row],[Наименование]],Склад!C:D,2,0),0)</f>
        <v>0</v>
      </c>
      <c r="I191" s="2">
        <f>IFERROR(VLOOKUP(Объем_продаж[[#This Row],[Наименование]],Склад!H:I,2,0),0)</f>
        <v>0</v>
      </c>
      <c r="J191" s="56">
        <f>IFERROR(VLOOKUP(Объем_продаж[[#This Row],[Артикул]]&amp;Объем_продаж[[#This Row],[Наименование]],Склад!A:D,4,0),0)</f>
        <v>0</v>
      </c>
      <c r="K191">
        <f t="shared" si="14"/>
        <v>1</v>
      </c>
      <c r="L191">
        <f t="shared" si="15"/>
        <v>1</v>
      </c>
      <c r="M191">
        <f t="shared" si="16"/>
        <v>1</v>
      </c>
      <c r="N191" t="e">
        <f>VLOOKUP(Объем_продаж[[#This Row],[Артикул]],'Справочник_дубли арт'!A:A,1,0)</f>
        <v>#N/A</v>
      </c>
      <c r="Q191">
        <v>152584</v>
      </c>
      <c r="R191" s="27">
        <v>157535</v>
      </c>
      <c r="S191" s="20">
        <v>2.5115442393208714E-3</v>
      </c>
      <c r="T191" s="20">
        <v>0.60668863282745755</v>
      </c>
      <c r="U191" s="4" t="str">
        <f t="shared" si="17"/>
        <v>A</v>
      </c>
    </row>
    <row r="192" spans="1:21" x14ac:dyDescent="0.25">
      <c r="A192" s="28">
        <v>175064</v>
      </c>
      <c r="B192" s="2" t="s">
        <v>402</v>
      </c>
      <c r="C192" s="29">
        <v>155532</v>
      </c>
      <c r="D192" s="25">
        <f t="shared" si="12"/>
        <v>2.4796108714257386E-3</v>
      </c>
      <c r="E192" s="68">
        <f t="shared" si="13"/>
        <v>0.61418364776248502</v>
      </c>
      <c r="F192" s="15" t="str">
        <f>VLOOKUP(Объем_продаж[[#This Row],[Артикул]],Q:U,5,0)</f>
        <v>A</v>
      </c>
      <c r="G192" s="2">
        <f>IFERROR(VLOOKUP(Объем_продаж[[#This Row],[Артикул]],Склад!B:D,3,0),0)</f>
        <v>0</v>
      </c>
      <c r="H192" s="2">
        <f>IFERROR(VLOOKUP(Объем_продаж[[#This Row],[Наименование]],Склад!C:D,2,0),0)</f>
        <v>0</v>
      </c>
      <c r="I192" s="2">
        <f>IFERROR(VLOOKUP(Объем_продаж[[#This Row],[Наименование]],Склад!H:I,2,0),0)</f>
        <v>0</v>
      </c>
      <c r="J192" s="56">
        <f>IFERROR(VLOOKUP(Объем_продаж[[#This Row],[Артикул]]&amp;Объем_продаж[[#This Row],[Наименование]],Склад!A:D,4,0),0)</f>
        <v>0</v>
      </c>
      <c r="K192">
        <f t="shared" si="14"/>
        <v>1</v>
      </c>
      <c r="L192">
        <f t="shared" si="15"/>
        <v>1</v>
      </c>
      <c r="M192">
        <f t="shared" si="16"/>
        <v>1</v>
      </c>
      <c r="N192" t="e">
        <f>VLOOKUP(Объем_продаж[[#This Row],[Артикул]],'Справочник_дубли арт'!A:A,1,0)</f>
        <v>#N/A</v>
      </c>
      <c r="Q192">
        <v>172819</v>
      </c>
      <c r="R192" s="27">
        <v>157353</v>
      </c>
      <c r="S192" s="20">
        <v>2.5086426552185675E-3</v>
      </c>
      <c r="T192" s="20">
        <v>0.6091972754826761</v>
      </c>
      <c r="U192" s="4" t="str">
        <f t="shared" si="17"/>
        <v>A</v>
      </c>
    </row>
    <row r="193" spans="1:21" x14ac:dyDescent="0.25">
      <c r="A193" s="28">
        <v>143261</v>
      </c>
      <c r="B193" s="2" t="s">
        <v>282</v>
      </c>
      <c r="C193" s="29">
        <v>155423</v>
      </c>
      <c r="D193" s="25">
        <f t="shared" si="12"/>
        <v>2.4778731095183152E-3</v>
      </c>
      <c r="E193" s="68">
        <f t="shared" si="13"/>
        <v>0.61666152087200332</v>
      </c>
      <c r="F193" s="15" t="str">
        <f>VLOOKUP(Объем_продаж[[#This Row],[Артикул]],Q:U,5,0)</f>
        <v>A</v>
      </c>
      <c r="G193" s="2">
        <f>IFERROR(VLOOKUP(Объем_продаж[[#This Row],[Артикул]],Склад!B:D,3,0),0)</f>
        <v>195</v>
      </c>
      <c r="H193" s="2">
        <f>IFERROR(VLOOKUP(Объем_продаж[[#This Row],[Наименование]],Склад!C:D,2,0),0)</f>
        <v>195</v>
      </c>
      <c r="I193" s="2">
        <f>IFERROR(VLOOKUP(Объем_продаж[[#This Row],[Наименование]],Склад!H:I,2,0),0)</f>
        <v>195</v>
      </c>
      <c r="J193" s="56">
        <f>IFERROR(VLOOKUP(Объем_продаж[[#This Row],[Артикул]]&amp;Объем_продаж[[#This Row],[Наименование]],Склад!A:D,4,0),0)</f>
        <v>195</v>
      </c>
      <c r="K193">
        <f t="shared" si="14"/>
        <v>1</v>
      </c>
      <c r="L193">
        <f t="shared" si="15"/>
        <v>1</v>
      </c>
      <c r="M193">
        <f t="shared" si="16"/>
        <v>1</v>
      </c>
      <c r="N193" t="e">
        <f>VLOOKUP(Объем_продаж[[#This Row],[Артикул]],'Справочник_дубли арт'!A:A,1,0)</f>
        <v>#N/A</v>
      </c>
      <c r="Q193">
        <v>163882</v>
      </c>
      <c r="R193" s="27">
        <v>157235</v>
      </c>
      <c r="S193" s="20">
        <v>2.5067614083830081E-3</v>
      </c>
      <c r="T193" s="20">
        <v>0.61170403689105912</v>
      </c>
      <c r="U193" s="4" t="str">
        <f t="shared" si="17"/>
        <v>A</v>
      </c>
    </row>
    <row r="194" spans="1:21" x14ac:dyDescent="0.25">
      <c r="A194" s="28">
        <v>171797</v>
      </c>
      <c r="B194" s="2" t="s">
        <v>401</v>
      </c>
      <c r="C194" s="29">
        <v>155063</v>
      </c>
      <c r="D194" s="25">
        <f t="shared" si="12"/>
        <v>2.4721337123928791E-3</v>
      </c>
      <c r="E194" s="68">
        <f t="shared" si="13"/>
        <v>0.61913365458439618</v>
      </c>
      <c r="F194" s="15" t="str">
        <f>VLOOKUP(Объем_продаж[[#This Row],[Артикул]],Q:U,5,0)</f>
        <v>A</v>
      </c>
      <c r="G194" s="2">
        <f>IFERROR(VLOOKUP(Объем_продаж[[#This Row],[Артикул]],Склад!B:D,3,0),0)</f>
        <v>0</v>
      </c>
      <c r="H194" s="2">
        <f>IFERROR(VLOOKUP(Объем_продаж[[#This Row],[Наименование]],Склад!C:D,2,0),0)</f>
        <v>0</v>
      </c>
      <c r="I194" s="2">
        <f>IFERROR(VLOOKUP(Объем_продаж[[#This Row],[Наименование]],Склад!H:I,2,0),0)</f>
        <v>0</v>
      </c>
      <c r="J194" s="56">
        <f>IFERROR(VLOOKUP(Объем_продаж[[#This Row],[Артикул]]&amp;Объем_продаж[[#This Row],[Наименование]],Склад!A:D,4,0),0)</f>
        <v>0</v>
      </c>
      <c r="K194">
        <f t="shared" si="14"/>
        <v>1</v>
      </c>
      <c r="L194">
        <f t="shared" si="15"/>
        <v>1</v>
      </c>
      <c r="M194">
        <f t="shared" si="16"/>
        <v>1</v>
      </c>
      <c r="N194" t="e">
        <f>VLOOKUP(Объем_продаж[[#This Row],[Артикул]],'Справочник_дубли арт'!A:A,1,0)</f>
        <v>#N/A</v>
      </c>
      <c r="Q194">
        <v>175064</v>
      </c>
      <c r="R194" s="27">
        <v>155532</v>
      </c>
      <c r="S194" s="20">
        <v>2.4796108714257386E-3</v>
      </c>
      <c r="T194" s="20">
        <v>0.61418364776248491</v>
      </c>
      <c r="U194" s="4" t="str">
        <f t="shared" si="17"/>
        <v>A</v>
      </c>
    </row>
    <row r="195" spans="1:21" x14ac:dyDescent="0.25">
      <c r="A195" s="28">
        <v>186838</v>
      </c>
      <c r="B195" s="2" t="s">
        <v>204</v>
      </c>
      <c r="C195" s="29">
        <v>152058</v>
      </c>
      <c r="D195" s="25">
        <f t="shared" ref="D195:D258" si="18">C195/$N$1</f>
        <v>2.4242256891652842E-3</v>
      </c>
      <c r="E195" s="68">
        <f t="shared" si="13"/>
        <v>0.62155788027356151</v>
      </c>
      <c r="F195" s="15" t="str">
        <f>VLOOKUP(Объем_продаж[[#This Row],[Артикул]],Q:U,5,0)</f>
        <v>A</v>
      </c>
      <c r="G195" s="2">
        <f>IFERROR(VLOOKUP(Объем_продаж[[#This Row],[Артикул]],Склад!B:D,3,0),0)</f>
        <v>0</v>
      </c>
      <c r="H195" s="2">
        <f>IFERROR(VLOOKUP(Объем_продаж[[#This Row],[Наименование]],Склад!C:D,2,0),0)</f>
        <v>81</v>
      </c>
      <c r="I195" s="2">
        <f>IFERROR(VLOOKUP(Объем_продаж[[#This Row],[Наименование]],Склад!H:I,2,0),0)</f>
        <v>358</v>
      </c>
      <c r="J195" s="56">
        <f>IFERROR(VLOOKUP(Объем_продаж[[#This Row],[Артикул]]&amp;Объем_продаж[[#This Row],[Наименование]],Склад!A:D,4,0),0)</f>
        <v>0</v>
      </c>
      <c r="K195">
        <f t="shared" si="14"/>
        <v>0</v>
      </c>
      <c r="L195">
        <f t="shared" si="15"/>
        <v>0</v>
      </c>
      <c r="M195">
        <f t="shared" si="16"/>
        <v>1</v>
      </c>
      <c r="N195" t="e">
        <f>VLOOKUP(Объем_продаж[[#This Row],[Артикул]],'Справочник_дубли арт'!A:A,1,0)</f>
        <v>#N/A</v>
      </c>
      <c r="Q195">
        <v>143261</v>
      </c>
      <c r="R195" s="27">
        <v>155423</v>
      </c>
      <c r="S195" s="20">
        <v>2.4778731095183152E-3</v>
      </c>
      <c r="T195" s="20">
        <v>0.61666152087200321</v>
      </c>
      <c r="U195" s="4" t="str">
        <f t="shared" si="17"/>
        <v>A</v>
      </c>
    </row>
    <row r="196" spans="1:21" x14ac:dyDescent="0.25">
      <c r="A196" s="28">
        <v>182885</v>
      </c>
      <c r="B196" s="2" t="s">
        <v>61</v>
      </c>
      <c r="C196" s="29">
        <v>151566</v>
      </c>
      <c r="D196" s="25">
        <f t="shared" si="18"/>
        <v>2.4163818464271888E-3</v>
      </c>
      <c r="E196" s="68">
        <f t="shared" ref="E196:E259" si="19">E195+D196</f>
        <v>0.62397426211998874</v>
      </c>
      <c r="F196" s="15" t="str">
        <f>VLOOKUP(Объем_продаж[[#This Row],[Артикул]],Q:U,5,0)</f>
        <v>A</v>
      </c>
      <c r="G196" s="2">
        <f>IFERROR(VLOOKUP(Объем_продаж[[#This Row],[Артикул]],Склад!B:D,3,0),0)</f>
        <v>143</v>
      </c>
      <c r="H196" s="2">
        <f>IFERROR(VLOOKUP(Объем_продаж[[#This Row],[Наименование]],Склад!C:D,2,0),0)</f>
        <v>38</v>
      </c>
      <c r="I196" s="2">
        <f>IFERROR(VLOOKUP(Объем_продаж[[#This Row],[Наименование]],Склад!H:I,2,0),0)</f>
        <v>309</v>
      </c>
      <c r="J196" s="56">
        <f>IFERROR(VLOOKUP(Объем_продаж[[#This Row],[Артикул]]&amp;Объем_продаж[[#This Row],[Наименование]],Склад!A:D,4,0),0)</f>
        <v>143</v>
      </c>
      <c r="K196">
        <f t="shared" ref="K196:K259" si="20">(H196=G196)*1</f>
        <v>0</v>
      </c>
      <c r="L196">
        <f t="shared" ref="L196:L259" si="21">(I196=H196)*1</f>
        <v>0</v>
      </c>
      <c r="M196">
        <f t="shared" ref="M196:M259" si="22">(J196=G196)*1</f>
        <v>1</v>
      </c>
      <c r="N196" t="e">
        <f>VLOOKUP(Объем_продаж[[#This Row],[Артикул]],'Справочник_дубли арт'!A:A,1,0)</f>
        <v>#N/A</v>
      </c>
      <c r="Q196">
        <v>171797</v>
      </c>
      <c r="R196" s="27">
        <v>155063</v>
      </c>
      <c r="S196" s="20">
        <v>2.4721337123928791E-3</v>
      </c>
      <c r="T196" s="20">
        <v>0.61913365458439606</v>
      </c>
      <c r="U196" s="4" t="str">
        <f t="shared" si="17"/>
        <v>A</v>
      </c>
    </row>
    <row r="197" spans="1:21" x14ac:dyDescent="0.25">
      <c r="A197" s="28">
        <v>113735</v>
      </c>
      <c r="B197" s="2" t="s">
        <v>253</v>
      </c>
      <c r="C197" s="29">
        <v>151193</v>
      </c>
      <c r="D197" s="25">
        <f t="shared" si="18"/>
        <v>2.4104351932944454E-3</v>
      </c>
      <c r="E197" s="68">
        <f t="shared" si="19"/>
        <v>0.62638469731328317</v>
      </c>
      <c r="F197" s="15" t="str">
        <f>VLOOKUP(Объем_продаж[[#This Row],[Артикул]],Q:U,5,0)</f>
        <v>A</v>
      </c>
      <c r="G197" s="2">
        <f>IFERROR(VLOOKUP(Объем_продаж[[#This Row],[Артикул]],Склад!B:D,3,0),0)</f>
        <v>78</v>
      </c>
      <c r="H197" s="2">
        <f>IFERROR(VLOOKUP(Объем_продаж[[#This Row],[Наименование]],Склад!C:D,2,0),0)</f>
        <v>78</v>
      </c>
      <c r="I197" s="2">
        <f>IFERROR(VLOOKUP(Объем_продаж[[#This Row],[Наименование]],Склад!H:I,2,0),0)</f>
        <v>78</v>
      </c>
      <c r="J197" s="56">
        <f>IFERROR(VLOOKUP(Объем_продаж[[#This Row],[Артикул]]&amp;Объем_продаж[[#This Row],[Наименование]],Склад!A:D,4,0),0)</f>
        <v>78</v>
      </c>
      <c r="K197">
        <f t="shared" si="20"/>
        <v>1</v>
      </c>
      <c r="L197">
        <f t="shared" si="21"/>
        <v>1</v>
      </c>
      <c r="M197">
        <f t="shared" si="22"/>
        <v>1</v>
      </c>
      <c r="N197" t="e">
        <f>VLOOKUP(Объем_продаж[[#This Row],[Артикул]],'Справочник_дубли арт'!A:A,1,0)</f>
        <v>#N/A</v>
      </c>
      <c r="Q197">
        <v>186838</v>
      </c>
      <c r="R197" s="27">
        <v>152058</v>
      </c>
      <c r="S197" s="20">
        <v>2.4242256891652842E-3</v>
      </c>
      <c r="T197" s="20">
        <v>0.6215578802735614</v>
      </c>
      <c r="U197" s="4" t="str">
        <f t="shared" si="17"/>
        <v>A</v>
      </c>
    </row>
    <row r="198" spans="1:21" x14ac:dyDescent="0.25">
      <c r="A198" s="28">
        <v>180166</v>
      </c>
      <c r="B198" s="2" t="s">
        <v>175</v>
      </c>
      <c r="C198" s="29">
        <v>150725</v>
      </c>
      <c r="D198" s="25">
        <f t="shared" si="18"/>
        <v>2.4029739770313791E-3</v>
      </c>
      <c r="E198" s="68">
        <f t="shared" si="19"/>
        <v>0.62878767129031454</v>
      </c>
      <c r="F198" s="15" t="str">
        <f>VLOOKUP(Объем_продаж[[#This Row],[Артикул]],Q:U,5,0)</f>
        <v>A</v>
      </c>
      <c r="G198" s="2">
        <f>IFERROR(VLOOKUP(Объем_продаж[[#This Row],[Артикул]],Склад!B:D,3,0),0)</f>
        <v>57</v>
      </c>
      <c r="H198" s="2">
        <f>IFERROR(VLOOKUP(Объем_продаж[[#This Row],[Наименование]],Склад!C:D,2,0),0)</f>
        <v>57</v>
      </c>
      <c r="I198" s="2">
        <f>IFERROR(VLOOKUP(Объем_продаж[[#This Row],[Наименование]],Склад!H:I,2,0),0)</f>
        <v>57</v>
      </c>
      <c r="J198" s="56">
        <f>IFERROR(VLOOKUP(Объем_продаж[[#This Row],[Артикул]]&amp;Объем_продаж[[#This Row],[Наименование]],Склад!A:D,4,0),0)</f>
        <v>57</v>
      </c>
      <c r="K198">
        <f t="shared" si="20"/>
        <v>1</v>
      </c>
      <c r="L198">
        <f t="shared" si="21"/>
        <v>1</v>
      </c>
      <c r="M198">
        <f t="shared" si="22"/>
        <v>1</v>
      </c>
      <c r="N198" t="e">
        <f>VLOOKUP(Объем_продаж[[#This Row],[Артикул]],'Справочник_дубли арт'!A:A,1,0)</f>
        <v>#N/A</v>
      </c>
      <c r="Q198">
        <v>182885</v>
      </c>
      <c r="R198" s="27">
        <v>151566</v>
      </c>
      <c r="S198" s="20">
        <v>2.4163818464271888E-3</v>
      </c>
      <c r="T198" s="20">
        <v>0.62397426211998852</v>
      </c>
      <c r="U198" s="4" t="str">
        <f t="shared" ref="U198:U261" si="23">IF(ISBLANK(T198),"",IF(T198&lt;0.8,"A",IF(T198&lt;0.95,"B","С")))</f>
        <v>A</v>
      </c>
    </row>
    <row r="199" spans="1:21" x14ac:dyDescent="0.25">
      <c r="A199" s="28">
        <v>139303</v>
      </c>
      <c r="B199" s="2" t="s">
        <v>160</v>
      </c>
      <c r="C199" s="29">
        <v>150467</v>
      </c>
      <c r="D199" s="25">
        <f t="shared" si="18"/>
        <v>2.398860742424817E-3</v>
      </c>
      <c r="E199" s="68">
        <f t="shared" si="19"/>
        <v>0.63118653203273933</v>
      </c>
      <c r="F199" s="15" t="str">
        <f>VLOOKUP(Объем_продаж[[#This Row],[Артикул]],Q:U,5,0)</f>
        <v>A</v>
      </c>
      <c r="G199" s="2">
        <f>IFERROR(VLOOKUP(Объем_продаж[[#This Row],[Артикул]],Склад!B:D,3,0),0)</f>
        <v>144</v>
      </c>
      <c r="H199" s="2">
        <f>IFERROR(VLOOKUP(Объем_продаж[[#This Row],[Наименование]],Склад!C:D,2,0),0)</f>
        <v>144</v>
      </c>
      <c r="I199" s="2">
        <f>IFERROR(VLOOKUP(Объем_продаж[[#This Row],[Наименование]],Склад!H:I,2,0),0)</f>
        <v>144</v>
      </c>
      <c r="J199" s="56">
        <f>IFERROR(VLOOKUP(Объем_продаж[[#This Row],[Артикул]]&amp;Объем_продаж[[#This Row],[Наименование]],Склад!A:D,4,0),0)</f>
        <v>144</v>
      </c>
      <c r="K199">
        <f t="shared" si="20"/>
        <v>1</v>
      </c>
      <c r="L199">
        <f t="shared" si="21"/>
        <v>1</v>
      </c>
      <c r="M199">
        <f t="shared" si="22"/>
        <v>1</v>
      </c>
      <c r="N199" t="e">
        <f>VLOOKUP(Объем_продаж[[#This Row],[Артикул]],'Справочник_дубли арт'!A:A,1,0)</f>
        <v>#N/A</v>
      </c>
      <c r="Q199">
        <v>113735</v>
      </c>
      <c r="R199" s="27">
        <v>151193</v>
      </c>
      <c r="S199" s="20">
        <v>2.4104351932944454E-3</v>
      </c>
      <c r="T199" s="20">
        <v>0.62638469731328295</v>
      </c>
      <c r="U199" s="4" t="str">
        <f t="shared" si="23"/>
        <v>A</v>
      </c>
    </row>
    <row r="200" spans="1:21" x14ac:dyDescent="0.25">
      <c r="A200" s="28">
        <v>176062</v>
      </c>
      <c r="B200" s="2" t="s">
        <v>94</v>
      </c>
      <c r="C200" s="29">
        <v>150353</v>
      </c>
      <c r="D200" s="25">
        <f t="shared" si="18"/>
        <v>2.3970432666684288E-3</v>
      </c>
      <c r="E200" s="68">
        <f t="shared" si="19"/>
        <v>0.63358357529940779</v>
      </c>
      <c r="F200" s="15" t="str">
        <f>VLOOKUP(Объем_продаж[[#This Row],[Артикул]],Q:U,5,0)</f>
        <v>A</v>
      </c>
      <c r="G200" s="2">
        <f>IFERROR(VLOOKUP(Объем_продаж[[#This Row],[Артикул]],Склад!B:D,3,0),0)</f>
        <v>33</v>
      </c>
      <c r="H200" s="2">
        <f>IFERROR(VLOOKUP(Объем_продаж[[#This Row],[Наименование]],Склад!C:D,2,0),0)</f>
        <v>33</v>
      </c>
      <c r="I200" s="2">
        <f>IFERROR(VLOOKUP(Объем_продаж[[#This Row],[Наименование]],Склад!H:I,2,0),0)</f>
        <v>33</v>
      </c>
      <c r="J200" s="56">
        <f>IFERROR(VLOOKUP(Объем_продаж[[#This Row],[Артикул]]&amp;Объем_продаж[[#This Row],[Наименование]],Склад!A:D,4,0),0)</f>
        <v>33</v>
      </c>
      <c r="K200">
        <f t="shared" si="20"/>
        <v>1</v>
      </c>
      <c r="L200">
        <f t="shared" si="21"/>
        <v>1</v>
      </c>
      <c r="M200">
        <f t="shared" si="22"/>
        <v>1</v>
      </c>
      <c r="N200" t="e">
        <f>VLOOKUP(Объем_продаж[[#This Row],[Артикул]],'Справочник_дубли арт'!A:A,1,0)</f>
        <v>#N/A</v>
      </c>
      <c r="Q200">
        <v>180166</v>
      </c>
      <c r="R200" s="27">
        <v>150725</v>
      </c>
      <c r="S200" s="20">
        <v>2.4029739770313791E-3</v>
      </c>
      <c r="T200" s="20">
        <v>0.62878767129031432</v>
      </c>
      <c r="U200" s="4" t="str">
        <f t="shared" si="23"/>
        <v>A</v>
      </c>
    </row>
    <row r="201" spans="1:21" x14ac:dyDescent="0.25">
      <c r="A201" s="28">
        <v>121128</v>
      </c>
      <c r="B201" s="2" t="s">
        <v>100</v>
      </c>
      <c r="C201" s="29">
        <v>150286</v>
      </c>
      <c r="D201" s="25">
        <f t="shared" si="18"/>
        <v>2.3959751010923062E-3</v>
      </c>
      <c r="E201" s="68">
        <f t="shared" si="19"/>
        <v>0.63597955040050014</v>
      </c>
      <c r="F201" s="15" t="str">
        <f>VLOOKUP(Объем_продаж[[#This Row],[Артикул]],Q:U,5,0)</f>
        <v>A</v>
      </c>
      <c r="G201" s="2">
        <f>IFERROR(VLOOKUP(Объем_продаж[[#This Row],[Артикул]],Склад!B:D,3,0),0)</f>
        <v>64</v>
      </c>
      <c r="H201" s="2">
        <f>IFERROR(VLOOKUP(Объем_продаж[[#This Row],[Наименование]],Склад!C:D,2,0),0)</f>
        <v>64</v>
      </c>
      <c r="I201" s="2">
        <f>IFERROR(VLOOKUP(Объем_продаж[[#This Row],[Наименование]],Склад!H:I,2,0),0)</f>
        <v>64</v>
      </c>
      <c r="J201" s="56">
        <f>IFERROR(VLOOKUP(Объем_продаж[[#This Row],[Артикул]]&amp;Объем_продаж[[#This Row],[Наименование]],Склад!A:D,4,0),0)</f>
        <v>64</v>
      </c>
      <c r="K201">
        <f t="shared" si="20"/>
        <v>1</v>
      </c>
      <c r="L201">
        <f t="shared" si="21"/>
        <v>1</v>
      </c>
      <c r="M201">
        <f t="shared" si="22"/>
        <v>1</v>
      </c>
      <c r="N201" t="e">
        <f>VLOOKUP(Объем_продаж[[#This Row],[Артикул]],'Справочник_дубли арт'!A:A,1,0)</f>
        <v>#N/A</v>
      </c>
      <c r="Q201">
        <v>139303</v>
      </c>
      <c r="R201" s="27">
        <v>150467</v>
      </c>
      <c r="S201" s="20">
        <v>2.398860742424817E-3</v>
      </c>
      <c r="T201" s="20">
        <v>0.63118653203273922</v>
      </c>
      <c r="U201" s="4" t="str">
        <f t="shared" si="23"/>
        <v>A</v>
      </c>
    </row>
    <row r="202" spans="1:21" x14ac:dyDescent="0.25">
      <c r="A202" s="28">
        <v>128676</v>
      </c>
      <c r="B202" s="2" t="s">
        <v>15</v>
      </c>
      <c r="C202" s="29">
        <v>147974</v>
      </c>
      <c r="D202" s="25">
        <f t="shared" si="18"/>
        <v>2.3591154173311746E-3</v>
      </c>
      <c r="E202" s="68">
        <f t="shared" si="19"/>
        <v>0.63833866581783127</v>
      </c>
      <c r="F202" s="15" t="str">
        <f>VLOOKUP(Объем_продаж[[#This Row],[Артикул]],Q:U,5,0)</f>
        <v>A</v>
      </c>
      <c r="G202" s="2">
        <f>IFERROR(VLOOKUP(Объем_продаж[[#This Row],[Артикул]],Склад!B:D,3,0),0)</f>
        <v>163</v>
      </c>
      <c r="H202" s="2">
        <f>IFERROR(VLOOKUP(Объем_продаж[[#This Row],[Наименование]],Склад!C:D,2,0),0)</f>
        <v>163</v>
      </c>
      <c r="I202" s="2">
        <f>IFERROR(VLOOKUP(Объем_продаж[[#This Row],[Наименование]],Склад!H:I,2,0),0)</f>
        <v>163</v>
      </c>
      <c r="J202" s="56">
        <f>IFERROR(VLOOKUP(Объем_продаж[[#This Row],[Артикул]]&amp;Объем_продаж[[#This Row],[Наименование]],Склад!A:D,4,0),0)</f>
        <v>163</v>
      </c>
      <c r="K202">
        <f t="shared" si="20"/>
        <v>1</v>
      </c>
      <c r="L202">
        <f t="shared" si="21"/>
        <v>1</v>
      </c>
      <c r="M202">
        <f t="shared" si="22"/>
        <v>1</v>
      </c>
      <c r="N202" t="e">
        <f>VLOOKUP(Объем_продаж[[#This Row],[Артикул]],'Справочник_дубли арт'!A:A,1,0)</f>
        <v>#N/A</v>
      </c>
      <c r="Q202">
        <v>176062</v>
      </c>
      <c r="R202" s="27">
        <v>150353</v>
      </c>
      <c r="S202" s="20">
        <v>2.3970432666684288E-3</v>
      </c>
      <c r="T202" s="20">
        <v>0.63358357529940756</v>
      </c>
      <c r="U202" s="4" t="str">
        <f t="shared" si="23"/>
        <v>A</v>
      </c>
    </row>
    <row r="203" spans="1:21" x14ac:dyDescent="0.25">
      <c r="A203" s="28">
        <v>162202</v>
      </c>
      <c r="B203" s="2" t="s">
        <v>366</v>
      </c>
      <c r="C203" s="29">
        <v>147100</v>
      </c>
      <c r="D203" s="25">
        <f t="shared" si="18"/>
        <v>2.3451814365322001E-3</v>
      </c>
      <c r="E203" s="68">
        <f t="shared" si="19"/>
        <v>0.64068384725436345</v>
      </c>
      <c r="F203" s="15" t="str">
        <f>VLOOKUP(Объем_продаж[[#This Row],[Артикул]],Q:U,5,0)</f>
        <v>A</v>
      </c>
      <c r="G203" s="2">
        <f>IFERROR(VLOOKUP(Объем_продаж[[#This Row],[Артикул]],Склад!B:D,3,0),0)</f>
        <v>0</v>
      </c>
      <c r="H203" s="2">
        <f>IFERROR(VLOOKUP(Объем_продаж[[#This Row],[Наименование]],Склад!C:D,2,0),0)</f>
        <v>0</v>
      </c>
      <c r="I203" s="2">
        <f>IFERROR(VLOOKUP(Объем_продаж[[#This Row],[Наименование]],Склад!H:I,2,0),0)</f>
        <v>0</v>
      </c>
      <c r="J203" s="56">
        <f>IFERROR(VLOOKUP(Объем_продаж[[#This Row],[Артикул]]&amp;Объем_продаж[[#This Row],[Наименование]],Склад!A:D,4,0),0)</f>
        <v>0</v>
      </c>
      <c r="K203">
        <f t="shared" si="20"/>
        <v>1</v>
      </c>
      <c r="L203">
        <f t="shared" si="21"/>
        <v>1</v>
      </c>
      <c r="M203">
        <f t="shared" si="22"/>
        <v>1</v>
      </c>
      <c r="N203" t="e">
        <f>VLOOKUP(Объем_продаж[[#This Row],[Артикул]],'Справочник_дубли арт'!A:A,1,0)</f>
        <v>#N/A</v>
      </c>
      <c r="Q203">
        <v>121128</v>
      </c>
      <c r="R203" s="27">
        <v>150286</v>
      </c>
      <c r="S203" s="20">
        <v>2.3959751010923062E-3</v>
      </c>
      <c r="T203" s="20">
        <v>0.63597955040049992</v>
      </c>
      <c r="U203" s="4" t="str">
        <f t="shared" si="23"/>
        <v>A</v>
      </c>
    </row>
    <row r="204" spans="1:21" x14ac:dyDescent="0.25">
      <c r="A204" s="28">
        <v>152525</v>
      </c>
      <c r="B204" s="2" t="s">
        <v>442</v>
      </c>
      <c r="C204" s="29">
        <v>146203</v>
      </c>
      <c r="D204" s="25">
        <f t="shared" si="18"/>
        <v>2.3308807720279893E-3</v>
      </c>
      <c r="E204" s="68">
        <f t="shared" si="19"/>
        <v>0.64301472802639148</v>
      </c>
      <c r="F204" s="15" t="str">
        <f>VLOOKUP(Объем_продаж[[#This Row],[Артикул]],Q:U,5,0)</f>
        <v>A</v>
      </c>
      <c r="G204" s="2">
        <f>IFERROR(VLOOKUP(Объем_продаж[[#This Row],[Артикул]],Склад!B:D,3,0),0)</f>
        <v>0</v>
      </c>
      <c r="H204" s="2">
        <f>IFERROR(VLOOKUP(Объем_продаж[[#This Row],[Наименование]],Склад!C:D,2,0),0)</f>
        <v>0</v>
      </c>
      <c r="I204" s="2">
        <f>IFERROR(VLOOKUP(Объем_продаж[[#This Row],[Наименование]],Склад!H:I,2,0),0)</f>
        <v>0</v>
      </c>
      <c r="J204" s="56">
        <f>IFERROR(VLOOKUP(Объем_продаж[[#This Row],[Артикул]]&amp;Объем_продаж[[#This Row],[Наименование]],Склад!A:D,4,0),0)</f>
        <v>0</v>
      </c>
      <c r="K204">
        <f t="shared" si="20"/>
        <v>1</v>
      </c>
      <c r="L204">
        <f t="shared" si="21"/>
        <v>1</v>
      </c>
      <c r="M204">
        <f t="shared" si="22"/>
        <v>1</v>
      </c>
      <c r="N204" t="e">
        <f>VLOOKUP(Объем_продаж[[#This Row],[Артикул]],'Справочник_дубли арт'!A:A,1,0)</f>
        <v>#N/A</v>
      </c>
      <c r="Q204">
        <v>128676</v>
      </c>
      <c r="R204" s="27">
        <v>147974</v>
      </c>
      <c r="S204" s="20">
        <v>2.3591154173311746E-3</v>
      </c>
      <c r="T204" s="20">
        <v>0.63833866581783105</v>
      </c>
      <c r="U204" s="4" t="str">
        <f t="shared" si="23"/>
        <v>A</v>
      </c>
    </row>
    <row r="205" spans="1:21" x14ac:dyDescent="0.25">
      <c r="A205" s="28">
        <v>127177</v>
      </c>
      <c r="B205" s="2" t="s">
        <v>247</v>
      </c>
      <c r="C205" s="29">
        <v>146162</v>
      </c>
      <c r="D205" s="25">
        <f t="shared" si="18"/>
        <v>2.3302271184664817E-3</v>
      </c>
      <c r="E205" s="68">
        <f t="shared" si="19"/>
        <v>0.64534495514485801</v>
      </c>
      <c r="F205" s="15" t="str">
        <f>VLOOKUP(Объем_продаж[[#This Row],[Артикул]],Q:U,5,0)</f>
        <v>A</v>
      </c>
      <c r="G205" s="2">
        <f>IFERROR(VLOOKUP(Объем_продаж[[#This Row],[Артикул]],Склад!B:D,3,0),0)</f>
        <v>129</v>
      </c>
      <c r="H205" s="2">
        <f>IFERROR(VLOOKUP(Объем_продаж[[#This Row],[Наименование]],Склад!C:D,2,0),0)</f>
        <v>129</v>
      </c>
      <c r="I205" s="2">
        <f>IFERROR(VLOOKUP(Объем_продаж[[#This Row],[Наименование]],Склад!H:I,2,0),0)</f>
        <v>129</v>
      </c>
      <c r="J205" s="56">
        <f>IFERROR(VLOOKUP(Объем_продаж[[#This Row],[Артикул]]&amp;Объем_продаж[[#This Row],[Наименование]],Склад!A:D,4,0),0)</f>
        <v>129</v>
      </c>
      <c r="K205">
        <f t="shared" si="20"/>
        <v>1</v>
      </c>
      <c r="L205">
        <f t="shared" si="21"/>
        <v>1</v>
      </c>
      <c r="M205">
        <f t="shared" si="22"/>
        <v>1</v>
      </c>
      <c r="N205" t="e">
        <f>VLOOKUP(Объем_продаж[[#This Row],[Артикул]],'Справочник_дубли арт'!A:A,1,0)</f>
        <v>#N/A</v>
      </c>
      <c r="Q205">
        <v>162202</v>
      </c>
      <c r="R205" s="27">
        <v>147100</v>
      </c>
      <c r="S205" s="20">
        <v>2.3451814365322001E-3</v>
      </c>
      <c r="T205" s="20">
        <v>0.64068384725436334</v>
      </c>
      <c r="U205" s="4" t="str">
        <f t="shared" si="23"/>
        <v>A</v>
      </c>
    </row>
    <row r="206" spans="1:21" x14ac:dyDescent="0.25">
      <c r="A206" s="28">
        <v>144088</v>
      </c>
      <c r="B206" s="2" t="s">
        <v>454</v>
      </c>
      <c r="C206" s="29">
        <v>145475</v>
      </c>
      <c r="D206" s="25">
        <f t="shared" si="18"/>
        <v>2.3192744356187751E-3</v>
      </c>
      <c r="E206" s="68">
        <f t="shared" si="19"/>
        <v>0.64766422958047676</v>
      </c>
      <c r="F206" s="15" t="str">
        <f>VLOOKUP(Объем_продаж[[#This Row],[Артикул]],Q:U,5,0)</f>
        <v>A</v>
      </c>
      <c r="G206" s="2">
        <f>IFERROR(VLOOKUP(Объем_продаж[[#This Row],[Артикул]],Склад!B:D,3,0),0)</f>
        <v>0</v>
      </c>
      <c r="H206" s="2">
        <f>IFERROR(VLOOKUP(Объем_продаж[[#This Row],[Наименование]],Склад!C:D,2,0),0)</f>
        <v>0</v>
      </c>
      <c r="I206" s="2">
        <f>IFERROR(VLOOKUP(Объем_продаж[[#This Row],[Наименование]],Склад!H:I,2,0),0)</f>
        <v>0</v>
      </c>
      <c r="J206" s="56">
        <f>IFERROR(VLOOKUP(Объем_продаж[[#This Row],[Артикул]]&amp;Объем_продаж[[#This Row],[Наименование]],Склад!A:D,4,0),0)</f>
        <v>0</v>
      </c>
      <c r="K206">
        <f t="shared" si="20"/>
        <v>1</v>
      </c>
      <c r="L206">
        <f t="shared" si="21"/>
        <v>1</v>
      </c>
      <c r="M206">
        <f t="shared" si="22"/>
        <v>1</v>
      </c>
      <c r="N206" t="e">
        <f>VLOOKUP(Объем_продаж[[#This Row],[Артикул]],'Справочник_дубли арт'!A:A,1,0)</f>
        <v>#N/A</v>
      </c>
      <c r="Q206">
        <v>152525</v>
      </c>
      <c r="R206" s="27">
        <v>146203</v>
      </c>
      <c r="S206" s="20">
        <v>2.3308807720279893E-3</v>
      </c>
      <c r="T206" s="20">
        <v>0.64301472802639126</v>
      </c>
      <c r="U206" s="4" t="str">
        <f t="shared" si="23"/>
        <v>A</v>
      </c>
    </row>
    <row r="207" spans="1:21" x14ac:dyDescent="0.25">
      <c r="A207" s="28">
        <v>175923</v>
      </c>
      <c r="B207" s="2" t="s">
        <v>440</v>
      </c>
      <c r="C207" s="29">
        <v>144226</v>
      </c>
      <c r="D207" s="25">
        <f t="shared" si="18"/>
        <v>2.2993619161474719E-3</v>
      </c>
      <c r="E207" s="68">
        <f t="shared" si="19"/>
        <v>0.64996359149662419</v>
      </c>
      <c r="F207" s="15" t="str">
        <f>VLOOKUP(Объем_продаж[[#This Row],[Артикул]],Q:U,5,0)</f>
        <v>A</v>
      </c>
      <c r="G207" s="2">
        <f>IFERROR(VLOOKUP(Объем_продаж[[#This Row],[Артикул]],Склад!B:D,3,0),0)</f>
        <v>0</v>
      </c>
      <c r="H207" s="2">
        <f>IFERROR(VLOOKUP(Объем_продаж[[#This Row],[Наименование]],Склад!C:D,2,0),0)</f>
        <v>0</v>
      </c>
      <c r="I207" s="2">
        <f>IFERROR(VLOOKUP(Объем_продаж[[#This Row],[Наименование]],Склад!H:I,2,0),0)</f>
        <v>0</v>
      </c>
      <c r="J207" s="56">
        <f>IFERROR(VLOOKUP(Объем_продаж[[#This Row],[Артикул]]&amp;Объем_продаж[[#This Row],[Наименование]],Склад!A:D,4,0),0)</f>
        <v>0</v>
      </c>
      <c r="K207">
        <f t="shared" si="20"/>
        <v>1</v>
      </c>
      <c r="L207">
        <f t="shared" si="21"/>
        <v>1</v>
      </c>
      <c r="M207">
        <f t="shared" si="22"/>
        <v>1</v>
      </c>
      <c r="N207" t="e">
        <f>VLOOKUP(Объем_продаж[[#This Row],[Артикул]],'Справочник_дубли арт'!A:A,1,0)</f>
        <v>#N/A</v>
      </c>
      <c r="Q207">
        <v>127177</v>
      </c>
      <c r="R207" s="27">
        <v>146162</v>
      </c>
      <c r="S207" s="20">
        <v>2.3302271184664817E-3</v>
      </c>
      <c r="T207" s="20">
        <v>0.64534495514485779</v>
      </c>
      <c r="U207" s="4" t="str">
        <f t="shared" si="23"/>
        <v>A</v>
      </c>
    </row>
    <row r="208" spans="1:21" x14ac:dyDescent="0.25">
      <c r="A208" s="28">
        <v>113109</v>
      </c>
      <c r="B208" s="2" t="s">
        <v>73</v>
      </c>
      <c r="C208" s="29">
        <v>142986</v>
      </c>
      <c r="D208" s="25">
        <f t="shared" si="18"/>
        <v>2.2795928816043043E-3</v>
      </c>
      <c r="E208" s="68">
        <f t="shared" si="19"/>
        <v>0.65224318437822848</v>
      </c>
      <c r="F208" s="15" t="str">
        <f>VLOOKUP(Объем_продаж[[#This Row],[Артикул]],Q:U,5,0)</f>
        <v>A</v>
      </c>
      <c r="G208" s="2">
        <f>IFERROR(VLOOKUP(Объем_продаж[[#This Row],[Артикул]],Склад!B:D,3,0),0)</f>
        <v>0</v>
      </c>
      <c r="H208" s="2">
        <f>IFERROR(VLOOKUP(Объем_продаж[[#This Row],[Наименование]],Склад!C:D,2,0),0)</f>
        <v>0</v>
      </c>
      <c r="I208" s="2">
        <f>IFERROR(VLOOKUP(Объем_продаж[[#This Row],[Наименование]],Склад!H:I,2,0),0)</f>
        <v>0</v>
      </c>
      <c r="J208" s="56">
        <f>IFERROR(VLOOKUP(Объем_продаж[[#This Row],[Артикул]]&amp;Объем_продаж[[#This Row],[Наименование]],Склад!A:D,4,0),0)</f>
        <v>0</v>
      </c>
      <c r="K208">
        <f t="shared" si="20"/>
        <v>1</v>
      </c>
      <c r="L208">
        <f t="shared" si="21"/>
        <v>1</v>
      </c>
      <c r="M208">
        <f t="shared" si="22"/>
        <v>1</v>
      </c>
      <c r="N208" t="e">
        <f>VLOOKUP(Объем_продаж[[#This Row],[Артикул]],'Справочник_дубли арт'!A:A,1,0)</f>
        <v>#N/A</v>
      </c>
      <c r="Q208">
        <v>144088</v>
      </c>
      <c r="R208" s="27">
        <v>145475</v>
      </c>
      <c r="S208" s="20">
        <v>2.3192744356187751E-3</v>
      </c>
      <c r="T208" s="20">
        <v>0.64766422958047654</v>
      </c>
      <c r="U208" s="4" t="str">
        <f t="shared" si="23"/>
        <v>A</v>
      </c>
    </row>
    <row r="209" spans="1:21" x14ac:dyDescent="0.25">
      <c r="A209" s="28">
        <v>190491</v>
      </c>
      <c r="B209" s="2" t="s">
        <v>205</v>
      </c>
      <c r="C209" s="29">
        <v>142869</v>
      </c>
      <c r="D209" s="25">
        <f t="shared" si="18"/>
        <v>2.2777275775385376E-3</v>
      </c>
      <c r="E209" s="68">
        <f t="shared" si="19"/>
        <v>0.654520911955767</v>
      </c>
      <c r="F209" s="15" t="str">
        <f>VLOOKUP(Объем_продаж[[#This Row],[Артикул]],Q:U,5,0)</f>
        <v>A</v>
      </c>
      <c r="G209" s="2">
        <f>IFERROR(VLOOKUP(Объем_продаж[[#This Row],[Артикул]],Склад!B:D,3,0),0)</f>
        <v>178</v>
      </c>
      <c r="H209" s="2">
        <f>IFERROR(VLOOKUP(Объем_продаж[[#This Row],[Наименование]],Склад!C:D,2,0),0)</f>
        <v>178</v>
      </c>
      <c r="I209" s="2">
        <f>IFERROR(VLOOKUP(Объем_продаж[[#This Row],[Наименование]],Склад!H:I,2,0),0)</f>
        <v>178</v>
      </c>
      <c r="J209" s="56">
        <f>IFERROR(VLOOKUP(Объем_продаж[[#This Row],[Артикул]]&amp;Объем_продаж[[#This Row],[Наименование]],Склад!A:D,4,0),0)</f>
        <v>178</v>
      </c>
      <c r="K209">
        <f t="shared" si="20"/>
        <v>1</v>
      </c>
      <c r="L209">
        <f t="shared" si="21"/>
        <v>1</v>
      </c>
      <c r="M209">
        <f t="shared" si="22"/>
        <v>1</v>
      </c>
      <c r="N209" t="e">
        <f>VLOOKUP(Объем_продаж[[#This Row],[Артикул]],'Справочник_дубли арт'!A:A,1,0)</f>
        <v>#N/A</v>
      </c>
      <c r="Q209">
        <v>175923</v>
      </c>
      <c r="R209" s="27">
        <v>144226</v>
      </c>
      <c r="S209" s="20">
        <v>2.2993619161474719E-3</v>
      </c>
      <c r="T209" s="20">
        <v>0.64996359149662397</v>
      </c>
      <c r="U209" s="4" t="str">
        <f t="shared" si="23"/>
        <v>A</v>
      </c>
    </row>
    <row r="210" spans="1:21" x14ac:dyDescent="0.25">
      <c r="A210" s="28">
        <v>127003</v>
      </c>
      <c r="B210" s="2" t="s">
        <v>337</v>
      </c>
      <c r="C210" s="29">
        <v>142835</v>
      </c>
      <c r="D210" s="25">
        <f t="shared" si="18"/>
        <v>2.2771855233655798E-3</v>
      </c>
      <c r="E210" s="68">
        <f t="shared" si="19"/>
        <v>0.65679809747913254</v>
      </c>
      <c r="F210" s="15" t="str">
        <f>VLOOKUP(Объем_продаж[[#This Row],[Артикул]],Q:U,5,0)</f>
        <v>A</v>
      </c>
      <c r="G210" s="2">
        <f>IFERROR(VLOOKUP(Объем_продаж[[#This Row],[Артикул]],Склад!B:D,3,0),0)</f>
        <v>0</v>
      </c>
      <c r="H210" s="2">
        <f>IFERROR(VLOOKUP(Объем_продаж[[#This Row],[Наименование]],Склад!C:D,2,0),0)</f>
        <v>0</v>
      </c>
      <c r="I210" s="2">
        <f>IFERROR(VLOOKUP(Объем_продаж[[#This Row],[Наименование]],Склад!H:I,2,0),0)</f>
        <v>0</v>
      </c>
      <c r="J210" s="56">
        <f>IFERROR(VLOOKUP(Объем_продаж[[#This Row],[Артикул]]&amp;Объем_продаж[[#This Row],[Наименование]],Склад!A:D,4,0),0)</f>
        <v>0</v>
      </c>
      <c r="K210">
        <f t="shared" si="20"/>
        <v>1</v>
      </c>
      <c r="L210">
        <f t="shared" si="21"/>
        <v>1</v>
      </c>
      <c r="M210">
        <f t="shared" si="22"/>
        <v>1</v>
      </c>
      <c r="N210" t="e">
        <f>VLOOKUP(Объем_продаж[[#This Row],[Артикул]],'Справочник_дубли арт'!A:A,1,0)</f>
        <v>#N/A</v>
      </c>
      <c r="Q210">
        <v>113109</v>
      </c>
      <c r="R210" s="27">
        <v>142986</v>
      </c>
      <c r="S210" s="20">
        <v>2.2795928816043043E-3</v>
      </c>
      <c r="T210" s="20">
        <v>0.65224318437822826</v>
      </c>
      <c r="U210" s="4" t="str">
        <f t="shared" si="23"/>
        <v>A</v>
      </c>
    </row>
    <row r="211" spans="1:21" x14ac:dyDescent="0.25">
      <c r="A211" s="28">
        <v>190561</v>
      </c>
      <c r="B211" s="2" t="s">
        <v>249</v>
      </c>
      <c r="C211" s="29">
        <v>142792</v>
      </c>
      <c r="D211" s="25">
        <f t="shared" si="18"/>
        <v>2.2764999842644863E-3</v>
      </c>
      <c r="E211" s="68">
        <f t="shared" si="19"/>
        <v>0.65907459746339703</v>
      </c>
      <c r="F211" s="15" t="str">
        <f>VLOOKUP(Объем_продаж[[#This Row],[Артикул]],Q:U,5,0)</f>
        <v>A</v>
      </c>
      <c r="G211" s="2">
        <f>IFERROR(VLOOKUP(Объем_продаж[[#This Row],[Артикул]],Склад!B:D,3,0),0)</f>
        <v>178</v>
      </c>
      <c r="H211" s="2">
        <f>IFERROR(VLOOKUP(Объем_продаж[[#This Row],[Наименование]],Склад!C:D,2,0),0)</f>
        <v>178</v>
      </c>
      <c r="I211" s="2">
        <f>IFERROR(VLOOKUP(Объем_продаж[[#This Row],[Наименование]],Склад!H:I,2,0),0)</f>
        <v>178</v>
      </c>
      <c r="J211" s="56">
        <f>IFERROR(VLOOKUP(Объем_продаж[[#This Row],[Артикул]]&amp;Объем_продаж[[#This Row],[Наименование]],Склад!A:D,4,0),0)</f>
        <v>178</v>
      </c>
      <c r="K211">
        <f t="shared" si="20"/>
        <v>1</v>
      </c>
      <c r="L211">
        <f t="shared" si="21"/>
        <v>1</v>
      </c>
      <c r="M211">
        <f t="shared" si="22"/>
        <v>1</v>
      </c>
      <c r="N211" t="e">
        <f>VLOOKUP(Объем_продаж[[#This Row],[Артикул]],'Справочник_дубли арт'!A:A,1,0)</f>
        <v>#N/A</v>
      </c>
      <c r="Q211">
        <v>190491</v>
      </c>
      <c r="R211" s="27">
        <v>142869</v>
      </c>
      <c r="S211" s="20">
        <v>2.2777275775385376E-3</v>
      </c>
      <c r="T211" s="20">
        <v>0.65452091195576689</v>
      </c>
      <c r="U211" s="4" t="str">
        <f t="shared" si="23"/>
        <v>A</v>
      </c>
    </row>
    <row r="212" spans="1:21" x14ac:dyDescent="0.25">
      <c r="A212" s="28">
        <v>103923</v>
      </c>
      <c r="B212" s="2" t="s">
        <v>229</v>
      </c>
      <c r="C212" s="29">
        <v>142600</v>
      </c>
      <c r="D212" s="25">
        <f t="shared" si="18"/>
        <v>2.2734389724642537E-3</v>
      </c>
      <c r="E212" s="68">
        <f t="shared" si="19"/>
        <v>0.66134803643586126</v>
      </c>
      <c r="F212" s="15" t="str">
        <f>VLOOKUP(Объем_продаж[[#This Row],[Артикул]],Q:U,5,0)</f>
        <v>A</v>
      </c>
      <c r="G212" s="2">
        <f>IFERROR(VLOOKUP(Объем_продаж[[#This Row],[Артикул]],Склад!B:D,3,0),0)</f>
        <v>102</v>
      </c>
      <c r="H212" s="2">
        <f>IFERROR(VLOOKUP(Объем_продаж[[#This Row],[Наименование]],Склад!C:D,2,0),0)</f>
        <v>102</v>
      </c>
      <c r="I212" s="2">
        <f>IFERROR(VLOOKUP(Объем_продаж[[#This Row],[Наименование]],Склад!H:I,2,0),0)</f>
        <v>102</v>
      </c>
      <c r="J212" s="56">
        <f>IFERROR(VLOOKUP(Объем_продаж[[#This Row],[Артикул]]&amp;Объем_продаж[[#This Row],[Наименование]],Склад!A:D,4,0),0)</f>
        <v>102</v>
      </c>
      <c r="K212">
        <f t="shared" si="20"/>
        <v>1</v>
      </c>
      <c r="L212">
        <f t="shared" si="21"/>
        <v>1</v>
      </c>
      <c r="M212">
        <f t="shared" si="22"/>
        <v>1</v>
      </c>
      <c r="N212" t="e">
        <f>VLOOKUP(Объем_продаж[[#This Row],[Артикул]],'Справочник_дубли арт'!A:A,1,0)</f>
        <v>#N/A</v>
      </c>
      <c r="Q212">
        <v>127003</v>
      </c>
      <c r="R212" s="27">
        <v>142835</v>
      </c>
      <c r="S212" s="20">
        <v>2.2771855233655798E-3</v>
      </c>
      <c r="T212" s="20">
        <v>0.65679809747913243</v>
      </c>
      <c r="U212" s="4" t="str">
        <f t="shared" si="23"/>
        <v>A</v>
      </c>
    </row>
    <row r="213" spans="1:21" x14ac:dyDescent="0.25">
      <c r="A213" s="28">
        <v>131278</v>
      </c>
      <c r="B213" s="2" t="s">
        <v>379</v>
      </c>
      <c r="C213" s="29">
        <v>142582</v>
      </c>
      <c r="D213" s="25">
        <f t="shared" si="18"/>
        <v>2.273152002607982E-3</v>
      </c>
      <c r="E213" s="68">
        <f t="shared" si="19"/>
        <v>0.66362118843846929</v>
      </c>
      <c r="F213" s="15" t="str">
        <f>VLOOKUP(Объем_продаж[[#This Row],[Артикул]],Q:U,5,0)</f>
        <v>A</v>
      </c>
      <c r="G213" s="2">
        <f>IFERROR(VLOOKUP(Объем_продаж[[#This Row],[Артикул]],Склад!B:D,3,0),0)</f>
        <v>0</v>
      </c>
      <c r="H213" s="2">
        <f>IFERROR(VLOOKUP(Объем_продаж[[#This Row],[Наименование]],Склад!C:D,2,0),0)</f>
        <v>0</v>
      </c>
      <c r="I213" s="2">
        <f>IFERROR(VLOOKUP(Объем_продаж[[#This Row],[Наименование]],Склад!H:I,2,0),0)</f>
        <v>0</v>
      </c>
      <c r="J213" s="56">
        <f>IFERROR(VLOOKUP(Объем_продаж[[#This Row],[Артикул]]&amp;Объем_продаж[[#This Row],[Наименование]],Склад!A:D,4,0),0)</f>
        <v>0</v>
      </c>
      <c r="K213">
        <f t="shared" si="20"/>
        <v>1</v>
      </c>
      <c r="L213">
        <f t="shared" si="21"/>
        <v>1</v>
      </c>
      <c r="M213">
        <f t="shared" si="22"/>
        <v>1</v>
      </c>
      <c r="N213" t="e">
        <f>VLOOKUP(Объем_продаж[[#This Row],[Артикул]],'Справочник_дубли арт'!A:A,1,0)</f>
        <v>#N/A</v>
      </c>
      <c r="Q213">
        <v>190561</v>
      </c>
      <c r="R213" s="27">
        <v>142792</v>
      </c>
      <c r="S213" s="20">
        <v>2.2764999842644863E-3</v>
      </c>
      <c r="T213" s="20">
        <v>0.65907459746339692</v>
      </c>
      <c r="U213" s="4" t="str">
        <f t="shared" si="23"/>
        <v>A</v>
      </c>
    </row>
    <row r="214" spans="1:21" x14ac:dyDescent="0.25">
      <c r="A214" s="28">
        <v>188545</v>
      </c>
      <c r="B214" s="2" t="s">
        <v>398</v>
      </c>
      <c r="C214" s="29">
        <v>142581</v>
      </c>
      <c r="D214" s="25">
        <f t="shared" si="18"/>
        <v>2.2731360598381893E-3</v>
      </c>
      <c r="E214" s="68">
        <f t="shared" si="19"/>
        <v>0.66589432449830743</v>
      </c>
      <c r="F214" s="15" t="str">
        <f>VLOOKUP(Объем_продаж[[#This Row],[Артикул]],Q:U,5,0)</f>
        <v>A</v>
      </c>
      <c r="G214" s="2">
        <f>IFERROR(VLOOKUP(Объем_продаж[[#This Row],[Артикул]],Склад!B:D,3,0),0)</f>
        <v>0</v>
      </c>
      <c r="H214" s="2">
        <f>IFERROR(VLOOKUP(Объем_продаж[[#This Row],[Наименование]],Склад!C:D,2,0),0)</f>
        <v>0</v>
      </c>
      <c r="I214" s="2">
        <f>IFERROR(VLOOKUP(Объем_продаж[[#This Row],[Наименование]],Склад!H:I,2,0),0)</f>
        <v>0</v>
      </c>
      <c r="J214" s="56">
        <f>IFERROR(VLOOKUP(Объем_продаж[[#This Row],[Артикул]]&amp;Объем_продаж[[#This Row],[Наименование]],Склад!A:D,4,0),0)</f>
        <v>0</v>
      </c>
      <c r="K214">
        <f t="shared" si="20"/>
        <v>1</v>
      </c>
      <c r="L214">
        <f t="shared" si="21"/>
        <v>1</v>
      </c>
      <c r="M214">
        <f t="shared" si="22"/>
        <v>1</v>
      </c>
      <c r="N214" t="e">
        <f>VLOOKUP(Объем_продаж[[#This Row],[Артикул]],'Справочник_дубли арт'!A:A,1,0)</f>
        <v>#N/A</v>
      </c>
      <c r="Q214">
        <v>103923</v>
      </c>
      <c r="R214" s="27">
        <v>142600</v>
      </c>
      <c r="S214" s="20">
        <v>2.2734389724642537E-3</v>
      </c>
      <c r="T214" s="20">
        <v>0.66134803643586115</v>
      </c>
      <c r="U214" s="4" t="str">
        <f t="shared" si="23"/>
        <v>A</v>
      </c>
    </row>
    <row r="215" spans="1:21" x14ac:dyDescent="0.25">
      <c r="A215" s="28">
        <v>121069</v>
      </c>
      <c r="B215" s="2" t="s">
        <v>62</v>
      </c>
      <c r="C215" s="29">
        <v>142353</v>
      </c>
      <c r="D215" s="25">
        <f t="shared" si="18"/>
        <v>2.269501108325413E-3</v>
      </c>
      <c r="E215" s="68">
        <f t="shared" si="19"/>
        <v>0.6681638256066329</v>
      </c>
      <c r="F215" s="15" t="str">
        <f>VLOOKUP(Объем_продаж[[#This Row],[Артикул]],Q:U,5,0)</f>
        <v>A</v>
      </c>
      <c r="G215" s="2">
        <f>IFERROR(VLOOKUP(Объем_продаж[[#This Row],[Артикул]],Склад!B:D,3,0),0)</f>
        <v>0</v>
      </c>
      <c r="H215" s="2">
        <f>IFERROR(VLOOKUP(Объем_продаж[[#This Row],[Наименование]],Склад!C:D,2,0),0)</f>
        <v>0</v>
      </c>
      <c r="I215" s="2">
        <f>IFERROR(VLOOKUP(Объем_продаж[[#This Row],[Наименование]],Склад!H:I,2,0),0)</f>
        <v>0</v>
      </c>
      <c r="J215" s="56">
        <f>IFERROR(VLOOKUP(Объем_продаж[[#This Row],[Артикул]]&amp;Объем_продаж[[#This Row],[Наименование]],Склад!A:D,4,0),0)</f>
        <v>0</v>
      </c>
      <c r="K215">
        <f t="shared" si="20"/>
        <v>1</v>
      </c>
      <c r="L215">
        <f t="shared" si="21"/>
        <v>1</v>
      </c>
      <c r="M215">
        <f t="shared" si="22"/>
        <v>1</v>
      </c>
      <c r="N215" t="e">
        <f>VLOOKUP(Объем_продаж[[#This Row],[Артикул]],'Справочник_дубли арт'!A:A,1,0)</f>
        <v>#N/A</v>
      </c>
      <c r="Q215">
        <v>131278</v>
      </c>
      <c r="R215" s="27">
        <v>142582</v>
      </c>
      <c r="S215" s="20">
        <v>2.273152002607982E-3</v>
      </c>
      <c r="T215" s="20">
        <v>0.66362118843846918</v>
      </c>
      <c r="U215" s="4" t="str">
        <f t="shared" si="23"/>
        <v>A</v>
      </c>
    </row>
    <row r="216" spans="1:21" x14ac:dyDescent="0.25">
      <c r="A216" s="28">
        <v>131248</v>
      </c>
      <c r="B216" s="2" t="s">
        <v>33</v>
      </c>
      <c r="C216" s="29">
        <v>141933</v>
      </c>
      <c r="D216" s="25">
        <f t="shared" si="18"/>
        <v>2.262805145012405E-3</v>
      </c>
      <c r="E216" s="68">
        <f t="shared" si="19"/>
        <v>0.67042663075164532</v>
      </c>
      <c r="F216" s="15" t="str">
        <f>VLOOKUP(Объем_продаж[[#This Row],[Артикул]],Q:U,5,0)</f>
        <v>A</v>
      </c>
      <c r="G216" s="2">
        <f>IFERROR(VLOOKUP(Объем_продаж[[#This Row],[Артикул]],Склад!B:D,3,0),0)</f>
        <v>0</v>
      </c>
      <c r="H216" s="2">
        <f>IFERROR(VLOOKUP(Объем_продаж[[#This Row],[Наименование]],Склад!C:D,2,0),0)</f>
        <v>0</v>
      </c>
      <c r="I216" s="2">
        <f>IFERROR(VLOOKUP(Объем_продаж[[#This Row],[Наименование]],Склад!H:I,2,0),0)</f>
        <v>0</v>
      </c>
      <c r="J216" s="56">
        <f>IFERROR(VLOOKUP(Объем_продаж[[#This Row],[Артикул]]&amp;Объем_продаж[[#This Row],[Наименование]],Склад!A:D,4,0),0)</f>
        <v>0</v>
      </c>
      <c r="K216">
        <f t="shared" si="20"/>
        <v>1</v>
      </c>
      <c r="L216">
        <f t="shared" si="21"/>
        <v>1</v>
      </c>
      <c r="M216">
        <f t="shared" si="22"/>
        <v>1</v>
      </c>
      <c r="N216" t="e">
        <f>VLOOKUP(Объем_продаж[[#This Row],[Артикул]],'Справочник_дубли арт'!A:A,1,0)</f>
        <v>#N/A</v>
      </c>
      <c r="Q216">
        <v>188545</v>
      </c>
      <c r="R216" s="27">
        <v>142581</v>
      </c>
      <c r="S216" s="20">
        <v>2.2731360598381893E-3</v>
      </c>
      <c r="T216" s="20">
        <v>0.66589432449830732</v>
      </c>
      <c r="U216" s="4" t="str">
        <f t="shared" si="23"/>
        <v>A</v>
      </c>
    </row>
    <row r="217" spans="1:21" x14ac:dyDescent="0.25">
      <c r="A217" s="28">
        <v>195205</v>
      </c>
      <c r="B217" s="2" t="s">
        <v>318</v>
      </c>
      <c r="C217" s="29">
        <v>141808</v>
      </c>
      <c r="D217" s="25">
        <f t="shared" si="18"/>
        <v>2.2608122987882954E-3</v>
      </c>
      <c r="E217" s="68">
        <f t="shared" si="19"/>
        <v>0.6726874430504336</v>
      </c>
      <c r="F217" s="15" t="str">
        <f>VLOOKUP(Объем_продаж[[#This Row],[Артикул]],Q:U,5,0)</f>
        <v>A</v>
      </c>
      <c r="G217" s="2">
        <f>IFERROR(VLOOKUP(Объем_продаж[[#This Row],[Артикул]],Склад!B:D,3,0),0)</f>
        <v>0</v>
      </c>
      <c r="H217" s="2">
        <f>IFERROR(VLOOKUP(Объем_продаж[[#This Row],[Наименование]],Склад!C:D,2,0),0)</f>
        <v>0</v>
      </c>
      <c r="I217" s="2">
        <f>IFERROR(VLOOKUP(Объем_продаж[[#This Row],[Наименование]],Склад!H:I,2,0),0)</f>
        <v>0</v>
      </c>
      <c r="J217" s="56">
        <f>IFERROR(VLOOKUP(Объем_продаж[[#This Row],[Артикул]]&amp;Объем_продаж[[#This Row],[Наименование]],Склад!A:D,4,0),0)</f>
        <v>0</v>
      </c>
      <c r="K217">
        <f t="shared" si="20"/>
        <v>1</v>
      </c>
      <c r="L217">
        <f t="shared" si="21"/>
        <v>1</v>
      </c>
      <c r="M217">
        <f t="shared" si="22"/>
        <v>1</v>
      </c>
      <c r="N217" t="e">
        <f>VLOOKUP(Объем_продаж[[#This Row],[Артикул]],'Справочник_дубли арт'!A:A,1,0)</f>
        <v>#N/A</v>
      </c>
      <c r="Q217">
        <v>121069</v>
      </c>
      <c r="R217" s="27">
        <v>142353</v>
      </c>
      <c r="S217" s="20">
        <v>2.269501108325413E-3</v>
      </c>
      <c r="T217" s="20">
        <v>0.66816382560663279</v>
      </c>
      <c r="U217" s="4" t="str">
        <f t="shared" si="23"/>
        <v>A</v>
      </c>
    </row>
    <row r="218" spans="1:21" x14ac:dyDescent="0.25">
      <c r="A218" s="28">
        <v>166735</v>
      </c>
      <c r="B218" s="2" t="s">
        <v>386</v>
      </c>
      <c r="C218" s="29">
        <v>141374</v>
      </c>
      <c r="D218" s="25">
        <f t="shared" si="18"/>
        <v>2.2538931366981865E-3</v>
      </c>
      <c r="E218" s="68">
        <f t="shared" si="19"/>
        <v>0.67494133618713181</v>
      </c>
      <c r="F218" s="15" t="str">
        <f>VLOOKUP(Объем_продаж[[#This Row],[Артикул]],Q:U,5,0)</f>
        <v>A</v>
      </c>
      <c r="G218" s="2">
        <f>IFERROR(VLOOKUP(Объем_продаж[[#This Row],[Артикул]],Склад!B:D,3,0),0)</f>
        <v>0</v>
      </c>
      <c r="H218" s="2">
        <f>IFERROR(VLOOKUP(Объем_продаж[[#This Row],[Наименование]],Склад!C:D,2,0),0)</f>
        <v>0</v>
      </c>
      <c r="I218" s="2">
        <f>IFERROR(VLOOKUP(Объем_продаж[[#This Row],[Наименование]],Склад!H:I,2,0),0)</f>
        <v>0</v>
      </c>
      <c r="J218" s="56">
        <f>IFERROR(VLOOKUP(Объем_продаж[[#This Row],[Артикул]]&amp;Объем_продаж[[#This Row],[Наименование]],Склад!A:D,4,0),0)</f>
        <v>0</v>
      </c>
      <c r="K218">
        <f t="shared" si="20"/>
        <v>1</v>
      </c>
      <c r="L218">
        <f t="shared" si="21"/>
        <v>1</v>
      </c>
      <c r="M218">
        <f t="shared" si="22"/>
        <v>1</v>
      </c>
      <c r="N218" t="e">
        <f>VLOOKUP(Объем_продаж[[#This Row],[Артикул]],'Справочник_дубли арт'!A:A,1,0)</f>
        <v>#N/A</v>
      </c>
      <c r="Q218">
        <v>131248</v>
      </c>
      <c r="R218" s="27">
        <v>141933</v>
      </c>
      <c r="S218" s="20">
        <v>2.262805145012405E-3</v>
      </c>
      <c r="T218" s="20">
        <v>0.6704266307516451</v>
      </c>
      <c r="U218" s="4" t="str">
        <f t="shared" si="23"/>
        <v>A</v>
      </c>
    </row>
    <row r="219" spans="1:21" x14ac:dyDescent="0.25">
      <c r="A219" s="28">
        <v>183833</v>
      </c>
      <c r="B219" s="2" t="s">
        <v>311</v>
      </c>
      <c r="C219" s="29">
        <v>141122</v>
      </c>
      <c r="D219" s="25">
        <f t="shared" si="18"/>
        <v>2.2498755587103815E-3</v>
      </c>
      <c r="E219" s="68">
        <f t="shared" si="19"/>
        <v>0.67719121174584218</v>
      </c>
      <c r="F219" s="15" t="str">
        <f>VLOOKUP(Объем_продаж[[#This Row],[Артикул]],Q:U,5,0)</f>
        <v>A</v>
      </c>
      <c r="G219" s="2">
        <f>IFERROR(VLOOKUP(Объем_продаж[[#This Row],[Артикул]],Склад!B:D,3,0),0)</f>
        <v>119</v>
      </c>
      <c r="H219" s="2">
        <f>IFERROR(VLOOKUP(Объем_продаж[[#This Row],[Наименование]],Склад!C:D,2,0),0)</f>
        <v>119</v>
      </c>
      <c r="I219" s="2">
        <f>IFERROR(VLOOKUP(Объем_продаж[[#This Row],[Наименование]],Склад!H:I,2,0),0)</f>
        <v>119</v>
      </c>
      <c r="J219" s="56">
        <f>IFERROR(VLOOKUP(Объем_продаж[[#This Row],[Артикул]]&amp;Объем_продаж[[#This Row],[Наименование]],Склад!A:D,4,0),0)</f>
        <v>119</v>
      </c>
      <c r="K219">
        <f t="shared" si="20"/>
        <v>1</v>
      </c>
      <c r="L219">
        <f t="shared" si="21"/>
        <v>1</v>
      </c>
      <c r="M219">
        <f t="shared" si="22"/>
        <v>1</v>
      </c>
      <c r="N219" t="e">
        <f>VLOOKUP(Объем_продаж[[#This Row],[Артикул]],'Справочник_дубли арт'!A:A,1,0)</f>
        <v>#N/A</v>
      </c>
      <c r="Q219">
        <v>195205</v>
      </c>
      <c r="R219" s="27">
        <v>141808</v>
      </c>
      <c r="S219" s="20">
        <v>2.2608122987882954E-3</v>
      </c>
      <c r="T219" s="20">
        <v>0.67268744305043349</v>
      </c>
      <c r="U219" s="4" t="str">
        <f t="shared" si="23"/>
        <v>A</v>
      </c>
    </row>
    <row r="220" spans="1:21" x14ac:dyDescent="0.25">
      <c r="A220" s="28">
        <v>101045</v>
      </c>
      <c r="B220" s="2" t="s">
        <v>179</v>
      </c>
      <c r="C220" s="29">
        <v>140618</v>
      </c>
      <c r="D220" s="25">
        <f t="shared" si="18"/>
        <v>2.2418404027347719E-3</v>
      </c>
      <c r="E220" s="68">
        <f t="shared" si="19"/>
        <v>0.67943305214857697</v>
      </c>
      <c r="F220" s="15" t="str">
        <f>VLOOKUP(Объем_продаж[[#This Row],[Артикул]],Q:U,5,0)</f>
        <v>A</v>
      </c>
      <c r="G220" s="2">
        <f>IFERROR(VLOOKUP(Объем_продаж[[#This Row],[Артикул]],Склад!B:D,3,0),0)</f>
        <v>135</v>
      </c>
      <c r="H220" s="2">
        <f>IFERROR(VLOOKUP(Объем_продаж[[#This Row],[Наименование]],Склад!C:D,2,0),0)</f>
        <v>135</v>
      </c>
      <c r="I220" s="2">
        <f>IFERROR(VLOOKUP(Объем_продаж[[#This Row],[Наименование]],Склад!H:I,2,0),0)</f>
        <v>316</v>
      </c>
      <c r="J220" s="56">
        <f>IFERROR(VLOOKUP(Объем_продаж[[#This Row],[Артикул]]&amp;Объем_продаж[[#This Row],[Наименование]],Склад!A:D,4,0),0)</f>
        <v>135</v>
      </c>
      <c r="K220">
        <f t="shared" si="20"/>
        <v>1</v>
      </c>
      <c r="L220">
        <f t="shared" si="21"/>
        <v>0</v>
      </c>
      <c r="M220">
        <f t="shared" si="22"/>
        <v>1</v>
      </c>
      <c r="N220" t="e">
        <f>VLOOKUP(Объем_продаж[[#This Row],[Артикул]],'Справочник_дубли арт'!A:A,1,0)</f>
        <v>#N/A</v>
      </c>
      <c r="Q220">
        <v>166735</v>
      </c>
      <c r="R220" s="27">
        <v>141374</v>
      </c>
      <c r="S220" s="20">
        <v>2.2538931366981865E-3</v>
      </c>
      <c r="T220" s="20">
        <v>0.67494133618713159</v>
      </c>
      <c r="U220" s="4" t="str">
        <f t="shared" si="23"/>
        <v>A</v>
      </c>
    </row>
    <row r="221" spans="1:21" x14ac:dyDescent="0.25">
      <c r="A221" s="28">
        <v>117018</v>
      </c>
      <c r="B221" s="2" t="s">
        <v>292</v>
      </c>
      <c r="C221" s="29">
        <v>140610</v>
      </c>
      <c r="D221" s="25">
        <f t="shared" si="18"/>
        <v>2.2417128605764286E-3</v>
      </c>
      <c r="E221" s="68">
        <f t="shared" si="19"/>
        <v>0.68167476500915336</v>
      </c>
      <c r="F221" s="15" t="str">
        <f>VLOOKUP(Объем_продаж[[#This Row],[Артикул]],Q:U,5,0)</f>
        <v>A</v>
      </c>
      <c r="G221" s="2">
        <f>IFERROR(VLOOKUP(Объем_продаж[[#This Row],[Артикул]],Склад!B:D,3,0),0)</f>
        <v>158</v>
      </c>
      <c r="H221" s="2">
        <f>IFERROR(VLOOKUP(Объем_продаж[[#This Row],[Наименование]],Склад!C:D,2,0),0)</f>
        <v>158</v>
      </c>
      <c r="I221" s="2">
        <f>IFERROR(VLOOKUP(Объем_продаж[[#This Row],[Наименование]],Склад!H:I,2,0),0)</f>
        <v>158</v>
      </c>
      <c r="J221" s="56">
        <f>IFERROR(VLOOKUP(Объем_продаж[[#This Row],[Артикул]]&amp;Объем_продаж[[#This Row],[Наименование]],Склад!A:D,4,0),0)</f>
        <v>158</v>
      </c>
      <c r="K221">
        <f t="shared" si="20"/>
        <v>1</v>
      </c>
      <c r="L221">
        <f t="shared" si="21"/>
        <v>1</v>
      </c>
      <c r="M221">
        <f t="shared" si="22"/>
        <v>1</v>
      </c>
      <c r="N221" t="e">
        <f>VLOOKUP(Объем_продаж[[#This Row],[Артикул]],'Справочник_дубли арт'!A:A,1,0)</f>
        <v>#N/A</v>
      </c>
      <c r="Q221">
        <v>183833</v>
      </c>
      <c r="R221" s="27">
        <v>141122</v>
      </c>
      <c r="S221" s="20">
        <v>2.2498755587103815E-3</v>
      </c>
      <c r="T221" s="20">
        <v>0.67719121174584207</v>
      </c>
      <c r="U221" s="4" t="str">
        <f t="shared" si="23"/>
        <v>A</v>
      </c>
    </row>
    <row r="222" spans="1:21" x14ac:dyDescent="0.25">
      <c r="A222" s="28">
        <v>176201</v>
      </c>
      <c r="B222" s="2" t="s">
        <v>169</v>
      </c>
      <c r="C222" s="29">
        <v>140311</v>
      </c>
      <c r="D222" s="25">
        <f t="shared" si="18"/>
        <v>2.2369459724083584E-3</v>
      </c>
      <c r="E222" s="68">
        <f t="shared" si="19"/>
        <v>0.68391171098156167</v>
      </c>
      <c r="F222" s="15" t="str">
        <f>VLOOKUP(Объем_продаж[[#This Row],[Артикул]],Q:U,5,0)</f>
        <v>A</v>
      </c>
      <c r="G222" s="2">
        <f>IFERROR(VLOOKUP(Объем_продаж[[#This Row],[Артикул]],Склад!B:D,3,0),0)</f>
        <v>49</v>
      </c>
      <c r="H222" s="2">
        <f>IFERROR(VLOOKUP(Объем_продаж[[#This Row],[Наименование]],Склад!C:D,2,0),0)</f>
        <v>49</v>
      </c>
      <c r="I222" s="2">
        <f>IFERROR(VLOOKUP(Объем_продаж[[#This Row],[Наименование]],Склад!H:I,2,0),0)</f>
        <v>49</v>
      </c>
      <c r="J222" s="56">
        <f>IFERROR(VLOOKUP(Объем_продаж[[#This Row],[Артикул]]&amp;Объем_продаж[[#This Row],[Наименование]],Склад!A:D,4,0),0)</f>
        <v>49</v>
      </c>
      <c r="K222">
        <f t="shared" si="20"/>
        <v>1</v>
      </c>
      <c r="L222">
        <f t="shared" si="21"/>
        <v>1</v>
      </c>
      <c r="M222">
        <f t="shared" si="22"/>
        <v>1</v>
      </c>
      <c r="N222" t="e">
        <f>VLOOKUP(Объем_продаж[[#This Row],[Артикул]],'Справочник_дубли арт'!A:A,1,0)</f>
        <v>#N/A</v>
      </c>
      <c r="Q222">
        <v>101045</v>
      </c>
      <c r="R222" s="27">
        <v>140618</v>
      </c>
      <c r="S222" s="20">
        <v>2.2418404027347719E-3</v>
      </c>
      <c r="T222" s="20">
        <v>0.67943305214857674</v>
      </c>
      <c r="U222" s="4" t="str">
        <f t="shared" si="23"/>
        <v>A</v>
      </c>
    </row>
    <row r="223" spans="1:21" x14ac:dyDescent="0.25">
      <c r="A223" s="28">
        <v>111477</v>
      </c>
      <c r="B223" s="2" t="s">
        <v>228</v>
      </c>
      <c r="C223" s="29">
        <v>139151</v>
      </c>
      <c r="D223" s="25">
        <f t="shared" si="18"/>
        <v>2.2184523594486211E-3</v>
      </c>
      <c r="E223" s="68">
        <f t="shared" si="19"/>
        <v>0.68613016334101029</v>
      </c>
      <c r="F223" s="15" t="str">
        <f>VLOOKUP(Объем_продаж[[#This Row],[Артикул]],Q:U,5,0)</f>
        <v>A</v>
      </c>
      <c r="G223" s="2">
        <f>IFERROR(VLOOKUP(Объем_продаж[[#This Row],[Артикул]],Склад!B:D,3,0),0)</f>
        <v>149</v>
      </c>
      <c r="H223" s="2">
        <f>IFERROR(VLOOKUP(Объем_продаж[[#This Row],[Наименование]],Склад!C:D,2,0),0)</f>
        <v>149</v>
      </c>
      <c r="I223" s="2">
        <f>IFERROR(VLOOKUP(Объем_продаж[[#This Row],[Наименование]],Склад!H:I,2,0),0)</f>
        <v>149</v>
      </c>
      <c r="J223" s="56">
        <f>IFERROR(VLOOKUP(Объем_продаж[[#This Row],[Артикул]]&amp;Объем_продаж[[#This Row],[Наименование]],Склад!A:D,4,0),0)</f>
        <v>149</v>
      </c>
      <c r="K223">
        <f t="shared" si="20"/>
        <v>1</v>
      </c>
      <c r="L223">
        <f t="shared" si="21"/>
        <v>1</v>
      </c>
      <c r="M223">
        <f t="shared" si="22"/>
        <v>1</v>
      </c>
      <c r="N223" t="e">
        <f>VLOOKUP(Объем_продаж[[#This Row],[Артикул]],'Справочник_дубли арт'!A:A,1,0)</f>
        <v>#N/A</v>
      </c>
      <c r="Q223">
        <v>117018</v>
      </c>
      <c r="R223" s="27">
        <v>140610</v>
      </c>
      <c r="S223" s="20">
        <v>2.2417128605764286E-3</v>
      </c>
      <c r="T223" s="20">
        <v>0.68167476500915325</v>
      </c>
      <c r="U223" s="4" t="str">
        <f t="shared" si="23"/>
        <v>A</v>
      </c>
    </row>
    <row r="224" spans="1:21" x14ac:dyDescent="0.25">
      <c r="A224" s="28">
        <v>119637</v>
      </c>
      <c r="B224" s="2" t="s">
        <v>298</v>
      </c>
      <c r="C224" s="29">
        <v>138888</v>
      </c>
      <c r="D224" s="25">
        <f t="shared" si="18"/>
        <v>2.2142594109930947E-3</v>
      </c>
      <c r="E224" s="68">
        <f t="shared" si="19"/>
        <v>0.68834442275200336</v>
      </c>
      <c r="F224" s="15" t="str">
        <f>VLOOKUP(Объем_продаж[[#This Row],[Артикул]],Q:U,5,0)</f>
        <v>A</v>
      </c>
      <c r="G224" s="2">
        <f>IFERROR(VLOOKUP(Объем_продаж[[#This Row],[Артикул]],Склад!B:D,3,0),0)</f>
        <v>118</v>
      </c>
      <c r="H224" s="2">
        <f>IFERROR(VLOOKUP(Объем_продаж[[#This Row],[Наименование]],Склад!C:D,2,0),0)</f>
        <v>118</v>
      </c>
      <c r="I224" s="2">
        <f>IFERROR(VLOOKUP(Объем_продаж[[#This Row],[Наименование]],Склад!H:I,2,0),0)</f>
        <v>118</v>
      </c>
      <c r="J224" s="56">
        <f>IFERROR(VLOOKUP(Объем_продаж[[#This Row],[Артикул]]&amp;Объем_продаж[[#This Row],[Наименование]],Склад!A:D,4,0),0)</f>
        <v>118</v>
      </c>
      <c r="K224">
        <f t="shared" si="20"/>
        <v>1</v>
      </c>
      <c r="L224">
        <f t="shared" si="21"/>
        <v>1</v>
      </c>
      <c r="M224">
        <f t="shared" si="22"/>
        <v>1</v>
      </c>
      <c r="N224" t="e">
        <f>VLOOKUP(Объем_продаж[[#This Row],[Артикул]],'Справочник_дубли арт'!A:A,1,0)</f>
        <v>#N/A</v>
      </c>
      <c r="Q224">
        <v>176201</v>
      </c>
      <c r="R224" s="27">
        <v>140311</v>
      </c>
      <c r="S224" s="20">
        <v>2.2369459724083584E-3</v>
      </c>
      <c r="T224" s="20">
        <v>0.68391171098156156</v>
      </c>
      <c r="U224" s="4" t="str">
        <f t="shared" si="23"/>
        <v>A</v>
      </c>
    </row>
    <row r="225" spans="1:21" x14ac:dyDescent="0.25">
      <c r="A225" s="28">
        <v>142697</v>
      </c>
      <c r="B225" s="2" t="s">
        <v>144</v>
      </c>
      <c r="C225" s="29">
        <v>138619</v>
      </c>
      <c r="D225" s="25">
        <f t="shared" si="18"/>
        <v>2.2099708059188108E-3</v>
      </c>
      <c r="E225" s="68">
        <f t="shared" si="19"/>
        <v>0.69055439355792214</v>
      </c>
      <c r="F225" s="15" t="str">
        <f>VLOOKUP(Объем_продаж[[#This Row],[Артикул]],Q:U,5,0)</f>
        <v>A</v>
      </c>
      <c r="G225" s="2">
        <f>IFERROR(VLOOKUP(Объем_продаж[[#This Row],[Артикул]],Склад!B:D,3,0),0)</f>
        <v>124</v>
      </c>
      <c r="H225" s="2">
        <f>IFERROR(VLOOKUP(Объем_продаж[[#This Row],[Наименование]],Склад!C:D,2,0),0)</f>
        <v>124</v>
      </c>
      <c r="I225" s="2">
        <f>IFERROR(VLOOKUP(Объем_продаж[[#This Row],[Наименование]],Склад!H:I,2,0),0)</f>
        <v>124</v>
      </c>
      <c r="J225" s="56">
        <f>IFERROR(VLOOKUP(Объем_продаж[[#This Row],[Артикул]]&amp;Объем_продаж[[#This Row],[Наименование]],Склад!A:D,4,0),0)</f>
        <v>124</v>
      </c>
      <c r="K225">
        <f t="shared" si="20"/>
        <v>1</v>
      </c>
      <c r="L225">
        <f t="shared" si="21"/>
        <v>1</v>
      </c>
      <c r="M225">
        <f t="shared" si="22"/>
        <v>1</v>
      </c>
      <c r="N225" t="e">
        <f>VLOOKUP(Объем_продаж[[#This Row],[Артикул]],'Справочник_дубли арт'!A:A,1,0)</f>
        <v>#N/A</v>
      </c>
      <c r="Q225">
        <v>111477</v>
      </c>
      <c r="R225" s="27">
        <v>139151</v>
      </c>
      <c r="S225" s="20">
        <v>2.2184523594486211E-3</v>
      </c>
      <c r="T225" s="20">
        <v>0.68613016334101018</v>
      </c>
      <c r="U225" s="4" t="str">
        <f t="shared" si="23"/>
        <v>A</v>
      </c>
    </row>
    <row r="226" spans="1:21" x14ac:dyDescent="0.25">
      <c r="A226" s="28">
        <v>113795</v>
      </c>
      <c r="B226" s="2" t="s">
        <v>267</v>
      </c>
      <c r="C226" s="29">
        <v>138370</v>
      </c>
      <c r="D226" s="25">
        <f t="shared" si="18"/>
        <v>2.2060010562403843E-3</v>
      </c>
      <c r="E226" s="68">
        <f t="shared" si="19"/>
        <v>0.6927603946141625</v>
      </c>
      <c r="F226" s="15" t="str">
        <f>VLOOKUP(Объем_продаж[[#This Row],[Артикул]],Q:U,5,0)</f>
        <v>A</v>
      </c>
      <c r="G226" s="2">
        <f>IFERROR(VLOOKUP(Объем_продаж[[#This Row],[Артикул]],Склад!B:D,3,0),0)</f>
        <v>62</v>
      </c>
      <c r="H226" s="2">
        <f>IFERROR(VLOOKUP(Объем_продаж[[#This Row],[Наименование]],Склад!C:D,2,0),0)</f>
        <v>62</v>
      </c>
      <c r="I226" s="2">
        <f>IFERROR(VLOOKUP(Объем_продаж[[#This Row],[Наименование]],Склад!H:I,2,0),0)</f>
        <v>62</v>
      </c>
      <c r="J226" s="56">
        <f>IFERROR(VLOOKUP(Объем_продаж[[#This Row],[Артикул]]&amp;Объем_продаж[[#This Row],[Наименование]],Склад!A:D,4,0),0)</f>
        <v>62</v>
      </c>
      <c r="K226">
        <f t="shared" si="20"/>
        <v>1</v>
      </c>
      <c r="L226">
        <f t="shared" si="21"/>
        <v>1</v>
      </c>
      <c r="M226">
        <f t="shared" si="22"/>
        <v>1</v>
      </c>
      <c r="N226" t="e">
        <f>VLOOKUP(Объем_продаж[[#This Row],[Артикул]],'Справочник_дубли арт'!A:A,1,0)</f>
        <v>#N/A</v>
      </c>
      <c r="Q226">
        <v>119637</v>
      </c>
      <c r="R226" s="27">
        <v>138888</v>
      </c>
      <c r="S226" s="20">
        <v>2.2142594109930947E-3</v>
      </c>
      <c r="T226" s="20">
        <v>0.68834442275200325</v>
      </c>
      <c r="U226" s="4" t="str">
        <f t="shared" si="23"/>
        <v>A</v>
      </c>
    </row>
    <row r="227" spans="1:21" x14ac:dyDescent="0.25">
      <c r="A227" s="28">
        <v>167491</v>
      </c>
      <c r="B227" s="2" t="s">
        <v>356</v>
      </c>
      <c r="C227" s="29">
        <v>137206</v>
      </c>
      <c r="D227" s="25">
        <f t="shared" si="18"/>
        <v>2.1874436722014758E-3</v>
      </c>
      <c r="E227" s="68">
        <f t="shared" si="19"/>
        <v>0.69494783828636397</v>
      </c>
      <c r="F227" s="15" t="str">
        <f>VLOOKUP(Объем_продаж[[#This Row],[Артикул]],Q:U,5,0)</f>
        <v>A</v>
      </c>
      <c r="G227" s="2">
        <f>IFERROR(VLOOKUP(Объем_продаж[[#This Row],[Артикул]],Склад!B:D,3,0),0)</f>
        <v>0</v>
      </c>
      <c r="H227" s="2">
        <f>IFERROR(VLOOKUP(Объем_продаж[[#This Row],[Наименование]],Склад!C:D,2,0),0)</f>
        <v>0</v>
      </c>
      <c r="I227" s="2">
        <f>IFERROR(VLOOKUP(Объем_продаж[[#This Row],[Наименование]],Склад!H:I,2,0),0)</f>
        <v>0</v>
      </c>
      <c r="J227" s="56">
        <f>IFERROR(VLOOKUP(Объем_продаж[[#This Row],[Артикул]]&amp;Объем_продаж[[#This Row],[Наименование]],Склад!A:D,4,0),0)</f>
        <v>0</v>
      </c>
      <c r="K227">
        <f t="shared" si="20"/>
        <v>1</v>
      </c>
      <c r="L227">
        <f t="shared" si="21"/>
        <v>1</v>
      </c>
      <c r="M227">
        <f t="shared" si="22"/>
        <v>1</v>
      </c>
      <c r="N227" t="e">
        <f>VLOOKUP(Объем_продаж[[#This Row],[Артикул]],'Справочник_дубли арт'!A:A,1,0)</f>
        <v>#N/A</v>
      </c>
      <c r="Q227">
        <v>142697</v>
      </c>
      <c r="R227" s="27">
        <v>138619</v>
      </c>
      <c r="S227" s="20">
        <v>2.2099708059188108E-3</v>
      </c>
      <c r="T227" s="20">
        <v>0.69055439355792214</v>
      </c>
      <c r="U227" s="4" t="str">
        <f t="shared" si="23"/>
        <v>A</v>
      </c>
    </row>
    <row r="228" spans="1:21" x14ac:dyDescent="0.25">
      <c r="A228" s="28">
        <v>175682</v>
      </c>
      <c r="B228" s="2" t="s">
        <v>184</v>
      </c>
      <c r="C228" s="29">
        <v>136463</v>
      </c>
      <c r="D228" s="25">
        <f t="shared" si="18"/>
        <v>2.175598194245368E-3</v>
      </c>
      <c r="E228" s="68">
        <f t="shared" si="19"/>
        <v>0.69712343648060937</v>
      </c>
      <c r="F228" s="15" t="str">
        <f>VLOOKUP(Объем_продаж[[#This Row],[Артикул]],Q:U,5,0)</f>
        <v>A</v>
      </c>
      <c r="G228" s="2">
        <f>IFERROR(VLOOKUP(Объем_продаж[[#This Row],[Артикул]],Склад!B:D,3,0),0)</f>
        <v>151</v>
      </c>
      <c r="H228" s="2">
        <f>IFERROR(VLOOKUP(Объем_продаж[[#This Row],[Наименование]],Склад!C:D,2,0),0)</f>
        <v>151</v>
      </c>
      <c r="I228" s="2">
        <f>IFERROR(VLOOKUP(Объем_продаж[[#This Row],[Наименование]],Склад!H:I,2,0),0)</f>
        <v>151</v>
      </c>
      <c r="J228" s="56">
        <f>IFERROR(VLOOKUP(Объем_продаж[[#This Row],[Артикул]]&amp;Объем_продаж[[#This Row],[Наименование]],Склад!A:D,4,0),0)</f>
        <v>151</v>
      </c>
      <c r="K228">
        <f t="shared" si="20"/>
        <v>1</v>
      </c>
      <c r="L228">
        <f t="shared" si="21"/>
        <v>1</v>
      </c>
      <c r="M228">
        <f t="shared" si="22"/>
        <v>1</v>
      </c>
      <c r="N228" t="e">
        <f>VLOOKUP(Объем_продаж[[#This Row],[Артикул]],'Справочник_дубли арт'!A:A,1,0)</f>
        <v>#N/A</v>
      </c>
      <c r="Q228">
        <v>113795</v>
      </c>
      <c r="R228" s="27">
        <v>138370</v>
      </c>
      <c r="S228" s="20">
        <v>2.2060010562403843E-3</v>
      </c>
      <c r="T228" s="20">
        <v>0.6927603946141625</v>
      </c>
      <c r="U228" s="4" t="str">
        <f t="shared" si="23"/>
        <v>A</v>
      </c>
    </row>
    <row r="229" spans="1:21" x14ac:dyDescent="0.25">
      <c r="A229" s="28">
        <v>142789</v>
      </c>
      <c r="B229" s="2" t="s">
        <v>286</v>
      </c>
      <c r="C229" s="29">
        <v>135153</v>
      </c>
      <c r="D229" s="25">
        <f t="shared" si="18"/>
        <v>2.1547131658166993E-3</v>
      </c>
      <c r="E229" s="68">
        <f t="shared" si="19"/>
        <v>0.69927814964642609</v>
      </c>
      <c r="F229" s="15" t="str">
        <f>VLOOKUP(Объем_продаж[[#This Row],[Артикул]],Q:U,5,0)</f>
        <v>A</v>
      </c>
      <c r="G229" s="2">
        <f>IFERROR(VLOOKUP(Объем_продаж[[#This Row],[Артикул]],Склад!B:D,3,0),0)</f>
        <v>154</v>
      </c>
      <c r="H229" s="2">
        <f>IFERROR(VLOOKUP(Объем_продаж[[#This Row],[Наименование]],Склад!C:D,2,0),0)</f>
        <v>154</v>
      </c>
      <c r="I229" s="2">
        <f>IFERROR(VLOOKUP(Объем_продаж[[#This Row],[Наименование]],Склад!H:I,2,0),0)</f>
        <v>154</v>
      </c>
      <c r="J229" s="56">
        <f>IFERROR(VLOOKUP(Объем_продаж[[#This Row],[Артикул]]&amp;Объем_продаж[[#This Row],[Наименование]],Склад!A:D,4,0),0)</f>
        <v>154</v>
      </c>
      <c r="K229">
        <f t="shared" si="20"/>
        <v>1</v>
      </c>
      <c r="L229">
        <f t="shared" si="21"/>
        <v>1</v>
      </c>
      <c r="M229">
        <f t="shared" si="22"/>
        <v>1</v>
      </c>
      <c r="N229" t="e">
        <f>VLOOKUP(Объем_продаж[[#This Row],[Артикул]],'Справочник_дубли арт'!A:A,1,0)</f>
        <v>#N/A</v>
      </c>
      <c r="Q229">
        <v>167491</v>
      </c>
      <c r="R229" s="27">
        <v>137206</v>
      </c>
      <c r="S229" s="20">
        <v>2.1874436722014758E-3</v>
      </c>
      <c r="T229" s="20">
        <v>0.69494783828636397</v>
      </c>
      <c r="U229" s="4" t="str">
        <f t="shared" si="23"/>
        <v>A</v>
      </c>
    </row>
    <row r="230" spans="1:21" x14ac:dyDescent="0.25">
      <c r="A230" s="28">
        <v>123540</v>
      </c>
      <c r="B230" s="2" t="s">
        <v>7</v>
      </c>
      <c r="C230" s="29">
        <v>134758</v>
      </c>
      <c r="D230" s="25">
        <f t="shared" si="18"/>
        <v>2.1484157717485126E-3</v>
      </c>
      <c r="E230" s="68">
        <f t="shared" si="19"/>
        <v>0.70142656541817461</v>
      </c>
      <c r="F230" s="15" t="str">
        <f>VLOOKUP(Объем_продаж[[#This Row],[Артикул]],Q:U,5,0)</f>
        <v>A</v>
      </c>
      <c r="G230" s="2">
        <f>IFERROR(VLOOKUP(Объем_продаж[[#This Row],[Артикул]],Склад!B:D,3,0),0)</f>
        <v>0</v>
      </c>
      <c r="H230" s="2">
        <f>IFERROR(VLOOKUP(Объем_продаж[[#This Row],[Наименование]],Склад!C:D,2,0),0)</f>
        <v>0</v>
      </c>
      <c r="I230" s="2">
        <f>IFERROR(VLOOKUP(Объем_продаж[[#This Row],[Наименование]],Склад!H:I,2,0),0)</f>
        <v>0</v>
      </c>
      <c r="J230" s="56">
        <f>IFERROR(VLOOKUP(Объем_продаж[[#This Row],[Артикул]]&amp;Объем_продаж[[#This Row],[Наименование]],Склад!A:D,4,0),0)</f>
        <v>0</v>
      </c>
      <c r="K230">
        <f t="shared" si="20"/>
        <v>1</v>
      </c>
      <c r="L230">
        <f t="shared" si="21"/>
        <v>1</v>
      </c>
      <c r="M230">
        <f t="shared" si="22"/>
        <v>1</v>
      </c>
      <c r="N230" t="e">
        <f>VLOOKUP(Объем_продаж[[#This Row],[Артикул]],'Справочник_дубли арт'!A:A,1,0)</f>
        <v>#N/A</v>
      </c>
      <c r="Q230">
        <v>175682</v>
      </c>
      <c r="R230" s="27">
        <v>136463</v>
      </c>
      <c r="S230" s="20">
        <v>2.175598194245368E-3</v>
      </c>
      <c r="T230" s="20">
        <v>0.69712343648060937</v>
      </c>
      <c r="U230" s="4" t="str">
        <f t="shared" si="23"/>
        <v>A</v>
      </c>
    </row>
    <row r="231" spans="1:21" x14ac:dyDescent="0.25">
      <c r="A231" s="28">
        <v>109071</v>
      </c>
      <c r="B231" s="2" t="s">
        <v>391</v>
      </c>
      <c r="C231" s="29">
        <v>134501</v>
      </c>
      <c r="D231" s="25">
        <f t="shared" si="18"/>
        <v>2.1443184799117432E-3</v>
      </c>
      <c r="E231" s="68">
        <f t="shared" si="19"/>
        <v>0.70357088389808631</v>
      </c>
      <c r="F231" s="15" t="str">
        <f>VLOOKUP(Объем_продаж[[#This Row],[Артикул]],Q:U,5,0)</f>
        <v>A</v>
      </c>
      <c r="G231" s="2">
        <f>IFERROR(VLOOKUP(Объем_продаж[[#This Row],[Артикул]],Склад!B:D,3,0),0)</f>
        <v>0</v>
      </c>
      <c r="H231" s="2">
        <f>IFERROR(VLOOKUP(Объем_продаж[[#This Row],[Наименование]],Склад!C:D,2,0),0)</f>
        <v>0</v>
      </c>
      <c r="I231" s="2">
        <f>IFERROR(VLOOKUP(Объем_продаж[[#This Row],[Наименование]],Склад!H:I,2,0),0)</f>
        <v>0</v>
      </c>
      <c r="J231" s="56">
        <f>IFERROR(VLOOKUP(Объем_продаж[[#This Row],[Артикул]]&amp;Объем_продаж[[#This Row],[Наименование]],Склад!A:D,4,0),0)</f>
        <v>0</v>
      </c>
      <c r="K231">
        <f t="shared" si="20"/>
        <v>1</v>
      </c>
      <c r="L231">
        <f t="shared" si="21"/>
        <v>1</v>
      </c>
      <c r="M231">
        <f t="shared" si="22"/>
        <v>1</v>
      </c>
      <c r="N231" t="e">
        <f>VLOOKUP(Объем_продаж[[#This Row],[Артикул]],'Справочник_дубли арт'!A:A,1,0)</f>
        <v>#N/A</v>
      </c>
      <c r="Q231">
        <v>142789</v>
      </c>
      <c r="R231" s="27">
        <v>135153</v>
      </c>
      <c r="S231" s="20">
        <v>2.1547131658166993E-3</v>
      </c>
      <c r="T231" s="20">
        <v>0.69927814964642598</v>
      </c>
      <c r="U231" s="4" t="str">
        <f t="shared" si="23"/>
        <v>A</v>
      </c>
    </row>
    <row r="232" spans="1:21" x14ac:dyDescent="0.25">
      <c r="A232" s="28">
        <v>176585</v>
      </c>
      <c r="B232" s="2" t="s">
        <v>427</v>
      </c>
      <c r="C232" s="29">
        <v>133866</v>
      </c>
      <c r="D232" s="25">
        <f t="shared" si="18"/>
        <v>2.1341948210932666E-3</v>
      </c>
      <c r="E232" s="68">
        <f t="shared" si="19"/>
        <v>0.70570507871917953</v>
      </c>
      <c r="F232" s="15" t="str">
        <f>VLOOKUP(Объем_продаж[[#This Row],[Артикул]],Q:U,5,0)</f>
        <v>A</v>
      </c>
      <c r="G232" s="2">
        <f>IFERROR(VLOOKUP(Объем_продаж[[#This Row],[Артикул]],Склад!B:D,3,0),0)</f>
        <v>0</v>
      </c>
      <c r="H232" s="2">
        <f>IFERROR(VLOOKUP(Объем_продаж[[#This Row],[Наименование]],Склад!C:D,2,0),0)</f>
        <v>0</v>
      </c>
      <c r="I232" s="2">
        <f>IFERROR(VLOOKUP(Объем_продаж[[#This Row],[Наименование]],Склад!H:I,2,0),0)</f>
        <v>0</v>
      </c>
      <c r="J232" s="56">
        <f>IFERROR(VLOOKUP(Объем_продаж[[#This Row],[Артикул]]&amp;Объем_продаж[[#This Row],[Наименование]],Склад!A:D,4,0),0)</f>
        <v>0</v>
      </c>
      <c r="K232">
        <f t="shared" si="20"/>
        <v>1</v>
      </c>
      <c r="L232">
        <f t="shared" si="21"/>
        <v>1</v>
      </c>
      <c r="M232">
        <f t="shared" si="22"/>
        <v>1</v>
      </c>
      <c r="N232" t="e">
        <f>VLOOKUP(Объем_продаж[[#This Row],[Артикул]],'Справочник_дубли арт'!A:A,1,0)</f>
        <v>#N/A</v>
      </c>
      <c r="Q232">
        <v>123540</v>
      </c>
      <c r="R232" s="27">
        <v>134758</v>
      </c>
      <c r="S232" s="20">
        <v>2.1484157717485126E-3</v>
      </c>
      <c r="T232" s="20">
        <v>0.7014265654181745</v>
      </c>
      <c r="U232" s="4" t="str">
        <f t="shared" si="23"/>
        <v>A</v>
      </c>
    </row>
    <row r="233" spans="1:21" x14ac:dyDescent="0.25">
      <c r="A233" s="28">
        <v>111593</v>
      </c>
      <c r="B233" s="2" t="s">
        <v>191</v>
      </c>
      <c r="C233" s="29">
        <v>133163</v>
      </c>
      <c r="D233" s="25">
        <f t="shared" si="18"/>
        <v>2.1229870539288742E-3</v>
      </c>
      <c r="E233" s="68">
        <f t="shared" si="19"/>
        <v>0.70782806577310842</v>
      </c>
      <c r="F233" s="15" t="str">
        <f>VLOOKUP(Объем_продаж[[#This Row],[Артикул]],Q:U,5,0)</f>
        <v>A</v>
      </c>
      <c r="G233" s="2">
        <f>IFERROR(VLOOKUP(Объем_продаж[[#This Row],[Артикул]],Склад!B:D,3,0),0)</f>
        <v>74</v>
      </c>
      <c r="H233" s="2">
        <f>IFERROR(VLOOKUP(Объем_продаж[[#This Row],[Наименование]],Склад!C:D,2,0),0)</f>
        <v>74</v>
      </c>
      <c r="I233" s="2">
        <f>IFERROR(VLOOKUP(Объем_продаж[[#This Row],[Наименование]],Склад!H:I,2,0),0)</f>
        <v>74</v>
      </c>
      <c r="J233" s="56">
        <f>IFERROR(VLOOKUP(Объем_продаж[[#This Row],[Артикул]]&amp;Объем_продаж[[#This Row],[Наименование]],Склад!A:D,4,0),0)</f>
        <v>74</v>
      </c>
      <c r="K233">
        <f t="shared" si="20"/>
        <v>1</v>
      </c>
      <c r="L233">
        <f t="shared" si="21"/>
        <v>1</v>
      </c>
      <c r="M233">
        <f t="shared" si="22"/>
        <v>1</v>
      </c>
      <c r="N233" t="e">
        <f>VLOOKUP(Объем_продаж[[#This Row],[Артикул]],'Справочник_дубли арт'!A:A,1,0)</f>
        <v>#N/A</v>
      </c>
      <c r="Q233">
        <v>109071</v>
      </c>
      <c r="R233" s="27">
        <v>134501</v>
      </c>
      <c r="S233" s="20">
        <v>2.1443184799117432E-3</v>
      </c>
      <c r="T233" s="20">
        <v>0.70357088389808631</v>
      </c>
      <c r="U233" s="4" t="str">
        <f t="shared" si="23"/>
        <v>A</v>
      </c>
    </row>
    <row r="234" spans="1:21" x14ac:dyDescent="0.25">
      <c r="A234" s="28">
        <v>156027</v>
      </c>
      <c r="B234" s="2" t="s">
        <v>434</v>
      </c>
      <c r="C234" s="29">
        <v>131951</v>
      </c>
      <c r="D234" s="25">
        <f t="shared" si="18"/>
        <v>2.103664416939907E-3</v>
      </c>
      <c r="E234" s="68">
        <f t="shared" si="19"/>
        <v>0.70993173019004829</v>
      </c>
      <c r="F234" s="15" t="str">
        <f>VLOOKUP(Объем_продаж[[#This Row],[Артикул]],Q:U,5,0)</f>
        <v>A</v>
      </c>
      <c r="G234" s="2">
        <f>IFERROR(VLOOKUP(Объем_продаж[[#This Row],[Артикул]],Склад!B:D,3,0),0)</f>
        <v>0</v>
      </c>
      <c r="H234" s="2">
        <f>IFERROR(VLOOKUP(Объем_продаж[[#This Row],[Наименование]],Склад!C:D,2,0),0)</f>
        <v>0</v>
      </c>
      <c r="I234" s="2">
        <f>IFERROR(VLOOKUP(Объем_продаж[[#This Row],[Наименование]],Склад!H:I,2,0),0)</f>
        <v>0</v>
      </c>
      <c r="J234" s="56">
        <f>IFERROR(VLOOKUP(Объем_продаж[[#This Row],[Артикул]]&amp;Объем_продаж[[#This Row],[Наименование]],Склад!A:D,4,0),0)</f>
        <v>0</v>
      </c>
      <c r="K234">
        <f t="shared" si="20"/>
        <v>1</v>
      </c>
      <c r="L234">
        <f t="shared" si="21"/>
        <v>1</v>
      </c>
      <c r="M234">
        <f t="shared" si="22"/>
        <v>1</v>
      </c>
      <c r="N234" t="e">
        <f>VLOOKUP(Объем_продаж[[#This Row],[Артикул]],'Справочник_дубли арт'!A:A,1,0)</f>
        <v>#N/A</v>
      </c>
      <c r="Q234">
        <v>176585</v>
      </c>
      <c r="R234" s="27">
        <v>133866</v>
      </c>
      <c r="S234" s="20">
        <v>2.1341948210932666E-3</v>
      </c>
      <c r="T234" s="20">
        <v>0.70570507871917953</v>
      </c>
      <c r="U234" s="4" t="str">
        <f t="shared" si="23"/>
        <v>A</v>
      </c>
    </row>
    <row r="235" spans="1:21" x14ac:dyDescent="0.25">
      <c r="A235" s="28">
        <v>106655</v>
      </c>
      <c r="B235" s="2" t="s">
        <v>193</v>
      </c>
      <c r="C235" s="29">
        <v>131753</v>
      </c>
      <c r="D235" s="25">
        <f t="shared" si="18"/>
        <v>2.1005077485209177E-3</v>
      </c>
      <c r="E235" s="68">
        <f t="shared" si="19"/>
        <v>0.71203223793856918</v>
      </c>
      <c r="F235" s="15" t="str">
        <f>VLOOKUP(Объем_продаж[[#This Row],[Артикул]],Q:U,5,0)</f>
        <v>A</v>
      </c>
      <c r="G235" s="2">
        <f>IFERROR(VLOOKUP(Объем_продаж[[#This Row],[Артикул]],Склад!B:D,3,0),0)</f>
        <v>132</v>
      </c>
      <c r="H235" s="2">
        <f>IFERROR(VLOOKUP(Объем_продаж[[#This Row],[Наименование]],Склад!C:D,2,0),0)</f>
        <v>132</v>
      </c>
      <c r="I235" s="2">
        <f>IFERROR(VLOOKUP(Объем_продаж[[#This Row],[Наименование]],Склад!H:I,2,0),0)</f>
        <v>132</v>
      </c>
      <c r="J235" s="56">
        <f>IFERROR(VLOOKUP(Объем_продаж[[#This Row],[Артикул]]&amp;Объем_продаж[[#This Row],[Наименование]],Склад!A:D,4,0),0)</f>
        <v>132</v>
      </c>
      <c r="K235">
        <f t="shared" si="20"/>
        <v>1</v>
      </c>
      <c r="L235">
        <f t="shared" si="21"/>
        <v>1</v>
      </c>
      <c r="M235">
        <f t="shared" si="22"/>
        <v>1</v>
      </c>
      <c r="N235" t="e">
        <f>VLOOKUP(Объем_продаж[[#This Row],[Артикул]],'Справочник_дубли арт'!A:A,1,0)</f>
        <v>#N/A</v>
      </c>
      <c r="Q235">
        <v>111593</v>
      </c>
      <c r="R235" s="27">
        <v>133163</v>
      </c>
      <c r="S235" s="20">
        <v>2.1229870539288742E-3</v>
      </c>
      <c r="T235" s="20">
        <v>0.70782806577310842</v>
      </c>
      <c r="U235" s="4" t="str">
        <f t="shared" si="23"/>
        <v>A</v>
      </c>
    </row>
    <row r="236" spans="1:21" x14ac:dyDescent="0.25">
      <c r="A236" s="28">
        <v>182273</v>
      </c>
      <c r="B236" s="2" t="s">
        <v>213</v>
      </c>
      <c r="C236" s="29">
        <v>131661</v>
      </c>
      <c r="D236" s="25">
        <f t="shared" si="18"/>
        <v>2.0990410136999729E-3</v>
      </c>
      <c r="E236" s="68">
        <f t="shared" si="19"/>
        <v>0.71413127895226913</v>
      </c>
      <c r="F236" s="15" t="str">
        <f>VLOOKUP(Объем_продаж[[#This Row],[Артикул]],Q:U,5,0)</f>
        <v>A</v>
      </c>
      <c r="G236" s="2">
        <f>IFERROR(VLOOKUP(Объем_продаж[[#This Row],[Артикул]],Склад!B:D,3,0),0)</f>
        <v>173</v>
      </c>
      <c r="H236" s="2">
        <f>IFERROR(VLOOKUP(Объем_продаж[[#This Row],[Наименование]],Склад!C:D,2,0),0)</f>
        <v>173</v>
      </c>
      <c r="I236" s="2">
        <f>IFERROR(VLOOKUP(Объем_продаж[[#This Row],[Наименование]],Склад!H:I,2,0),0)</f>
        <v>173</v>
      </c>
      <c r="J236" s="56">
        <f>IFERROR(VLOOKUP(Объем_продаж[[#This Row],[Артикул]]&amp;Объем_продаж[[#This Row],[Наименование]],Склад!A:D,4,0),0)</f>
        <v>173</v>
      </c>
      <c r="K236">
        <f t="shared" si="20"/>
        <v>1</v>
      </c>
      <c r="L236">
        <f t="shared" si="21"/>
        <v>1</v>
      </c>
      <c r="M236">
        <f t="shared" si="22"/>
        <v>1</v>
      </c>
      <c r="N236" t="e">
        <f>VLOOKUP(Объем_продаж[[#This Row],[Артикул]],'Справочник_дубли арт'!A:A,1,0)</f>
        <v>#N/A</v>
      </c>
      <c r="Q236">
        <v>156027</v>
      </c>
      <c r="R236" s="27">
        <v>131951</v>
      </c>
      <c r="S236" s="20">
        <v>2.103664416939907E-3</v>
      </c>
      <c r="T236" s="20">
        <v>0.70993173019004829</v>
      </c>
      <c r="U236" s="4" t="str">
        <f t="shared" si="23"/>
        <v>A</v>
      </c>
    </row>
    <row r="237" spans="1:21" x14ac:dyDescent="0.25">
      <c r="A237" s="28">
        <v>155949</v>
      </c>
      <c r="B237" s="2" t="s">
        <v>18</v>
      </c>
      <c r="C237" s="29">
        <v>131060</v>
      </c>
      <c r="D237" s="25">
        <f t="shared" si="18"/>
        <v>2.0894594090544536E-3</v>
      </c>
      <c r="E237" s="68">
        <f t="shared" si="19"/>
        <v>0.71622073836132361</v>
      </c>
      <c r="F237" s="15" t="str">
        <f>VLOOKUP(Объем_продаж[[#This Row],[Артикул]],Q:U,5,0)</f>
        <v>A</v>
      </c>
      <c r="G237" s="2">
        <f>IFERROR(VLOOKUP(Объем_продаж[[#This Row],[Артикул]],Склад!B:D,3,0),0)</f>
        <v>0</v>
      </c>
      <c r="H237" s="2">
        <f>IFERROR(VLOOKUP(Объем_продаж[[#This Row],[Наименование]],Склад!C:D,2,0),0)</f>
        <v>0</v>
      </c>
      <c r="I237" s="2">
        <f>IFERROR(VLOOKUP(Объем_продаж[[#This Row],[Наименование]],Склад!H:I,2,0),0)</f>
        <v>0</v>
      </c>
      <c r="J237" s="56">
        <f>IFERROR(VLOOKUP(Объем_продаж[[#This Row],[Артикул]]&amp;Объем_продаж[[#This Row],[Наименование]],Склад!A:D,4,0),0)</f>
        <v>0</v>
      </c>
      <c r="K237">
        <f t="shared" si="20"/>
        <v>1</v>
      </c>
      <c r="L237">
        <f t="shared" si="21"/>
        <v>1</v>
      </c>
      <c r="M237">
        <f t="shared" si="22"/>
        <v>1</v>
      </c>
      <c r="N237" t="e">
        <f>VLOOKUP(Объем_продаж[[#This Row],[Артикул]],'Справочник_дубли арт'!A:A,1,0)</f>
        <v>#N/A</v>
      </c>
      <c r="Q237">
        <v>106655</v>
      </c>
      <c r="R237" s="27">
        <v>131753</v>
      </c>
      <c r="S237" s="20">
        <v>2.1005077485209177E-3</v>
      </c>
      <c r="T237" s="20">
        <v>0.71203223793856929</v>
      </c>
      <c r="U237" s="4" t="str">
        <f t="shared" si="23"/>
        <v>A</v>
      </c>
    </row>
    <row r="238" spans="1:21" x14ac:dyDescent="0.25">
      <c r="A238" s="28">
        <v>125362</v>
      </c>
      <c r="B238" s="2" t="s">
        <v>319</v>
      </c>
      <c r="C238" s="29">
        <v>131006</v>
      </c>
      <c r="D238" s="25">
        <f t="shared" si="18"/>
        <v>2.0885984994856383E-3</v>
      </c>
      <c r="E238" s="68">
        <f t="shared" si="19"/>
        <v>0.71830933686080922</v>
      </c>
      <c r="F238" s="15" t="str">
        <f>VLOOKUP(Объем_продаж[[#This Row],[Артикул]],Q:U,5,0)</f>
        <v>A</v>
      </c>
      <c r="G238" s="2">
        <f>IFERROR(VLOOKUP(Объем_продаж[[#This Row],[Артикул]],Склад!B:D,3,0),0)</f>
        <v>0</v>
      </c>
      <c r="H238" s="2">
        <f>IFERROR(VLOOKUP(Объем_продаж[[#This Row],[Наименование]],Склад!C:D,2,0),0)</f>
        <v>27</v>
      </c>
      <c r="I238" s="2">
        <f>IFERROR(VLOOKUP(Объем_продаж[[#This Row],[Наименование]],Склад!H:I,2,0),0)</f>
        <v>27</v>
      </c>
      <c r="J238" s="56">
        <f>IFERROR(VLOOKUP(Объем_продаж[[#This Row],[Артикул]]&amp;Объем_продаж[[#This Row],[Наименование]],Склад!A:D,4,0),0)</f>
        <v>0</v>
      </c>
      <c r="K238">
        <f t="shared" si="20"/>
        <v>0</v>
      </c>
      <c r="L238">
        <f t="shared" si="21"/>
        <v>1</v>
      </c>
      <c r="M238">
        <f t="shared" si="22"/>
        <v>1</v>
      </c>
      <c r="N238" t="e">
        <f>VLOOKUP(Объем_продаж[[#This Row],[Артикул]],'Справочник_дубли арт'!A:A,1,0)</f>
        <v>#N/A</v>
      </c>
      <c r="Q238">
        <v>182273</v>
      </c>
      <c r="R238" s="27">
        <v>131661</v>
      </c>
      <c r="S238" s="20">
        <v>2.0990410136999729E-3</v>
      </c>
      <c r="T238" s="20">
        <v>0.71413127895226924</v>
      </c>
      <c r="U238" s="4" t="str">
        <f t="shared" si="23"/>
        <v>A</v>
      </c>
    </row>
    <row r="239" spans="1:21" x14ac:dyDescent="0.25">
      <c r="A239" s="28">
        <v>114000</v>
      </c>
      <c r="B239" s="2" t="s">
        <v>248</v>
      </c>
      <c r="C239" s="29">
        <v>130989</v>
      </c>
      <c r="D239" s="25">
        <f t="shared" si="18"/>
        <v>2.0883274723991594E-3</v>
      </c>
      <c r="E239" s="68">
        <f t="shared" si="19"/>
        <v>0.7203976643332084</v>
      </c>
      <c r="F239" s="15" t="str">
        <f>VLOOKUP(Объем_продаж[[#This Row],[Артикул]],Q:U,5,0)</f>
        <v>A</v>
      </c>
      <c r="G239" s="2">
        <f>IFERROR(VLOOKUP(Объем_продаж[[#This Row],[Артикул]],Склад!B:D,3,0),0)</f>
        <v>28</v>
      </c>
      <c r="H239" s="2">
        <f>IFERROR(VLOOKUP(Объем_продаж[[#This Row],[Наименование]],Склад!C:D,2,0),0)</f>
        <v>28</v>
      </c>
      <c r="I239" s="2">
        <f>IFERROR(VLOOKUP(Объем_продаж[[#This Row],[Наименование]],Склад!H:I,2,0),0)</f>
        <v>28</v>
      </c>
      <c r="J239" s="56">
        <f>IFERROR(VLOOKUP(Объем_продаж[[#This Row],[Артикул]]&amp;Объем_продаж[[#This Row],[Наименование]],Склад!A:D,4,0),0)</f>
        <v>28</v>
      </c>
      <c r="K239">
        <f t="shared" si="20"/>
        <v>1</v>
      </c>
      <c r="L239">
        <f t="shared" si="21"/>
        <v>1</v>
      </c>
      <c r="M239">
        <f t="shared" si="22"/>
        <v>1</v>
      </c>
      <c r="N239" t="e">
        <f>VLOOKUP(Объем_продаж[[#This Row],[Артикул]],'Справочник_дубли арт'!A:A,1,0)</f>
        <v>#N/A</v>
      </c>
      <c r="Q239">
        <v>155949</v>
      </c>
      <c r="R239" s="27">
        <v>131060</v>
      </c>
      <c r="S239" s="20">
        <v>2.0894594090544536E-3</v>
      </c>
      <c r="T239" s="20">
        <v>0.71622073836132372</v>
      </c>
      <c r="U239" s="4" t="str">
        <f t="shared" si="23"/>
        <v>A</v>
      </c>
    </row>
    <row r="240" spans="1:21" x14ac:dyDescent="0.25">
      <c r="A240" s="28">
        <v>181357</v>
      </c>
      <c r="B240" s="2" t="s">
        <v>300</v>
      </c>
      <c r="C240" s="29">
        <v>130953</v>
      </c>
      <c r="D240" s="25">
        <f t="shared" si="18"/>
        <v>2.0877535326866161E-3</v>
      </c>
      <c r="E240" s="68">
        <f t="shared" si="19"/>
        <v>0.72248541786589504</v>
      </c>
      <c r="F240" s="15" t="str">
        <f>VLOOKUP(Объем_продаж[[#This Row],[Артикул]],Q:U,5,0)</f>
        <v>A</v>
      </c>
      <c r="G240" s="2">
        <f>IFERROR(VLOOKUP(Объем_продаж[[#This Row],[Артикул]],Склад!B:D,3,0),0)</f>
        <v>83</v>
      </c>
      <c r="H240" s="2">
        <f>IFERROR(VLOOKUP(Объем_продаж[[#This Row],[Наименование]],Склад!C:D,2,0),0)</f>
        <v>83</v>
      </c>
      <c r="I240" s="2">
        <f>IFERROR(VLOOKUP(Объем_продаж[[#This Row],[Наименование]],Склад!H:I,2,0),0)</f>
        <v>83</v>
      </c>
      <c r="J240" s="56">
        <f>IFERROR(VLOOKUP(Объем_продаж[[#This Row],[Артикул]]&amp;Объем_продаж[[#This Row],[Наименование]],Склад!A:D,4,0),0)</f>
        <v>83</v>
      </c>
      <c r="K240">
        <f t="shared" si="20"/>
        <v>1</v>
      </c>
      <c r="L240">
        <f t="shared" si="21"/>
        <v>1</v>
      </c>
      <c r="M240">
        <f t="shared" si="22"/>
        <v>1</v>
      </c>
      <c r="N240" t="e">
        <f>VLOOKUP(Объем_продаж[[#This Row],[Артикул]],'Справочник_дубли арт'!A:A,1,0)</f>
        <v>#N/A</v>
      </c>
      <c r="Q240">
        <v>125362</v>
      </c>
      <c r="R240" s="27">
        <v>131006</v>
      </c>
      <c r="S240" s="20">
        <v>2.0885984994856383E-3</v>
      </c>
      <c r="T240" s="20">
        <v>0.71830933686080933</v>
      </c>
      <c r="U240" s="4" t="str">
        <f t="shared" si="23"/>
        <v>A</v>
      </c>
    </row>
    <row r="241" spans="1:21" x14ac:dyDescent="0.25">
      <c r="A241" s="28">
        <v>168712</v>
      </c>
      <c r="B241" s="2" t="s">
        <v>25</v>
      </c>
      <c r="C241" s="29">
        <v>129389</v>
      </c>
      <c r="D241" s="25">
        <f t="shared" si="18"/>
        <v>2.0628190407305565E-3</v>
      </c>
      <c r="E241" s="68">
        <f t="shared" si="19"/>
        <v>0.72454823690662562</v>
      </c>
      <c r="F241" s="15" t="str">
        <f>VLOOKUP(Объем_продаж[[#This Row],[Артикул]],Q:U,5,0)</f>
        <v>A</v>
      </c>
      <c r="G241" s="2">
        <f>IFERROR(VLOOKUP(Объем_продаж[[#This Row],[Артикул]],Склад!B:D,3,0),0)</f>
        <v>0</v>
      </c>
      <c r="H241" s="2">
        <f>IFERROR(VLOOKUP(Объем_продаж[[#This Row],[Наименование]],Склад!C:D,2,0),0)</f>
        <v>0</v>
      </c>
      <c r="I241" s="2">
        <f>IFERROR(VLOOKUP(Объем_продаж[[#This Row],[Наименование]],Склад!H:I,2,0),0)</f>
        <v>0</v>
      </c>
      <c r="J241" s="56">
        <f>IFERROR(VLOOKUP(Объем_продаж[[#This Row],[Артикул]]&amp;Объем_продаж[[#This Row],[Наименование]],Склад!A:D,4,0),0)</f>
        <v>0</v>
      </c>
      <c r="K241">
        <f t="shared" si="20"/>
        <v>1</v>
      </c>
      <c r="L241">
        <f t="shared" si="21"/>
        <v>1</v>
      </c>
      <c r="M241">
        <f t="shared" si="22"/>
        <v>1</v>
      </c>
      <c r="N241" t="e">
        <f>VLOOKUP(Объем_продаж[[#This Row],[Артикул]],'Справочник_дубли арт'!A:A,1,0)</f>
        <v>#N/A</v>
      </c>
      <c r="Q241">
        <v>114000</v>
      </c>
      <c r="R241" s="27">
        <v>130989</v>
      </c>
      <c r="S241" s="20">
        <v>2.0883274723991594E-3</v>
      </c>
      <c r="T241" s="20">
        <v>0.72039766433320851</v>
      </c>
      <c r="U241" s="4" t="str">
        <f t="shared" si="23"/>
        <v>A</v>
      </c>
    </row>
    <row r="242" spans="1:21" x14ac:dyDescent="0.25">
      <c r="A242" s="28">
        <v>130009</v>
      </c>
      <c r="B242" s="2" t="s">
        <v>58</v>
      </c>
      <c r="C242" s="29">
        <v>129389</v>
      </c>
      <c r="D242" s="25">
        <f t="shared" si="18"/>
        <v>2.0628190407305565E-3</v>
      </c>
      <c r="E242" s="68">
        <f t="shared" si="19"/>
        <v>0.7266110559473562</v>
      </c>
      <c r="F242" s="15" t="str">
        <f>VLOOKUP(Объем_продаж[[#This Row],[Артикул]],Q:U,5,0)</f>
        <v>A</v>
      </c>
      <c r="G242" s="2">
        <f>IFERROR(VLOOKUP(Объем_продаж[[#This Row],[Артикул]],Склад!B:D,3,0),0)</f>
        <v>0</v>
      </c>
      <c r="H242" s="2">
        <f>IFERROR(VLOOKUP(Объем_продаж[[#This Row],[Наименование]],Склад!C:D,2,0),0)</f>
        <v>0</v>
      </c>
      <c r="I242" s="2">
        <f>IFERROR(VLOOKUP(Объем_продаж[[#This Row],[Наименование]],Склад!H:I,2,0),0)</f>
        <v>0</v>
      </c>
      <c r="J242" s="56">
        <f>IFERROR(VLOOKUP(Объем_продаж[[#This Row],[Артикул]]&amp;Объем_продаж[[#This Row],[Наименование]],Склад!A:D,4,0),0)</f>
        <v>0</v>
      </c>
      <c r="K242">
        <f t="shared" si="20"/>
        <v>1</v>
      </c>
      <c r="L242">
        <f t="shared" si="21"/>
        <v>1</v>
      </c>
      <c r="M242">
        <f t="shared" si="22"/>
        <v>1</v>
      </c>
      <c r="N242" t="e">
        <f>VLOOKUP(Объем_продаж[[#This Row],[Артикул]],'Справочник_дубли арт'!A:A,1,0)</f>
        <v>#N/A</v>
      </c>
      <c r="Q242">
        <v>181357</v>
      </c>
      <c r="R242" s="27">
        <v>130953</v>
      </c>
      <c r="S242" s="20">
        <v>2.0877535326866161E-3</v>
      </c>
      <c r="T242" s="20">
        <v>0.72248541786589504</v>
      </c>
      <c r="U242" s="4" t="str">
        <f t="shared" si="23"/>
        <v>A</v>
      </c>
    </row>
    <row r="243" spans="1:21" x14ac:dyDescent="0.25">
      <c r="A243" s="28">
        <v>124680</v>
      </c>
      <c r="B243" s="2" t="s">
        <v>167</v>
      </c>
      <c r="C243" s="29">
        <v>129196</v>
      </c>
      <c r="D243" s="25">
        <f t="shared" si="18"/>
        <v>2.0597420861605312E-3</v>
      </c>
      <c r="E243" s="68">
        <f t="shared" si="19"/>
        <v>0.72867079803351675</v>
      </c>
      <c r="F243" s="15" t="str">
        <f>VLOOKUP(Объем_продаж[[#This Row],[Артикул]],Q:U,5,0)</f>
        <v>A</v>
      </c>
      <c r="G243" s="2">
        <f>IFERROR(VLOOKUP(Объем_продаж[[#This Row],[Артикул]],Склад!B:D,3,0),0)</f>
        <v>140</v>
      </c>
      <c r="H243" s="2">
        <f>IFERROR(VLOOKUP(Объем_продаж[[#This Row],[Наименование]],Склад!C:D,2,0),0)</f>
        <v>140</v>
      </c>
      <c r="I243" s="2">
        <f>IFERROR(VLOOKUP(Объем_продаж[[#This Row],[Наименование]],Склад!H:I,2,0),0)</f>
        <v>140</v>
      </c>
      <c r="J243" s="56">
        <f>IFERROR(VLOOKUP(Объем_продаж[[#This Row],[Артикул]]&amp;Объем_продаж[[#This Row],[Наименование]],Склад!A:D,4,0),0)</f>
        <v>140</v>
      </c>
      <c r="K243">
        <f t="shared" si="20"/>
        <v>1</v>
      </c>
      <c r="L243">
        <f t="shared" si="21"/>
        <v>1</v>
      </c>
      <c r="M243">
        <f t="shared" si="22"/>
        <v>1</v>
      </c>
      <c r="N243" t="e">
        <f>VLOOKUP(Объем_продаж[[#This Row],[Артикул]],'Справочник_дубли арт'!A:A,1,0)</f>
        <v>#N/A</v>
      </c>
      <c r="Q243">
        <v>130009</v>
      </c>
      <c r="R243" s="27">
        <v>129389</v>
      </c>
      <c r="S243" s="20">
        <v>2.0628190407305565E-3</v>
      </c>
      <c r="T243" s="20">
        <v>0.72454823690662562</v>
      </c>
      <c r="U243" s="4" t="str">
        <f t="shared" si="23"/>
        <v>A</v>
      </c>
    </row>
    <row r="244" spans="1:21" x14ac:dyDescent="0.25">
      <c r="A244" s="28">
        <v>173136</v>
      </c>
      <c r="B244" s="2" t="s">
        <v>223</v>
      </c>
      <c r="C244" s="29">
        <v>129179</v>
      </c>
      <c r="D244" s="25">
        <f t="shared" si="18"/>
        <v>2.0594710590740523E-3</v>
      </c>
      <c r="E244" s="68">
        <f t="shared" si="19"/>
        <v>0.73073026909259076</v>
      </c>
      <c r="F244" s="15" t="str">
        <f>VLOOKUP(Объем_продаж[[#This Row],[Артикул]],Q:U,5,0)</f>
        <v>A</v>
      </c>
      <c r="G244" s="2">
        <f>IFERROR(VLOOKUP(Объем_продаж[[#This Row],[Артикул]],Склад!B:D,3,0),0)</f>
        <v>33</v>
      </c>
      <c r="H244" s="2">
        <f>IFERROR(VLOOKUP(Объем_продаж[[#This Row],[Наименование]],Склад!C:D,2,0),0)</f>
        <v>33</v>
      </c>
      <c r="I244" s="2">
        <f>IFERROR(VLOOKUP(Объем_продаж[[#This Row],[Наименование]],Склад!H:I,2,0),0)</f>
        <v>33</v>
      </c>
      <c r="J244" s="56">
        <f>IFERROR(VLOOKUP(Объем_продаж[[#This Row],[Артикул]]&amp;Объем_продаж[[#This Row],[Наименование]],Склад!A:D,4,0),0)</f>
        <v>33</v>
      </c>
      <c r="K244">
        <f t="shared" si="20"/>
        <v>1</v>
      </c>
      <c r="L244">
        <f t="shared" si="21"/>
        <v>1</v>
      </c>
      <c r="M244">
        <f t="shared" si="22"/>
        <v>1</v>
      </c>
      <c r="N244" t="e">
        <f>VLOOKUP(Объем_продаж[[#This Row],[Артикул]],'Справочник_дубли арт'!A:A,1,0)</f>
        <v>#N/A</v>
      </c>
      <c r="Q244">
        <v>168712</v>
      </c>
      <c r="R244" s="27">
        <v>129389</v>
      </c>
      <c r="S244" s="20">
        <v>2.0628190407305565E-3</v>
      </c>
      <c r="T244" s="20">
        <v>0.7266110559473562</v>
      </c>
      <c r="U244" s="4" t="str">
        <f t="shared" si="23"/>
        <v>A</v>
      </c>
    </row>
    <row r="245" spans="1:21" x14ac:dyDescent="0.25">
      <c r="A245" s="28">
        <v>159190</v>
      </c>
      <c r="B245" s="2" t="s">
        <v>39</v>
      </c>
      <c r="C245" s="29">
        <v>128894</v>
      </c>
      <c r="D245" s="25">
        <f t="shared" si="18"/>
        <v>2.0549273696830821E-3</v>
      </c>
      <c r="E245" s="68">
        <f t="shared" si="19"/>
        <v>0.7327851964622738</v>
      </c>
      <c r="F245" s="15" t="str">
        <f>VLOOKUP(Объем_продаж[[#This Row],[Артикул]],Q:U,5,0)</f>
        <v>A</v>
      </c>
      <c r="G245" s="2">
        <f>IFERROR(VLOOKUP(Объем_продаж[[#This Row],[Артикул]],Склад!B:D,3,0),0)</f>
        <v>58</v>
      </c>
      <c r="H245" s="2">
        <f>IFERROR(VLOOKUP(Объем_продаж[[#This Row],[Наименование]],Склад!C:D,2,0),0)</f>
        <v>58</v>
      </c>
      <c r="I245" s="2">
        <f>IFERROR(VLOOKUP(Объем_продаж[[#This Row],[Наименование]],Склад!H:I,2,0),0)</f>
        <v>58</v>
      </c>
      <c r="J245" s="56">
        <f>IFERROR(VLOOKUP(Объем_продаж[[#This Row],[Артикул]]&amp;Объем_продаж[[#This Row],[Наименование]],Склад!A:D,4,0),0)</f>
        <v>58</v>
      </c>
      <c r="K245">
        <f t="shared" si="20"/>
        <v>1</v>
      </c>
      <c r="L245">
        <f t="shared" si="21"/>
        <v>1</v>
      </c>
      <c r="M245">
        <f t="shared" si="22"/>
        <v>1</v>
      </c>
      <c r="N245" t="e">
        <f>VLOOKUP(Объем_продаж[[#This Row],[Артикул]],'Справочник_дубли арт'!A:A,1,0)</f>
        <v>#N/A</v>
      </c>
      <c r="Q245">
        <v>124680</v>
      </c>
      <c r="R245" s="27">
        <v>129196</v>
      </c>
      <c r="S245" s="20">
        <v>2.0597420861605312E-3</v>
      </c>
      <c r="T245" s="20">
        <v>0.72867079803351675</v>
      </c>
      <c r="U245" s="4" t="str">
        <f t="shared" si="23"/>
        <v>A</v>
      </c>
    </row>
    <row r="246" spans="1:21" x14ac:dyDescent="0.25">
      <c r="A246" s="28">
        <v>139725</v>
      </c>
      <c r="B246" s="2" t="s">
        <v>71</v>
      </c>
      <c r="C246" s="29">
        <v>128313</v>
      </c>
      <c r="D246" s="25">
        <f t="shared" si="18"/>
        <v>2.0456646204334208E-3</v>
      </c>
      <c r="E246" s="68">
        <f t="shared" si="19"/>
        <v>0.73483086108270723</v>
      </c>
      <c r="F246" s="15" t="str">
        <f>VLOOKUP(Объем_продаж[[#This Row],[Артикул]],Q:U,5,0)</f>
        <v>A</v>
      </c>
      <c r="G246" s="2">
        <f>IFERROR(VLOOKUP(Объем_продаж[[#This Row],[Артикул]],Склад!B:D,3,0),0)</f>
        <v>0</v>
      </c>
      <c r="H246" s="2">
        <f>IFERROR(VLOOKUP(Объем_продаж[[#This Row],[Наименование]],Склад!C:D,2,0),0)</f>
        <v>0</v>
      </c>
      <c r="I246" s="2">
        <f>IFERROR(VLOOKUP(Объем_продаж[[#This Row],[Наименование]],Склад!H:I,2,0),0)</f>
        <v>0</v>
      </c>
      <c r="J246" s="56">
        <f>IFERROR(VLOOKUP(Объем_продаж[[#This Row],[Артикул]]&amp;Объем_продаж[[#This Row],[Наименование]],Склад!A:D,4,0),0)</f>
        <v>0</v>
      </c>
      <c r="K246">
        <f t="shared" si="20"/>
        <v>1</v>
      </c>
      <c r="L246">
        <f t="shared" si="21"/>
        <v>1</v>
      </c>
      <c r="M246">
        <f t="shared" si="22"/>
        <v>1</v>
      </c>
      <c r="N246" t="e">
        <f>VLOOKUP(Объем_продаж[[#This Row],[Артикул]],'Справочник_дубли арт'!A:A,1,0)</f>
        <v>#N/A</v>
      </c>
      <c r="Q246">
        <v>173136</v>
      </c>
      <c r="R246" s="27">
        <v>129179</v>
      </c>
      <c r="S246" s="20">
        <v>2.0594710590740523E-3</v>
      </c>
      <c r="T246" s="20">
        <v>0.73073026909259076</v>
      </c>
      <c r="U246" s="4" t="str">
        <f t="shared" si="23"/>
        <v>A</v>
      </c>
    </row>
    <row r="247" spans="1:21" x14ac:dyDescent="0.25">
      <c r="A247" s="28">
        <v>180411</v>
      </c>
      <c r="B247" s="2" t="s">
        <v>2</v>
      </c>
      <c r="C247" s="29">
        <v>127526</v>
      </c>
      <c r="D247" s="25">
        <f t="shared" si="18"/>
        <v>2.0331176606064264E-3</v>
      </c>
      <c r="E247" s="68">
        <f t="shared" si="19"/>
        <v>0.73686397874331366</v>
      </c>
      <c r="F247" s="15" t="str">
        <f>VLOOKUP(Объем_продаж[[#This Row],[Артикул]],Q:U,5,0)</f>
        <v>A</v>
      </c>
      <c r="G247" s="2">
        <f>IFERROR(VLOOKUP(Объем_продаж[[#This Row],[Артикул]],Склад!B:D,3,0),0)</f>
        <v>0</v>
      </c>
      <c r="H247" s="2">
        <f>IFERROR(VLOOKUP(Объем_продаж[[#This Row],[Наименование]],Склад!C:D,2,0),0)</f>
        <v>0</v>
      </c>
      <c r="I247" s="2">
        <f>IFERROR(VLOOKUP(Объем_продаж[[#This Row],[Наименование]],Склад!H:I,2,0),0)</f>
        <v>0</v>
      </c>
      <c r="J247" s="56">
        <f>IFERROR(VLOOKUP(Объем_продаж[[#This Row],[Артикул]]&amp;Объем_продаж[[#This Row],[Наименование]],Склад!A:D,4,0),0)</f>
        <v>0</v>
      </c>
      <c r="K247">
        <f t="shared" si="20"/>
        <v>1</v>
      </c>
      <c r="L247">
        <f t="shared" si="21"/>
        <v>1</v>
      </c>
      <c r="M247">
        <f t="shared" si="22"/>
        <v>1</v>
      </c>
      <c r="N247" t="e">
        <f>VLOOKUP(Объем_продаж[[#This Row],[Артикул]],'Справочник_дубли арт'!A:A,1,0)</f>
        <v>#N/A</v>
      </c>
      <c r="Q247">
        <v>159190</v>
      </c>
      <c r="R247" s="27">
        <v>128894</v>
      </c>
      <c r="S247" s="20">
        <v>2.0549273696830821E-3</v>
      </c>
      <c r="T247" s="20">
        <v>0.73278519646227391</v>
      </c>
      <c r="U247" s="4" t="str">
        <f t="shared" si="23"/>
        <v>A</v>
      </c>
    </row>
    <row r="248" spans="1:21" x14ac:dyDescent="0.25">
      <c r="A248" s="28">
        <v>162388</v>
      </c>
      <c r="B248" s="2" t="s">
        <v>124</v>
      </c>
      <c r="C248" s="29">
        <v>127525</v>
      </c>
      <c r="D248" s="25">
        <f t="shared" si="18"/>
        <v>2.0331017178366337E-3</v>
      </c>
      <c r="E248" s="68">
        <f t="shared" si="19"/>
        <v>0.73889708046115032</v>
      </c>
      <c r="F248" s="15" t="str">
        <f>VLOOKUP(Объем_продаж[[#This Row],[Артикул]],Q:U,5,0)</f>
        <v>A</v>
      </c>
      <c r="G248" s="2">
        <f>IFERROR(VLOOKUP(Объем_продаж[[#This Row],[Артикул]],Склад!B:D,3,0),0)</f>
        <v>152</v>
      </c>
      <c r="H248" s="2">
        <f>IFERROR(VLOOKUP(Объем_продаж[[#This Row],[Наименование]],Склад!C:D,2,0),0)</f>
        <v>152</v>
      </c>
      <c r="I248" s="2">
        <f>IFERROR(VLOOKUP(Объем_продаж[[#This Row],[Наименование]],Склад!H:I,2,0),0)</f>
        <v>152</v>
      </c>
      <c r="J248" s="56">
        <f>IFERROR(VLOOKUP(Объем_продаж[[#This Row],[Артикул]]&amp;Объем_продаж[[#This Row],[Наименование]],Склад!A:D,4,0),0)</f>
        <v>152</v>
      </c>
      <c r="K248">
        <f t="shared" si="20"/>
        <v>1</v>
      </c>
      <c r="L248">
        <f t="shared" si="21"/>
        <v>1</v>
      </c>
      <c r="M248">
        <f t="shared" si="22"/>
        <v>1</v>
      </c>
      <c r="N248" t="e">
        <f>VLOOKUP(Объем_продаж[[#This Row],[Артикул]],'Справочник_дубли арт'!A:A,1,0)</f>
        <v>#N/A</v>
      </c>
      <c r="Q248">
        <v>139725</v>
      </c>
      <c r="R248" s="27">
        <v>128313</v>
      </c>
      <c r="S248" s="20">
        <v>2.0456646204334208E-3</v>
      </c>
      <c r="T248" s="20">
        <v>0.73483086108270734</v>
      </c>
      <c r="U248" s="4" t="str">
        <f t="shared" si="23"/>
        <v>A</v>
      </c>
    </row>
    <row r="249" spans="1:21" x14ac:dyDescent="0.25">
      <c r="A249" s="28">
        <v>173700</v>
      </c>
      <c r="B249" s="2" t="s">
        <v>179</v>
      </c>
      <c r="C249" s="29">
        <v>127507</v>
      </c>
      <c r="D249" s="25">
        <f t="shared" si="18"/>
        <v>2.0328147479803621E-3</v>
      </c>
      <c r="E249" s="68">
        <f t="shared" si="19"/>
        <v>0.74092989520913066</v>
      </c>
      <c r="F249" s="15" t="str">
        <f>VLOOKUP(Объем_продаж[[#This Row],[Артикул]],Q:U,5,0)</f>
        <v>A</v>
      </c>
      <c r="G249" s="2">
        <f>IFERROR(VLOOKUP(Объем_продаж[[#This Row],[Артикул]],Склад!B:D,3,0),0)</f>
        <v>181</v>
      </c>
      <c r="H249" s="2">
        <f>IFERROR(VLOOKUP(Объем_продаж[[#This Row],[Наименование]],Склад!C:D,2,0),0)</f>
        <v>135</v>
      </c>
      <c r="I249" s="2">
        <f>IFERROR(VLOOKUP(Объем_продаж[[#This Row],[Наименование]],Склад!H:I,2,0),0)</f>
        <v>316</v>
      </c>
      <c r="J249" s="56">
        <f>IFERROR(VLOOKUP(Объем_продаж[[#This Row],[Артикул]]&amp;Объем_продаж[[#This Row],[Наименование]],Склад!A:D,4,0),0)</f>
        <v>181</v>
      </c>
      <c r="K249">
        <f t="shared" si="20"/>
        <v>0</v>
      </c>
      <c r="L249">
        <f t="shared" si="21"/>
        <v>0</v>
      </c>
      <c r="M249">
        <f t="shared" si="22"/>
        <v>1</v>
      </c>
      <c r="N249" t="e">
        <f>VLOOKUP(Объем_продаж[[#This Row],[Артикул]],'Справочник_дубли арт'!A:A,1,0)</f>
        <v>#N/A</v>
      </c>
      <c r="Q249">
        <v>180411</v>
      </c>
      <c r="R249" s="27">
        <v>127526</v>
      </c>
      <c r="S249" s="20">
        <v>2.0331176606064264E-3</v>
      </c>
      <c r="T249" s="20">
        <v>0.73686397874331377</v>
      </c>
      <c r="U249" s="4" t="str">
        <f t="shared" si="23"/>
        <v>A</v>
      </c>
    </row>
    <row r="250" spans="1:21" x14ac:dyDescent="0.25">
      <c r="A250" s="28">
        <v>161861</v>
      </c>
      <c r="B250" s="2" t="s">
        <v>422</v>
      </c>
      <c r="C250" s="29">
        <v>127473</v>
      </c>
      <c r="D250" s="25">
        <f t="shared" si="18"/>
        <v>2.0322726938074042E-3</v>
      </c>
      <c r="E250" s="68">
        <f t="shared" si="19"/>
        <v>0.74296216790293812</v>
      </c>
      <c r="F250" s="15" t="str">
        <f>VLOOKUP(Объем_продаж[[#This Row],[Артикул]],Q:U,5,0)</f>
        <v>A</v>
      </c>
      <c r="G250" s="2">
        <f>IFERROR(VLOOKUP(Объем_продаж[[#This Row],[Артикул]],Склад!B:D,3,0),0)</f>
        <v>0</v>
      </c>
      <c r="H250" s="2">
        <f>IFERROR(VLOOKUP(Объем_продаж[[#This Row],[Наименование]],Склад!C:D,2,0),0)</f>
        <v>110</v>
      </c>
      <c r="I250" s="2">
        <f>IFERROR(VLOOKUP(Объем_продаж[[#This Row],[Наименование]],Склад!H:I,2,0),0)</f>
        <v>471</v>
      </c>
      <c r="J250" s="56">
        <f>IFERROR(VLOOKUP(Объем_продаж[[#This Row],[Артикул]]&amp;Объем_продаж[[#This Row],[Наименование]],Склад!A:D,4,0),0)</f>
        <v>0</v>
      </c>
      <c r="K250">
        <f t="shared" si="20"/>
        <v>0</v>
      </c>
      <c r="L250">
        <f t="shared" si="21"/>
        <v>0</v>
      </c>
      <c r="M250">
        <f t="shared" si="22"/>
        <v>1</v>
      </c>
      <c r="N250" t="e">
        <f>VLOOKUP(Объем_продаж[[#This Row],[Артикул]],'Справочник_дубли арт'!A:A,1,0)</f>
        <v>#N/A</v>
      </c>
      <c r="Q250">
        <v>162388</v>
      </c>
      <c r="R250" s="27">
        <v>127525</v>
      </c>
      <c r="S250" s="20">
        <v>2.0331017178366337E-3</v>
      </c>
      <c r="T250" s="20">
        <v>0.73889708046115032</v>
      </c>
      <c r="U250" s="4" t="str">
        <f t="shared" si="23"/>
        <v>A</v>
      </c>
    </row>
    <row r="251" spans="1:21" x14ac:dyDescent="0.25">
      <c r="A251" s="28">
        <v>112540</v>
      </c>
      <c r="B251" s="2" t="s">
        <v>285</v>
      </c>
      <c r="C251" s="29">
        <v>127088</v>
      </c>
      <c r="D251" s="25">
        <f t="shared" si="18"/>
        <v>2.0261347274371463E-3</v>
      </c>
      <c r="E251" s="68">
        <f t="shared" si="19"/>
        <v>0.7449883026303753</v>
      </c>
      <c r="F251" s="15" t="str">
        <f>VLOOKUP(Объем_продаж[[#This Row],[Артикул]],Q:U,5,0)</f>
        <v>A</v>
      </c>
      <c r="G251" s="2">
        <f>IFERROR(VLOOKUP(Объем_продаж[[#This Row],[Артикул]],Склад!B:D,3,0),0)</f>
        <v>80</v>
      </c>
      <c r="H251" s="2">
        <f>IFERROR(VLOOKUP(Объем_продаж[[#This Row],[Наименование]],Склад!C:D,2,0),0)</f>
        <v>80</v>
      </c>
      <c r="I251" s="2">
        <f>IFERROR(VLOOKUP(Объем_продаж[[#This Row],[Наименование]],Склад!H:I,2,0),0)</f>
        <v>80</v>
      </c>
      <c r="J251" s="56">
        <f>IFERROR(VLOOKUP(Объем_продаж[[#This Row],[Артикул]]&amp;Объем_продаж[[#This Row],[Наименование]],Склад!A:D,4,0),0)</f>
        <v>80</v>
      </c>
      <c r="K251">
        <f t="shared" si="20"/>
        <v>1</v>
      </c>
      <c r="L251">
        <f t="shared" si="21"/>
        <v>1</v>
      </c>
      <c r="M251">
        <f t="shared" si="22"/>
        <v>1</v>
      </c>
      <c r="N251" t="e">
        <f>VLOOKUP(Объем_продаж[[#This Row],[Артикул]],'Справочник_дубли арт'!A:A,1,0)</f>
        <v>#N/A</v>
      </c>
      <c r="Q251">
        <v>173700</v>
      </c>
      <c r="R251" s="27">
        <v>127507</v>
      </c>
      <c r="S251" s="20">
        <v>2.0328147479803621E-3</v>
      </c>
      <c r="T251" s="20">
        <v>0.74092989520913066</v>
      </c>
      <c r="U251" s="4" t="str">
        <f t="shared" si="23"/>
        <v>A</v>
      </c>
    </row>
    <row r="252" spans="1:21" x14ac:dyDescent="0.25">
      <c r="A252" s="28">
        <v>141390</v>
      </c>
      <c r="B252" s="2" t="s">
        <v>39</v>
      </c>
      <c r="C252" s="29">
        <v>126589</v>
      </c>
      <c r="D252" s="25">
        <f t="shared" si="18"/>
        <v>2.0181792853105011E-3</v>
      </c>
      <c r="E252" s="68">
        <f t="shared" si="19"/>
        <v>0.74700648191568575</v>
      </c>
      <c r="F252" s="15" t="str">
        <f>VLOOKUP(Объем_продаж[[#This Row],[Артикул]],Q:U,5,0)</f>
        <v>A</v>
      </c>
      <c r="G252" s="2">
        <f>IFERROR(VLOOKUP(Объем_продаж[[#This Row],[Артикул]],Склад!B:D,3,0),0)</f>
        <v>0</v>
      </c>
      <c r="H252" s="2">
        <f>IFERROR(VLOOKUP(Объем_продаж[[#This Row],[Наименование]],Склад!C:D,2,0),0)</f>
        <v>58</v>
      </c>
      <c r="I252" s="2">
        <f>IFERROR(VLOOKUP(Объем_продаж[[#This Row],[Наименование]],Склад!H:I,2,0),0)</f>
        <v>58</v>
      </c>
      <c r="J252" s="56">
        <f>IFERROR(VLOOKUP(Объем_продаж[[#This Row],[Артикул]]&amp;Объем_продаж[[#This Row],[Наименование]],Склад!A:D,4,0),0)</f>
        <v>0</v>
      </c>
      <c r="K252">
        <f t="shared" si="20"/>
        <v>0</v>
      </c>
      <c r="L252">
        <f t="shared" si="21"/>
        <v>1</v>
      </c>
      <c r="M252">
        <f t="shared" si="22"/>
        <v>1</v>
      </c>
      <c r="N252" t="e">
        <f>VLOOKUP(Объем_продаж[[#This Row],[Артикул]],'Справочник_дубли арт'!A:A,1,0)</f>
        <v>#N/A</v>
      </c>
      <c r="Q252">
        <v>161861</v>
      </c>
      <c r="R252" s="27">
        <v>127473</v>
      </c>
      <c r="S252" s="20">
        <v>2.0322726938074042E-3</v>
      </c>
      <c r="T252" s="20">
        <v>0.74296216790293812</v>
      </c>
      <c r="U252" s="4" t="str">
        <f t="shared" si="23"/>
        <v>A</v>
      </c>
    </row>
    <row r="253" spans="1:21" x14ac:dyDescent="0.25">
      <c r="A253" s="28">
        <v>115632</v>
      </c>
      <c r="B253" s="2" t="s">
        <v>407</v>
      </c>
      <c r="C253" s="29">
        <v>125694</v>
      </c>
      <c r="D253" s="25">
        <f t="shared" si="18"/>
        <v>2.0039105063458761E-3</v>
      </c>
      <c r="E253" s="68">
        <f t="shared" si="19"/>
        <v>0.7490103924220316</v>
      </c>
      <c r="F253" s="15" t="str">
        <f>VLOOKUP(Объем_продаж[[#This Row],[Артикул]],Q:U,5,0)</f>
        <v>A</v>
      </c>
      <c r="G253" s="2">
        <f>IFERROR(VLOOKUP(Объем_продаж[[#This Row],[Артикул]],Склад!B:D,3,0),0)</f>
        <v>0</v>
      </c>
      <c r="H253" s="2">
        <f>IFERROR(VLOOKUP(Объем_продаж[[#This Row],[Наименование]],Склад!C:D,2,0),0)</f>
        <v>0</v>
      </c>
      <c r="I253" s="2">
        <f>IFERROR(VLOOKUP(Объем_продаж[[#This Row],[Наименование]],Склад!H:I,2,0),0)</f>
        <v>0</v>
      </c>
      <c r="J253" s="56">
        <f>IFERROR(VLOOKUP(Объем_продаж[[#This Row],[Артикул]]&amp;Объем_продаж[[#This Row],[Наименование]],Склад!A:D,4,0),0)</f>
        <v>0</v>
      </c>
      <c r="K253">
        <f t="shared" si="20"/>
        <v>1</v>
      </c>
      <c r="L253">
        <f t="shared" si="21"/>
        <v>1</v>
      </c>
      <c r="M253">
        <f t="shared" si="22"/>
        <v>1</v>
      </c>
      <c r="N253" t="e">
        <f>VLOOKUP(Объем_продаж[[#This Row],[Артикул]],'Справочник_дубли арт'!A:A,1,0)</f>
        <v>#N/A</v>
      </c>
      <c r="Q253">
        <v>112540</v>
      </c>
      <c r="R253" s="27">
        <v>127088</v>
      </c>
      <c r="S253" s="20">
        <v>2.0261347274371463E-3</v>
      </c>
      <c r="T253" s="20">
        <v>0.7449883026303753</v>
      </c>
      <c r="U253" s="4" t="str">
        <f t="shared" si="23"/>
        <v>A</v>
      </c>
    </row>
    <row r="254" spans="1:21" x14ac:dyDescent="0.25">
      <c r="A254" s="28">
        <v>181017</v>
      </c>
      <c r="B254" s="2" t="s">
        <v>417</v>
      </c>
      <c r="C254" s="29">
        <v>125588</v>
      </c>
      <c r="D254" s="25">
        <f t="shared" si="18"/>
        <v>2.0022205727478312E-3</v>
      </c>
      <c r="E254" s="68">
        <f t="shared" si="19"/>
        <v>0.75101261299477939</v>
      </c>
      <c r="F254" s="15" t="str">
        <f>VLOOKUP(Объем_продаж[[#This Row],[Артикул]],Q:U,5,0)</f>
        <v>A</v>
      </c>
      <c r="G254" s="2">
        <f>IFERROR(VLOOKUP(Объем_продаж[[#This Row],[Артикул]],Склад!B:D,3,0),0)</f>
        <v>0</v>
      </c>
      <c r="H254" s="2">
        <f>IFERROR(VLOOKUP(Объем_продаж[[#This Row],[Наименование]],Склад!C:D,2,0),0)</f>
        <v>0</v>
      </c>
      <c r="I254" s="2">
        <f>IFERROR(VLOOKUP(Объем_продаж[[#This Row],[Наименование]],Склад!H:I,2,0),0)</f>
        <v>0</v>
      </c>
      <c r="J254" s="56">
        <f>IFERROR(VLOOKUP(Объем_продаж[[#This Row],[Артикул]]&amp;Объем_продаж[[#This Row],[Наименование]],Склад!A:D,4,0),0)</f>
        <v>0</v>
      </c>
      <c r="K254">
        <f t="shared" si="20"/>
        <v>1</v>
      </c>
      <c r="L254">
        <f t="shared" si="21"/>
        <v>1</v>
      </c>
      <c r="M254">
        <f t="shared" si="22"/>
        <v>1</v>
      </c>
      <c r="N254" t="e">
        <f>VLOOKUP(Объем_продаж[[#This Row],[Артикул]],'Справочник_дубли арт'!A:A,1,0)</f>
        <v>#N/A</v>
      </c>
      <c r="Q254">
        <v>141390</v>
      </c>
      <c r="R254" s="27">
        <v>126589</v>
      </c>
      <c r="S254" s="20">
        <v>2.0181792853105011E-3</v>
      </c>
      <c r="T254" s="20">
        <v>0.74700648191568575</v>
      </c>
      <c r="U254" s="4" t="str">
        <f t="shared" si="23"/>
        <v>A</v>
      </c>
    </row>
    <row r="255" spans="1:21" x14ac:dyDescent="0.25">
      <c r="A255" s="28">
        <v>114234</v>
      </c>
      <c r="B255" s="2" t="s">
        <v>224</v>
      </c>
      <c r="C255" s="29">
        <v>125090</v>
      </c>
      <c r="D255" s="25">
        <f t="shared" si="18"/>
        <v>1.9942810733909783E-3</v>
      </c>
      <c r="E255" s="68">
        <f t="shared" si="19"/>
        <v>0.75300689406817034</v>
      </c>
      <c r="F255" s="15" t="str">
        <f>VLOOKUP(Объем_продаж[[#This Row],[Артикул]],Q:U,5,0)</f>
        <v>A</v>
      </c>
      <c r="G255" s="2">
        <f>IFERROR(VLOOKUP(Объем_продаж[[#This Row],[Артикул]],Склад!B:D,3,0),0)</f>
        <v>135</v>
      </c>
      <c r="H255" s="2">
        <f>IFERROR(VLOOKUP(Объем_продаж[[#This Row],[Наименование]],Склад!C:D,2,0),0)</f>
        <v>135</v>
      </c>
      <c r="I255" s="2">
        <f>IFERROR(VLOOKUP(Объем_продаж[[#This Row],[Наименование]],Склад!H:I,2,0),0)</f>
        <v>135</v>
      </c>
      <c r="J255" s="56">
        <f>IFERROR(VLOOKUP(Объем_продаж[[#This Row],[Артикул]]&amp;Объем_продаж[[#This Row],[Наименование]],Склад!A:D,4,0),0)</f>
        <v>135</v>
      </c>
      <c r="K255">
        <f t="shared" si="20"/>
        <v>1</v>
      </c>
      <c r="L255">
        <f t="shared" si="21"/>
        <v>1</v>
      </c>
      <c r="M255">
        <f t="shared" si="22"/>
        <v>1</v>
      </c>
      <c r="N255" t="e">
        <f>VLOOKUP(Объем_продаж[[#This Row],[Артикул]],'Справочник_дубли арт'!A:A,1,0)</f>
        <v>#N/A</v>
      </c>
      <c r="Q255">
        <v>115632</v>
      </c>
      <c r="R255" s="27">
        <v>125694</v>
      </c>
      <c r="S255" s="20">
        <v>2.0039105063458761E-3</v>
      </c>
      <c r="T255" s="20">
        <v>0.7490103924220316</v>
      </c>
      <c r="U255" s="4" t="str">
        <f t="shared" si="23"/>
        <v>A</v>
      </c>
    </row>
    <row r="256" spans="1:21" x14ac:dyDescent="0.25">
      <c r="A256" s="28">
        <v>165820</v>
      </c>
      <c r="B256" s="2" t="s">
        <v>446</v>
      </c>
      <c r="C256" s="29">
        <v>125078</v>
      </c>
      <c r="D256" s="25">
        <f t="shared" si="18"/>
        <v>1.9940897601534637E-3</v>
      </c>
      <c r="E256" s="68">
        <f t="shared" si="19"/>
        <v>0.75500098382832381</v>
      </c>
      <c r="F256" s="15" t="str">
        <f>VLOOKUP(Объем_продаж[[#This Row],[Артикул]],Q:U,5,0)</f>
        <v>A</v>
      </c>
      <c r="G256" s="2">
        <f>IFERROR(VLOOKUP(Объем_продаж[[#This Row],[Артикул]],Склад!B:D,3,0),0)</f>
        <v>0</v>
      </c>
      <c r="H256" s="2">
        <f>IFERROR(VLOOKUP(Объем_продаж[[#This Row],[Наименование]],Склад!C:D,2,0),0)</f>
        <v>0</v>
      </c>
      <c r="I256" s="2">
        <f>IFERROR(VLOOKUP(Объем_продаж[[#This Row],[Наименование]],Склад!H:I,2,0),0)</f>
        <v>0</v>
      </c>
      <c r="J256" s="56">
        <f>IFERROR(VLOOKUP(Объем_продаж[[#This Row],[Артикул]]&amp;Объем_продаж[[#This Row],[Наименование]],Склад!A:D,4,0),0)</f>
        <v>0</v>
      </c>
      <c r="K256">
        <f t="shared" si="20"/>
        <v>1</v>
      </c>
      <c r="L256">
        <f t="shared" si="21"/>
        <v>1</v>
      </c>
      <c r="M256">
        <f t="shared" si="22"/>
        <v>1</v>
      </c>
      <c r="N256" t="e">
        <f>VLOOKUP(Объем_продаж[[#This Row],[Артикул]],'Справочник_дубли арт'!A:A,1,0)</f>
        <v>#N/A</v>
      </c>
      <c r="Q256">
        <v>181017</v>
      </c>
      <c r="R256" s="27">
        <v>125588</v>
      </c>
      <c r="S256" s="20">
        <v>2.0022205727478312E-3</v>
      </c>
      <c r="T256" s="20">
        <v>0.7510126129947795</v>
      </c>
      <c r="U256" s="4" t="str">
        <f t="shared" si="23"/>
        <v>A</v>
      </c>
    </row>
    <row r="257" spans="1:21" x14ac:dyDescent="0.25">
      <c r="A257" s="28">
        <v>152439</v>
      </c>
      <c r="B257" s="2" t="s">
        <v>296</v>
      </c>
      <c r="C257" s="29">
        <v>122529</v>
      </c>
      <c r="D257" s="25">
        <f t="shared" si="18"/>
        <v>1.9534516399514206E-3</v>
      </c>
      <c r="E257" s="68">
        <f t="shared" si="19"/>
        <v>0.75695443546827523</v>
      </c>
      <c r="F257" s="15" t="str">
        <f>VLOOKUP(Объем_продаж[[#This Row],[Артикул]],Q:U,5,0)</f>
        <v>A</v>
      </c>
      <c r="G257" s="2">
        <f>IFERROR(VLOOKUP(Объем_продаж[[#This Row],[Артикул]],Склад!B:D,3,0),0)</f>
        <v>193</v>
      </c>
      <c r="H257" s="2">
        <f>IFERROR(VLOOKUP(Объем_продаж[[#This Row],[Наименование]],Склад!C:D,2,0),0)</f>
        <v>193</v>
      </c>
      <c r="I257" s="2">
        <f>IFERROR(VLOOKUP(Объем_продаж[[#This Row],[Наименование]],Склад!H:I,2,0),0)</f>
        <v>193</v>
      </c>
      <c r="J257" s="56">
        <f>IFERROR(VLOOKUP(Объем_продаж[[#This Row],[Артикул]]&amp;Объем_продаж[[#This Row],[Наименование]],Склад!A:D,4,0),0)</f>
        <v>193</v>
      </c>
      <c r="K257">
        <f t="shared" si="20"/>
        <v>1</v>
      </c>
      <c r="L257">
        <f t="shared" si="21"/>
        <v>1</v>
      </c>
      <c r="M257">
        <f t="shared" si="22"/>
        <v>1</v>
      </c>
      <c r="N257" t="e">
        <f>VLOOKUP(Объем_продаж[[#This Row],[Артикул]],'Справочник_дубли арт'!A:A,1,0)</f>
        <v>#N/A</v>
      </c>
      <c r="Q257">
        <v>114234</v>
      </c>
      <c r="R257" s="27">
        <v>125090</v>
      </c>
      <c r="S257" s="20">
        <v>1.9942810733909783E-3</v>
      </c>
      <c r="T257" s="20">
        <v>0.75300689406817045</v>
      </c>
      <c r="U257" s="4" t="str">
        <f t="shared" si="23"/>
        <v>A</v>
      </c>
    </row>
    <row r="258" spans="1:21" x14ac:dyDescent="0.25">
      <c r="A258" s="28">
        <v>128920</v>
      </c>
      <c r="B258" s="2" t="s">
        <v>90</v>
      </c>
      <c r="C258" s="29">
        <v>121986</v>
      </c>
      <c r="D258" s="25">
        <f t="shared" si="18"/>
        <v>1.9447947159538883E-3</v>
      </c>
      <c r="E258" s="68">
        <f t="shared" si="19"/>
        <v>0.75889923018422911</v>
      </c>
      <c r="F258" s="15" t="str">
        <f>VLOOKUP(Объем_продаж[[#This Row],[Артикул]],Q:U,5,0)</f>
        <v>A</v>
      </c>
      <c r="G258" s="2">
        <f>IFERROR(VLOOKUP(Объем_продаж[[#This Row],[Артикул]],Склад!B:D,3,0),0)</f>
        <v>82</v>
      </c>
      <c r="H258" s="2">
        <f>IFERROR(VLOOKUP(Объем_продаж[[#This Row],[Наименование]],Склад!C:D,2,0),0)</f>
        <v>82</v>
      </c>
      <c r="I258" s="2">
        <f>IFERROR(VLOOKUP(Объем_продаж[[#This Row],[Наименование]],Склад!H:I,2,0),0)</f>
        <v>82</v>
      </c>
      <c r="J258" s="56">
        <f>IFERROR(VLOOKUP(Объем_продаж[[#This Row],[Артикул]]&amp;Объем_продаж[[#This Row],[Наименование]],Склад!A:D,4,0),0)</f>
        <v>82</v>
      </c>
      <c r="K258">
        <f t="shared" si="20"/>
        <v>1</v>
      </c>
      <c r="L258">
        <f t="shared" si="21"/>
        <v>1</v>
      </c>
      <c r="M258">
        <f t="shared" si="22"/>
        <v>1</v>
      </c>
      <c r="N258" t="e">
        <f>VLOOKUP(Объем_продаж[[#This Row],[Артикул]],'Справочник_дубли арт'!A:A,1,0)</f>
        <v>#N/A</v>
      </c>
      <c r="Q258">
        <v>165820</v>
      </c>
      <c r="R258" s="27">
        <v>125078</v>
      </c>
      <c r="S258" s="20">
        <v>1.9940897601534637E-3</v>
      </c>
      <c r="T258" s="20">
        <v>0.75500098382832392</v>
      </c>
      <c r="U258" s="4" t="str">
        <f t="shared" si="23"/>
        <v>A</v>
      </c>
    </row>
    <row r="259" spans="1:21" x14ac:dyDescent="0.25">
      <c r="A259" s="28">
        <v>135743</v>
      </c>
      <c r="B259" s="2" t="s">
        <v>254</v>
      </c>
      <c r="C259" s="29">
        <v>121376</v>
      </c>
      <c r="D259" s="25">
        <f t="shared" ref="D259:D322" si="24">C259/$N$1</f>
        <v>1.9350696263802333E-3</v>
      </c>
      <c r="E259" s="68">
        <f t="shared" si="19"/>
        <v>0.76083429981060935</v>
      </c>
      <c r="F259" s="15" t="str">
        <f>VLOOKUP(Объем_продаж[[#This Row],[Артикул]],Q:U,5,0)</f>
        <v>A</v>
      </c>
      <c r="G259" s="2">
        <f>IFERROR(VLOOKUP(Объем_продаж[[#This Row],[Артикул]],Склад!B:D,3,0),0)</f>
        <v>96</v>
      </c>
      <c r="H259" s="2">
        <f>IFERROR(VLOOKUP(Объем_продаж[[#This Row],[Наименование]],Склад!C:D,2,0),0)</f>
        <v>96</v>
      </c>
      <c r="I259" s="2">
        <f>IFERROR(VLOOKUP(Объем_продаж[[#This Row],[Наименование]],Склад!H:I,2,0),0)</f>
        <v>96</v>
      </c>
      <c r="J259" s="56">
        <f>IFERROR(VLOOKUP(Объем_продаж[[#This Row],[Артикул]]&amp;Объем_продаж[[#This Row],[Наименование]],Склад!A:D,4,0),0)</f>
        <v>96</v>
      </c>
      <c r="K259">
        <f t="shared" si="20"/>
        <v>1</v>
      </c>
      <c r="L259">
        <f t="shared" si="21"/>
        <v>1</v>
      </c>
      <c r="M259">
        <f t="shared" si="22"/>
        <v>1</v>
      </c>
      <c r="N259" t="e">
        <f>VLOOKUP(Объем_продаж[[#This Row],[Артикул]],'Справочник_дубли арт'!A:A,1,0)</f>
        <v>#N/A</v>
      </c>
      <c r="Q259">
        <v>152439</v>
      </c>
      <c r="R259" s="27">
        <v>122529</v>
      </c>
      <c r="S259" s="20">
        <v>1.9534516399514206E-3</v>
      </c>
      <c r="T259" s="20">
        <v>0.75695443546827534</v>
      </c>
      <c r="U259" s="4" t="str">
        <f t="shared" si="23"/>
        <v>A</v>
      </c>
    </row>
    <row r="260" spans="1:21" x14ac:dyDescent="0.25">
      <c r="A260" s="28">
        <v>126976</v>
      </c>
      <c r="B260" s="2" t="s">
        <v>403</v>
      </c>
      <c r="C260" s="29">
        <v>121265</v>
      </c>
      <c r="D260" s="25">
        <f t="shared" si="24"/>
        <v>1.9332999789332241E-3</v>
      </c>
      <c r="E260" s="68">
        <f t="shared" ref="E260:E323" si="25">E259+D260</f>
        <v>0.76276759978954256</v>
      </c>
      <c r="F260" s="15" t="str">
        <f>VLOOKUP(Объем_продаж[[#This Row],[Артикул]],Q:U,5,0)</f>
        <v>A</v>
      </c>
      <c r="G260" s="2">
        <f>IFERROR(VLOOKUP(Объем_продаж[[#This Row],[Артикул]],Склад!B:D,3,0),0)</f>
        <v>0</v>
      </c>
      <c r="H260" s="2">
        <f>IFERROR(VLOOKUP(Объем_продаж[[#This Row],[Наименование]],Склад!C:D,2,0),0)</f>
        <v>0</v>
      </c>
      <c r="I260" s="2">
        <f>IFERROR(VLOOKUP(Объем_продаж[[#This Row],[Наименование]],Склад!H:I,2,0),0)</f>
        <v>0</v>
      </c>
      <c r="J260" s="56">
        <f>IFERROR(VLOOKUP(Объем_продаж[[#This Row],[Артикул]]&amp;Объем_продаж[[#This Row],[Наименование]],Склад!A:D,4,0),0)</f>
        <v>0</v>
      </c>
      <c r="K260">
        <f t="shared" ref="K260:K323" si="26">(H260=G260)*1</f>
        <v>1</v>
      </c>
      <c r="L260">
        <f t="shared" ref="L260:L323" si="27">(I260=H260)*1</f>
        <v>1</v>
      </c>
      <c r="M260">
        <f t="shared" ref="M260:M323" si="28">(J260=G260)*1</f>
        <v>1</v>
      </c>
      <c r="N260" t="e">
        <f>VLOOKUP(Объем_продаж[[#This Row],[Артикул]],'Справочник_дубли арт'!A:A,1,0)</f>
        <v>#N/A</v>
      </c>
      <c r="Q260">
        <v>128920</v>
      </c>
      <c r="R260" s="27">
        <v>121986</v>
      </c>
      <c r="S260" s="20">
        <v>1.9447947159538883E-3</v>
      </c>
      <c r="T260" s="20">
        <v>0.75889923018422922</v>
      </c>
      <c r="U260" s="4" t="str">
        <f t="shared" si="23"/>
        <v>A</v>
      </c>
    </row>
    <row r="261" spans="1:21" x14ac:dyDescent="0.25">
      <c r="A261" s="28">
        <v>171491</v>
      </c>
      <c r="B261" s="2" t="s">
        <v>137</v>
      </c>
      <c r="C261" s="29">
        <v>120084</v>
      </c>
      <c r="D261" s="25">
        <f t="shared" si="24"/>
        <v>1.9144715678078364E-3</v>
      </c>
      <c r="E261" s="68">
        <f t="shared" si="25"/>
        <v>0.76468207135735045</v>
      </c>
      <c r="F261" s="15" t="str">
        <f>VLOOKUP(Объем_продаж[[#This Row],[Артикул]],Q:U,5,0)</f>
        <v>A</v>
      </c>
      <c r="G261" s="2">
        <f>IFERROR(VLOOKUP(Объем_продаж[[#This Row],[Артикул]],Склад!B:D,3,0),0)</f>
        <v>93</v>
      </c>
      <c r="H261" s="2">
        <f>IFERROR(VLOOKUP(Объем_продаж[[#This Row],[Наименование]],Склад!C:D,2,0),0)</f>
        <v>93</v>
      </c>
      <c r="I261" s="2">
        <f>IFERROR(VLOOKUP(Объем_продаж[[#This Row],[Наименование]],Склад!H:I,2,0),0)</f>
        <v>93</v>
      </c>
      <c r="J261" s="56">
        <f>IFERROR(VLOOKUP(Объем_продаж[[#This Row],[Артикул]]&amp;Объем_продаж[[#This Row],[Наименование]],Склад!A:D,4,0),0)</f>
        <v>93</v>
      </c>
      <c r="K261">
        <f t="shared" si="26"/>
        <v>1</v>
      </c>
      <c r="L261">
        <f t="shared" si="27"/>
        <v>1</v>
      </c>
      <c r="M261">
        <f t="shared" si="28"/>
        <v>1</v>
      </c>
      <c r="N261" t="e">
        <f>VLOOKUP(Объем_продаж[[#This Row],[Артикул]],'Справочник_дубли арт'!A:A,1,0)</f>
        <v>#N/A</v>
      </c>
      <c r="Q261">
        <v>135743</v>
      </c>
      <c r="R261" s="27">
        <v>121376</v>
      </c>
      <c r="S261" s="20">
        <v>1.9350696263802333E-3</v>
      </c>
      <c r="T261" s="20">
        <v>0.76083429981060946</v>
      </c>
      <c r="U261" s="4" t="str">
        <f t="shared" si="23"/>
        <v>A</v>
      </c>
    </row>
    <row r="262" spans="1:21" x14ac:dyDescent="0.25">
      <c r="A262" s="28">
        <v>154770</v>
      </c>
      <c r="B262" s="2" t="s">
        <v>368</v>
      </c>
      <c r="C262" s="29">
        <v>119748</v>
      </c>
      <c r="D262" s="25">
        <f t="shared" si="24"/>
        <v>1.9091147971574296E-3</v>
      </c>
      <c r="E262" s="68">
        <f t="shared" si="25"/>
        <v>0.76659118615450783</v>
      </c>
      <c r="F262" s="15" t="str">
        <f>VLOOKUP(Объем_продаж[[#This Row],[Артикул]],Q:U,5,0)</f>
        <v>A</v>
      </c>
      <c r="G262" s="2">
        <f>IFERROR(VLOOKUP(Объем_продаж[[#This Row],[Артикул]],Склад!B:D,3,0),0)</f>
        <v>0</v>
      </c>
      <c r="H262" s="2">
        <f>IFERROR(VLOOKUP(Объем_продаж[[#This Row],[Наименование]],Склад!C:D,2,0),0)</f>
        <v>0</v>
      </c>
      <c r="I262" s="2">
        <f>IFERROR(VLOOKUP(Объем_продаж[[#This Row],[Наименование]],Склад!H:I,2,0),0)</f>
        <v>0</v>
      </c>
      <c r="J262" s="56">
        <f>IFERROR(VLOOKUP(Объем_продаж[[#This Row],[Артикул]]&amp;Объем_продаж[[#This Row],[Наименование]],Склад!A:D,4,0),0)</f>
        <v>0</v>
      </c>
      <c r="K262">
        <f t="shared" si="26"/>
        <v>1</v>
      </c>
      <c r="L262">
        <f t="shared" si="27"/>
        <v>1</v>
      </c>
      <c r="M262">
        <f t="shared" si="28"/>
        <v>1</v>
      </c>
      <c r="N262" t="e">
        <f>VLOOKUP(Объем_продаж[[#This Row],[Артикул]],'Справочник_дубли арт'!A:A,1,0)</f>
        <v>#N/A</v>
      </c>
      <c r="Q262">
        <v>126976</v>
      </c>
      <c r="R262" s="27">
        <v>121265</v>
      </c>
      <c r="S262" s="20">
        <v>1.9332999789332241E-3</v>
      </c>
      <c r="T262" s="20">
        <v>0.76276759978954267</v>
      </c>
      <c r="U262" s="4" t="str">
        <f t="shared" ref="U262:U325" si="29">IF(ISBLANK(T262),"",IF(T262&lt;0.8,"A",IF(T262&lt;0.95,"B","С")))</f>
        <v>A</v>
      </c>
    </row>
    <row r="263" spans="1:21" x14ac:dyDescent="0.25">
      <c r="A263" s="28">
        <v>153086</v>
      </c>
      <c r="B263" s="2" t="s">
        <v>54</v>
      </c>
      <c r="C263" s="29">
        <v>119553</v>
      </c>
      <c r="D263" s="25">
        <f t="shared" si="24"/>
        <v>1.9060059570478187E-3</v>
      </c>
      <c r="E263" s="68">
        <f t="shared" si="25"/>
        <v>0.76849719211155565</v>
      </c>
      <c r="F263" s="15" t="str">
        <f>VLOOKUP(Объем_продаж[[#This Row],[Артикул]],Q:U,5,0)</f>
        <v>A</v>
      </c>
      <c r="G263" s="2">
        <f>IFERROR(VLOOKUP(Объем_продаж[[#This Row],[Артикул]],Склад!B:D,3,0),0)</f>
        <v>0</v>
      </c>
      <c r="H263" s="2">
        <f>IFERROR(VLOOKUP(Объем_продаж[[#This Row],[Наименование]],Склад!C:D,2,0),0)</f>
        <v>0</v>
      </c>
      <c r="I263" s="2">
        <f>IFERROR(VLOOKUP(Объем_продаж[[#This Row],[Наименование]],Склад!H:I,2,0),0)</f>
        <v>0</v>
      </c>
      <c r="J263" s="56">
        <f>IFERROR(VLOOKUP(Объем_продаж[[#This Row],[Артикул]]&amp;Объем_продаж[[#This Row],[Наименование]],Склад!A:D,4,0),0)</f>
        <v>0</v>
      </c>
      <c r="K263">
        <f t="shared" si="26"/>
        <v>1</v>
      </c>
      <c r="L263">
        <f t="shared" si="27"/>
        <v>1</v>
      </c>
      <c r="M263">
        <f t="shared" si="28"/>
        <v>1</v>
      </c>
      <c r="N263" t="e">
        <f>VLOOKUP(Объем_продаж[[#This Row],[Артикул]],'Справочник_дубли арт'!A:A,1,0)</f>
        <v>#N/A</v>
      </c>
      <c r="Q263">
        <v>171491</v>
      </c>
      <c r="R263" s="27">
        <v>120084</v>
      </c>
      <c r="S263" s="20">
        <v>1.9144715678078364E-3</v>
      </c>
      <c r="T263" s="20">
        <v>0.76468207135735056</v>
      </c>
      <c r="U263" s="4" t="str">
        <f t="shared" si="29"/>
        <v>A</v>
      </c>
    </row>
    <row r="264" spans="1:21" x14ac:dyDescent="0.25">
      <c r="A264" s="28">
        <v>194878</v>
      </c>
      <c r="B264" s="2" t="s">
        <v>186</v>
      </c>
      <c r="C264" s="29">
        <v>119204</v>
      </c>
      <c r="D264" s="25">
        <f t="shared" si="24"/>
        <v>1.9004419303901047E-3</v>
      </c>
      <c r="E264" s="68">
        <f t="shared" si="25"/>
        <v>0.77039763404194572</v>
      </c>
      <c r="F264" s="15" t="str">
        <f>VLOOKUP(Объем_продаж[[#This Row],[Артикул]],Q:U,5,0)</f>
        <v>A</v>
      </c>
      <c r="G264" s="2">
        <f>IFERROR(VLOOKUP(Объем_продаж[[#This Row],[Артикул]],Склад!B:D,3,0),0)</f>
        <v>188</v>
      </c>
      <c r="H264" s="2">
        <f>IFERROR(VLOOKUP(Объем_продаж[[#This Row],[Наименование]],Склад!C:D,2,0),0)</f>
        <v>188</v>
      </c>
      <c r="I264" s="2">
        <f>IFERROR(VLOOKUP(Объем_продаж[[#This Row],[Наименование]],Склад!H:I,2,0),0)</f>
        <v>188</v>
      </c>
      <c r="J264" s="56">
        <f>IFERROR(VLOOKUP(Объем_продаж[[#This Row],[Артикул]]&amp;Объем_продаж[[#This Row],[Наименование]],Склад!A:D,4,0),0)</f>
        <v>188</v>
      </c>
      <c r="K264">
        <f t="shared" si="26"/>
        <v>1</v>
      </c>
      <c r="L264">
        <f t="shared" si="27"/>
        <v>1</v>
      </c>
      <c r="M264">
        <f t="shared" si="28"/>
        <v>1</v>
      </c>
      <c r="N264" t="e">
        <f>VLOOKUP(Объем_продаж[[#This Row],[Артикул]],'Справочник_дубли арт'!A:A,1,0)</f>
        <v>#N/A</v>
      </c>
      <c r="Q264">
        <v>154770</v>
      </c>
      <c r="R264" s="27">
        <v>119748</v>
      </c>
      <c r="S264" s="20">
        <v>1.9091147971574296E-3</v>
      </c>
      <c r="T264" s="20">
        <v>0.76659118615450794</v>
      </c>
      <c r="U264" s="4" t="str">
        <f t="shared" si="29"/>
        <v>A</v>
      </c>
    </row>
    <row r="265" spans="1:21" x14ac:dyDescent="0.25">
      <c r="A265" s="28">
        <v>136469</v>
      </c>
      <c r="B265" s="2" t="s">
        <v>329</v>
      </c>
      <c r="C265" s="29">
        <v>117670</v>
      </c>
      <c r="D265" s="25">
        <f t="shared" si="24"/>
        <v>1.8759857215278313E-3</v>
      </c>
      <c r="E265" s="68">
        <f t="shared" si="25"/>
        <v>0.77227361976347353</v>
      </c>
      <c r="F265" s="15" t="str">
        <f>VLOOKUP(Объем_продаж[[#This Row],[Артикул]],Q:U,5,0)</f>
        <v>A</v>
      </c>
      <c r="G265" s="2">
        <f>IFERROR(VLOOKUP(Объем_продаж[[#This Row],[Артикул]],Склад!B:D,3,0),0)</f>
        <v>0</v>
      </c>
      <c r="H265" s="2">
        <f>IFERROR(VLOOKUP(Объем_продаж[[#This Row],[Наименование]],Склад!C:D,2,0),0)</f>
        <v>0</v>
      </c>
      <c r="I265" s="2">
        <f>IFERROR(VLOOKUP(Объем_продаж[[#This Row],[Наименование]],Склад!H:I,2,0),0)</f>
        <v>0</v>
      </c>
      <c r="J265" s="56">
        <f>IFERROR(VLOOKUP(Объем_продаж[[#This Row],[Артикул]]&amp;Объем_продаж[[#This Row],[Наименование]],Склад!A:D,4,0),0)</f>
        <v>0</v>
      </c>
      <c r="K265">
        <f t="shared" si="26"/>
        <v>1</v>
      </c>
      <c r="L265">
        <f t="shared" si="27"/>
        <v>1</v>
      </c>
      <c r="M265">
        <f t="shared" si="28"/>
        <v>1</v>
      </c>
      <c r="N265" t="e">
        <f>VLOOKUP(Объем_продаж[[#This Row],[Артикул]],'Справочник_дубли арт'!A:A,1,0)</f>
        <v>#N/A</v>
      </c>
      <c r="Q265">
        <v>153086</v>
      </c>
      <c r="R265" s="27">
        <v>119553</v>
      </c>
      <c r="S265" s="20">
        <v>1.9060059570478187E-3</v>
      </c>
      <c r="T265" s="20">
        <v>0.76849719211155576</v>
      </c>
      <c r="U265" s="4" t="str">
        <f t="shared" si="29"/>
        <v>A</v>
      </c>
    </row>
    <row r="266" spans="1:21" x14ac:dyDescent="0.25">
      <c r="A266" s="28">
        <v>100594</v>
      </c>
      <c r="B266" s="2" t="s">
        <v>380</v>
      </c>
      <c r="C266" s="29">
        <v>115615</v>
      </c>
      <c r="D266" s="25">
        <f t="shared" si="24"/>
        <v>1.8432233296034693E-3</v>
      </c>
      <c r="E266" s="68">
        <f t="shared" si="25"/>
        <v>0.77411684309307704</v>
      </c>
      <c r="F266" s="15" t="str">
        <f>VLOOKUP(Объем_продаж[[#This Row],[Артикул]],Q:U,5,0)</f>
        <v>A</v>
      </c>
      <c r="G266" s="2">
        <f>IFERROR(VLOOKUP(Объем_продаж[[#This Row],[Артикул]],Склад!B:D,3,0),0)</f>
        <v>0</v>
      </c>
      <c r="H266" s="2">
        <f>IFERROR(VLOOKUP(Объем_продаж[[#This Row],[Наименование]],Склад!C:D,2,0),0)</f>
        <v>0</v>
      </c>
      <c r="I266" s="2">
        <f>IFERROR(VLOOKUP(Объем_продаж[[#This Row],[Наименование]],Склад!H:I,2,0),0)</f>
        <v>0</v>
      </c>
      <c r="J266" s="56">
        <f>IFERROR(VLOOKUP(Объем_продаж[[#This Row],[Артикул]]&amp;Объем_продаж[[#This Row],[Наименование]],Склад!A:D,4,0),0)</f>
        <v>0</v>
      </c>
      <c r="K266">
        <f t="shared" si="26"/>
        <v>1</v>
      </c>
      <c r="L266">
        <f t="shared" si="27"/>
        <v>1</v>
      </c>
      <c r="M266">
        <f t="shared" si="28"/>
        <v>1</v>
      </c>
      <c r="N266" t="e">
        <f>VLOOKUP(Объем_продаж[[#This Row],[Артикул]],'Справочник_дубли арт'!A:A,1,0)</f>
        <v>#N/A</v>
      </c>
      <c r="Q266">
        <v>194878</v>
      </c>
      <c r="R266" s="27">
        <v>119204</v>
      </c>
      <c r="S266" s="20">
        <v>1.9004419303901047E-3</v>
      </c>
      <c r="T266" s="20">
        <v>0.77039763404194583</v>
      </c>
      <c r="U266" s="4" t="str">
        <f t="shared" si="29"/>
        <v>A</v>
      </c>
    </row>
    <row r="267" spans="1:21" x14ac:dyDescent="0.25">
      <c r="A267" s="28">
        <v>104564</v>
      </c>
      <c r="B267" s="2" t="s">
        <v>244</v>
      </c>
      <c r="C267" s="29">
        <v>115393</v>
      </c>
      <c r="D267" s="25">
        <f t="shared" si="24"/>
        <v>1.8396840347094504E-3</v>
      </c>
      <c r="E267" s="68">
        <f t="shared" si="25"/>
        <v>0.77595652712778651</v>
      </c>
      <c r="F267" s="15" t="str">
        <f>VLOOKUP(Объем_продаж[[#This Row],[Артикул]],Q:U,5,0)</f>
        <v>A</v>
      </c>
      <c r="G267" s="2">
        <f>IFERROR(VLOOKUP(Объем_продаж[[#This Row],[Артикул]],Склад!B:D,3,0),0)</f>
        <v>28</v>
      </c>
      <c r="H267" s="2">
        <f>IFERROR(VLOOKUP(Объем_продаж[[#This Row],[Наименование]],Склад!C:D,2,0),0)</f>
        <v>28</v>
      </c>
      <c r="I267" s="2">
        <f>IFERROR(VLOOKUP(Объем_продаж[[#This Row],[Наименование]],Склад!H:I,2,0),0)</f>
        <v>28</v>
      </c>
      <c r="J267" s="56">
        <f>IFERROR(VLOOKUP(Объем_продаж[[#This Row],[Артикул]]&amp;Объем_продаж[[#This Row],[Наименование]],Склад!A:D,4,0),0)</f>
        <v>28</v>
      </c>
      <c r="K267">
        <f t="shared" si="26"/>
        <v>1</v>
      </c>
      <c r="L267">
        <f t="shared" si="27"/>
        <v>1</v>
      </c>
      <c r="M267">
        <f t="shared" si="28"/>
        <v>1</v>
      </c>
      <c r="N267" t="e">
        <f>VLOOKUP(Объем_продаж[[#This Row],[Артикул]],'Справочник_дубли арт'!A:A,1,0)</f>
        <v>#N/A</v>
      </c>
      <c r="Q267">
        <v>136469</v>
      </c>
      <c r="R267" s="27">
        <v>117670</v>
      </c>
      <c r="S267" s="20">
        <v>1.8759857215278313E-3</v>
      </c>
      <c r="T267" s="20">
        <v>0.77227361976347375</v>
      </c>
      <c r="U267" s="4" t="str">
        <f t="shared" si="29"/>
        <v>A</v>
      </c>
    </row>
    <row r="268" spans="1:21" x14ac:dyDescent="0.25">
      <c r="A268" s="28">
        <v>160393</v>
      </c>
      <c r="B268" s="2" t="s">
        <v>63</v>
      </c>
      <c r="C268" s="29">
        <v>115279</v>
      </c>
      <c r="D268" s="25">
        <f t="shared" si="24"/>
        <v>1.8378665589530625E-3</v>
      </c>
      <c r="E268" s="68">
        <f t="shared" si="25"/>
        <v>0.77779439368673953</v>
      </c>
      <c r="F268" s="15" t="str">
        <f>VLOOKUP(Объем_продаж[[#This Row],[Артикул]],Q:U,5,0)</f>
        <v>A</v>
      </c>
      <c r="G268" s="2">
        <f>IFERROR(VLOOKUP(Объем_продаж[[#This Row],[Артикул]],Склад!B:D,3,0),0)</f>
        <v>0</v>
      </c>
      <c r="H268" s="2">
        <f>IFERROR(VLOOKUP(Объем_продаж[[#This Row],[Наименование]],Склад!C:D,2,0),0)</f>
        <v>0</v>
      </c>
      <c r="I268" s="2">
        <f>IFERROR(VLOOKUP(Объем_продаж[[#This Row],[Наименование]],Склад!H:I,2,0),0)</f>
        <v>0</v>
      </c>
      <c r="J268" s="56">
        <f>IFERROR(VLOOKUP(Объем_продаж[[#This Row],[Артикул]]&amp;Объем_продаж[[#This Row],[Наименование]],Склад!A:D,4,0),0)</f>
        <v>0</v>
      </c>
      <c r="K268">
        <f t="shared" si="26"/>
        <v>1</v>
      </c>
      <c r="L268">
        <f t="shared" si="27"/>
        <v>1</v>
      </c>
      <c r="M268">
        <f t="shared" si="28"/>
        <v>1</v>
      </c>
      <c r="N268" t="e">
        <f>VLOOKUP(Объем_продаж[[#This Row],[Артикул]],'Справочник_дубли арт'!A:A,1,0)</f>
        <v>#N/A</v>
      </c>
      <c r="Q268">
        <v>100594</v>
      </c>
      <c r="R268" s="27">
        <v>115615</v>
      </c>
      <c r="S268" s="20">
        <v>1.8432233296034693E-3</v>
      </c>
      <c r="T268" s="20">
        <v>0.77411684309307716</v>
      </c>
      <c r="U268" s="4" t="str">
        <f t="shared" si="29"/>
        <v>A</v>
      </c>
    </row>
    <row r="269" spans="1:21" x14ac:dyDescent="0.25">
      <c r="A269" s="28">
        <v>142337</v>
      </c>
      <c r="B269" s="2" t="s">
        <v>30</v>
      </c>
      <c r="C269" s="29">
        <v>114536</v>
      </c>
      <c r="D269" s="25">
        <f t="shared" si="24"/>
        <v>1.826021080996955E-3</v>
      </c>
      <c r="E269" s="68">
        <f t="shared" si="25"/>
        <v>0.77962041476773647</v>
      </c>
      <c r="F269" s="15" t="str">
        <f>VLOOKUP(Объем_продаж[[#This Row],[Артикул]],Q:U,5,0)</f>
        <v>A</v>
      </c>
      <c r="G269" s="2">
        <f>IFERROR(VLOOKUP(Объем_продаж[[#This Row],[Артикул]],Склад!B:D,3,0),0)</f>
        <v>0</v>
      </c>
      <c r="H269" s="2">
        <f>IFERROR(VLOOKUP(Объем_продаж[[#This Row],[Наименование]],Склад!C:D,2,0),0)</f>
        <v>0</v>
      </c>
      <c r="I269" s="2">
        <f>IFERROR(VLOOKUP(Объем_продаж[[#This Row],[Наименование]],Склад!H:I,2,0),0)</f>
        <v>0</v>
      </c>
      <c r="J269" s="56">
        <f>IFERROR(VLOOKUP(Объем_продаж[[#This Row],[Артикул]]&amp;Объем_продаж[[#This Row],[Наименование]],Склад!A:D,4,0),0)</f>
        <v>0</v>
      </c>
      <c r="K269">
        <f t="shared" si="26"/>
        <v>1</v>
      </c>
      <c r="L269">
        <f t="shared" si="27"/>
        <v>1</v>
      </c>
      <c r="M269">
        <f t="shared" si="28"/>
        <v>1</v>
      </c>
      <c r="N269" t="e">
        <f>VLOOKUP(Объем_продаж[[#This Row],[Артикул]],'Справочник_дубли арт'!A:A,1,0)</f>
        <v>#N/A</v>
      </c>
      <c r="Q269">
        <v>104564</v>
      </c>
      <c r="R269" s="27">
        <v>115393</v>
      </c>
      <c r="S269" s="20">
        <v>1.8396840347094504E-3</v>
      </c>
      <c r="T269" s="20">
        <v>0.77595652712778662</v>
      </c>
      <c r="U269" s="4" t="str">
        <f t="shared" si="29"/>
        <v>A</v>
      </c>
    </row>
    <row r="270" spans="1:21" x14ac:dyDescent="0.25">
      <c r="A270" s="28">
        <v>128666</v>
      </c>
      <c r="B270" s="2" t="s">
        <v>95</v>
      </c>
      <c r="C270" s="29">
        <v>114350</v>
      </c>
      <c r="D270" s="25">
        <f t="shared" si="24"/>
        <v>1.8230557258154798E-3</v>
      </c>
      <c r="E270" s="68">
        <f t="shared" si="25"/>
        <v>0.78144347049355189</v>
      </c>
      <c r="F270" s="15" t="str">
        <f>VLOOKUP(Объем_продаж[[#This Row],[Артикул]],Q:U,5,0)</f>
        <v>A</v>
      </c>
      <c r="G270" s="2">
        <f>IFERROR(VLOOKUP(Объем_продаж[[#This Row],[Артикул]],Склад!B:D,3,0),0)</f>
        <v>12</v>
      </c>
      <c r="H270" s="2">
        <f>IFERROR(VLOOKUP(Объем_продаж[[#This Row],[Наименование]],Склад!C:D,2,0),0)</f>
        <v>12</v>
      </c>
      <c r="I270" s="2">
        <f>IFERROR(VLOOKUP(Объем_продаж[[#This Row],[Наименование]],Склад!H:I,2,0),0)</f>
        <v>12</v>
      </c>
      <c r="J270" s="56">
        <f>IFERROR(VLOOKUP(Объем_продаж[[#This Row],[Артикул]]&amp;Объем_продаж[[#This Row],[Наименование]],Склад!A:D,4,0),0)</f>
        <v>12</v>
      </c>
      <c r="K270">
        <f t="shared" si="26"/>
        <v>1</v>
      </c>
      <c r="L270">
        <f t="shared" si="27"/>
        <v>1</v>
      </c>
      <c r="M270">
        <f t="shared" si="28"/>
        <v>1</v>
      </c>
      <c r="N270" t="e">
        <f>VLOOKUP(Объем_продаж[[#This Row],[Артикул]],'Справочник_дубли арт'!A:A,1,0)</f>
        <v>#N/A</v>
      </c>
      <c r="Q270">
        <v>160393</v>
      </c>
      <c r="R270" s="27">
        <v>115279</v>
      </c>
      <c r="S270" s="20">
        <v>1.8378665589530625E-3</v>
      </c>
      <c r="T270" s="20">
        <v>0.77779439368673964</v>
      </c>
      <c r="U270" s="4" t="str">
        <f t="shared" si="29"/>
        <v>A</v>
      </c>
    </row>
    <row r="271" spans="1:21" x14ac:dyDescent="0.25">
      <c r="A271" s="28">
        <v>139802</v>
      </c>
      <c r="B271" s="2" t="s">
        <v>364</v>
      </c>
      <c r="C271" s="29">
        <v>113964</v>
      </c>
      <c r="D271" s="25">
        <f t="shared" si="24"/>
        <v>1.8169018166754294E-3</v>
      </c>
      <c r="E271" s="68">
        <f t="shared" si="25"/>
        <v>0.78326037231022727</v>
      </c>
      <c r="F271" s="15" t="str">
        <f>VLOOKUP(Объем_продаж[[#This Row],[Артикул]],Q:U,5,0)</f>
        <v>A</v>
      </c>
      <c r="G271" s="2">
        <f>IFERROR(VLOOKUP(Объем_продаж[[#This Row],[Артикул]],Склад!B:D,3,0),0)</f>
        <v>0</v>
      </c>
      <c r="H271" s="2">
        <f>IFERROR(VLOOKUP(Объем_продаж[[#This Row],[Наименование]],Склад!C:D,2,0),0)</f>
        <v>0</v>
      </c>
      <c r="I271" s="2">
        <f>IFERROR(VLOOKUP(Объем_продаж[[#This Row],[Наименование]],Склад!H:I,2,0),0)</f>
        <v>0</v>
      </c>
      <c r="J271" s="56">
        <f>IFERROR(VLOOKUP(Объем_продаж[[#This Row],[Артикул]]&amp;Объем_продаж[[#This Row],[Наименование]],Склад!A:D,4,0),0)</f>
        <v>0</v>
      </c>
      <c r="K271">
        <f t="shared" si="26"/>
        <v>1</v>
      </c>
      <c r="L271">
        <f t="shared" si="27"/>
        <v>1</v>
      </c>
      <c r="M271">
        <f t="shared" si="28"/>
        <v>1</v>
      </c>
      <c r="N271" t="e">
        <f>VLOOKUP(Объем_продаж[[#This Row],[Артикул]],'Справочник_дубли арт'!A:A,1,0)</f>
        <v>#N/A</v>
      </c>
      <c r="Q271">
        <v>142337</v>
      </c>
      <c r="R271" s="27">
        <v>114536</v>
      </c>
      <c r="S271" s="20">
        <v>1.826021080996955E-3</v>
      </c>
      <c r="T271" s="20">
        <v>0.77962041476773669</v>
      </c>
      <c r="U271" s="4" t="str">
        <f t="shared" si="29"/>
        <v>A</v>
      </c>
    </row>
    <row r="272" spans="1:21" x14ac:dyDescent="0.25">
      <c r="A272" s="28">
        <v>151263</v>
      </c>
      <c r="B272" s="2" t="s">
        <v>445</v>
      </c>
      <c r="C272" s="29">
        <v>112859</v>
      </c>
      <c r="D272" s="25">
        <f t="shared" si="24"/>
        <v>1.7992850560543004E-3</v>
      </c>
      <c r="E272" s="68">
        <f t="shared" si="25"/>
        <v>0.78505965736628158</v>
      </c>
      <c r="F272" s="15" t="str">
        <f>VLOOKUP(Объем_продаж[[#This Row],[Артикул]],Q:U,5,0)</f>
        <v>A</v>
      </c>
      <c r="G272" s="2">
        <f>IFERROR(VLOOKUP(Объем_продаж[[#This Row],[Артикул]],Склад!B:D,3,0),0)</f>
        <v>0</v>
      </c>
      <c r="H272" s="2">
        <f>IFERROR(VLOOKUP(Объем_продаж[[#This Row],[Наименование]],Склад!C:D,2,0),0)</f>
        <v>0</v>
      </c>
      <c r="I272" s="2">
        <f>IFERROR(VLOOKUP(Объем_продаж[[#This Row],[Наименование]],Склад!H:I,2,0),0)</f>
        <v>0</v>
      </c>
      <c r="J272" s="56">
        <f>IFERROR(VLOOKUP(Объем_продаж[[#This Row],[Артикул]]&amp;Объем_продаж[[#This Row],[Наименование]],Склад!A:D,4,0),0)</f>
        <v>0</v>
      </c>
      <c r="K272">
        <f t="shared" si="26"/>
        <v>1</v>
      </c>
      <c r="L272">
        <f t="shared" si="27"/>
        <v>1</v>
      </c>
      <c r="M272">
        <f t="shared" si="28"/>
        <v>1</v>
      </c>
      <c r="N272" t="e">
        <f>VLOOKUP(Объем_продаж[[#This Row],[Артикул]],'Справочник_дубли арт'!A:A,1,0)</f>
        <v>#N/A</v>
      </c>
      <c r="Q272">
        <v>128666</v>
      </c>
      <c r="R272" s="27">
        <v>114350</v>
      </c>
      <c r="S272" s="20">
        <v>1.8230557258154798E-3</v>
      </c>
      <c r="T272" s="20">
        <v>0.78144347049355212</v>
      </c>
      <c r="U272" s="4" t="str">
        <f t="shared" si="29"/>
        <v>A</v>
      </c>
    </row>
    <row r="273" spans="1:21" x14ac:dyDescent="0.25">
      <c r="A273" s="28">
        <v>111500</v>
      </c>
      <c r="B273" s="2" t="s">
        <v>393</v>
      </c>
      <c r="C273" s="29">
        <v>112655</v>
      </c>
      <c r="D273" s="25">
        <f t="shared" si="24"/>
        <v>1.7960327310165534E-3</v>
      </c>
      <c r="E273" s="68">
        <f t="shared" si="25"/>
        <v>0.78685569009729817</v>
      </c>
      <c r="F273" s="15" t="str">
        <f>VLOOKUP(Объем_продаж[[#This Row],[Артикул]],Q:U,5,0)</f>
        <v>A</v>
      </c>
      <c r="G273" s="2">
        <f>IFERROR(VLOOKUP(Объем_продаж[[#This Row],[Артикул]],Склад!B:D,3,0),0)</f>
        <v>0</v>
      </c>
      <c r="H273" s="2">
        <f>IFERROR(VLOOKUP(Объем_продаж[[#This Row],[Наименование]],Склад!C:D,2,0),0)</f>
        <v>0</v>
      </c>
      <c r="I273" s="2">
        <f>IFERROR(VLOOKUP(Объем_продаж[[#This Row],[Наименование]],Склад!H:I,2,0),0)</f>
        <v>0</v>
      </c>
      <c r="J273" s="56">
        <f>IFERROR(VLOOKUP(Объем_продаж[[#This Row],[Артикул]]&amp;Объем_продаж[[#This Row],[Наименование]],Склад!A:D,4,0),0)</f>
        <v>0</v>
      </c>
      <c r="K273">
        <f t="shared" si="26"/>
        <v>1</v>
      </c>
      <c r="L273">
        <f t="shared" si="27"/>
        <v>1</v>
      </c>
      <c r="M273">
        <f t="shared" si="28"/>
        <v>1</v>
      </c>
      <c r="N273" t="e">
        <f>VLOOKUP(Объем_продаж[[#This Row],[Артикул]],'Справочник_дубли арт'!A:A,1,0)</f>
        <v>#N/A</v>
      </c>
      <c r="Q273">
        <v>139802</v>
      </c>
      <c r="R273" s="27">
        <v>113964</v>
      </c>
      <c r="S273" s="20">
        <v>1.8169018166754294E-3</v>
      </c>
      <c r="T273" s="20">
        <v>0.7832603723102276</v>
      </c>
      <c r="U273" s="4" t="str">
        <f t="shared" si="29"/>
        <v>A</v>
      </c>
    </row>
    <row r="274" spans="1:21" x14ac:dyDescent="0.25">
      <c r="A274" s="28">
        <v>182435</v>
      </c>
      <c r="B274" s="2" t="s">
        <v>134</v>
      </c>
      <c r="C274" s="29">
        <v>112446</v>
      </c>
      <c r="D274" s="25">
        <f t="shared" si="24"/>
        <v>1.7927006921298421E-3</v>
      </c>
      <c r="E274" s="68">
        <f t="shared" si="25"/>
        <v>0.78864839078942806</v>
      </c>
      <c r="F274" s="15" t="str">
        <f>VLOOKUP(Объем_продаж[[#This Row],[Артикул]],Q:U,5,0)</f>
        <v>A</v>
      </c>
      <c r="G274" s="2">
        <f>IFERROR(VLOOKUP(Объем_продаж[[#This Row],[Артикул]],Склад!B:D,3,0),0)</f>
        <v>88</v>
      </c>
      <c r="H274" s="2">
        <f>IFERROR(VLOOKUP(Объем_продаж[[#This Row],[Наименование]],Склад!C:D,2,0),0)</f>
        <v>136</v>
      </c>
      <c r="I274" s="2">
        <f>IFERROR(VLOOKUP(Объем_продаж[[#This Row],[Наименование]],Склад!H:I,2,0),0)</f>
        <v>136</v>
      </c>
      <c r="J274" s="56">
        <f>IFERROR(VLOOKUP(Объем_продаж[[#This Row],[Артикул]]&amp;Объем_продаж[[#This Row],[Наименование]],Склад!A:D,4,0),0)</f>
        <v>136</v>
      </c>
      <c r="K274">
        <f t="shared" si="26"/>
        <v>0</v>
      </c>
      <c r="L274">
        <f t="shared" si="27"/>
        <v>1</v>
      </c>
      <c r="M274">
        <f t="shared" si="28"/>
        <v>0</v>
      </c>
      <c r="N274">
        <f>VLOOKUP(Объем_продаж[[#This Row],[Артикул]],'Справочник_дубли арт'!A:A,1,0)</f>
        <v>182435</v>
      </c>
      <c r="Q274">
        <v>151263</v>
      </c>
      <c r="R274" s="27">
        <v>112859</v>
      </c>
      <c r="S274" s="20">
        <v>1.7992850560543004E-3</v>
      </c>
      <c r="T274" s="20">
        <v>0.7850596573662818</v>
      </c>
      <c r="U274" s="4" t="str">
        <f t="shared" si="29"/>
        <v>A</v>
      </c>
    </row>
    <row r="275" spans="1:21" x14ac:dyDescent="0.25">
      <c r="A275" s="28">
        <v>104386</v>
      </c>
      <c r="B275" s="2" t="s">
        <v>287</v>
      </c>
      <c r="C275" s="29">
        <v>111910</v>
      </c>
      <c r="D275" s="25">
        <f t="shared" si="24"/>
        <v>1.78415536752086E-3</v>
      </c>
      <c r="E275" s="68">
        <f t="shared" si="25"/>
        <v>0.79043254615694891</v>
      </c>
      <c r="F275" s="15" t="str">
        <f>VLOOKUP(Объем_продаж[[#This Row],[Артикул]],Q:U,5,0)</f>
        <v>A</v>
      </c>
      <c r="G275" s="2">
        <f>IFERROR(VLOOKUP(Объем_продаж[[#This Row],[Артикул]],Склад!B:D,3,0),0)</f>
        <v>76</v>
      </c>
      <c r="H275" s="2">
        <f>IFERROR(VLOOKUP(Объем_продаж[[#This Row],[Наименование]],Склад!C:D,2,0),0)</f>
        <v>76</v>
      </c>
      <c r="I275" s="2">
        <f>IFERROR(VLOOKUP(Объем_продаж[[#This Row],[Наименование]],Склад!H:I,2,0),0)</f>
        <v>76</v>
      </c>
      <c r="J275" s="56">
        <f>IFERROR(VLOOKUP(Объем_продаж[[#This Row],[Артикул]]&amp;Объем_продаж[[#This Row],[Наименование]],Склад!A:D,4,0),0)</f>
        <v>76</v>
      </c>
      <c r="K275">
        <f t="shared" si="26"/>
        <v>1</v>
      </c>
      <c r="L275">
        <f t="shared" si="27"/>
        <v>1</v>
      </c>
      <c r="M275">
        <f t="shared" si="28"/>
        <v>1</v>
      </c>
      <c r="N275" t="e">
        <f>VLOOKUP(Объем_продаж[[#This Row],[Артикул]],'Справочник_дубли арт'!A:A,1,0)</f>
        <v>#N/A</v>
      </c>
      <c r="Q275">
        <v>111500</v>
      </c>
      <c r="R275" s="27">
        <v>112655</v>
      </c>
      <c r="S275" s="20">
        <v>1.7960327310165534E-3</v>
      </c>
      <c r="T275" s="20">
        <v>0.78685569009729839</v>
      </c>
      <c r="U275" s="4" t="str">
        <f t="shared" si="29"/>
        <v>A</v>
      </c>
    </row>
    <row r="276" spans="1:21" x14ac:dyDescent="0.25">
      <c r="A276" s="28">
        <v>169517</v>
      </c>
      <c r="B276" s="2" t="s">
        <v>426</v>
      </c>
      <c r="C276" s="29">
        <v>111469</v>
      </c>
      <c r="D276" s="25">
        <f t="shared" si="24"/>
        <v>1.7771246060422014E-3</v>
      </c>
      <c r="E276" s="68">
        <f t="shared" si="25"/>
        <v>0.79220967076299109</v>
      </c>
      <c r="F276" s="15" t="str">
        <f>VLOOKUP(Объем_продаж[[#This Row],[Артикул]],Q:U,5,0)</f>
        <v>A</v>
      </c>
      <c r="G276" s="2">
        <f>IFERROR(VLOOKUP(Объем_продаж[[#This Row],[Артикул]],Склад!B:D,3,0),0)</f>
        <v>0</v>
      </c>
      <c r="H276" s="2">
        <f>IFERROR(VLOOKUP(Объем_продаж[[#This Row],[Наименование]],Склад!C:D,2,0),0)</f>
        <v>0</v>
      </c>
      <c r="I276" s="2">
        <f>IFERROR(VLOOKUP(Объем_продаж[[#This Row],[Наименование]],Склад!H:I,2,0),0)</f>
        <v>0</v>
      </c>
      <c r="J276" s="56">
        <f>IFERROR(VLOOKUP(Объем_продаж[[#This Row],[Артикул]]&amp;Объем_продаж[[#This Row],[Наименование]],Склад!A:D,4,0),0)</f>
        <v>0</v>
      </c>
      <c r="K276">
        <f t="shared" si="26"/>
        <v>1</v>
      </c>
      <c r="L276">
        <f t="shared" si="27"/>
        <v>1</v>
      </c>
      <c r="M276">
        <f t="shared" si="28"/>
        <v>1</v>
      </c>
      <c r="N276" t="e">
        <f>VLOOKUP(Объем_продаж[[#This Row],[Артикул]],'Справочник_дубли арт'!A:A,1,0)</f>
        <v>#N/A</v>
      </c>
      <c r="Q276">
        <v>182435</v>
      </c>
      <c r="R276" s="27">
        <v>112446</v>
      </c>
      <c r="S276" s="20">
        <v>1.7927006921298421E-3</v>
      </c>
      <c r="T276" s="20">
        <v>0.78864839078942828</v>
      </c>
      <c r="U276" s="4" t="str">
        <f t="shared" si="29"/>
        <v>A</v>
      </c>
    </row>
    <row r="277" spans="1:21" x14ac:dyDescent="0.25">
      <c r="A277" s="28">
        <v>117471</v>
      </c>
      <c r="B277" s="2" t="s">
        <v>172</v>
      </c>
      <c r="C277" s="29">
        <v>109693</v>
      </c>
      <c r="D277" s="25">
        <f t="shared" si="24"/>
        <v>1.748810246890052E-3</v>
      </c>
      <c r="E277" s="68">
        <f t="shared" si="25"/>
        <v>0.79395848100988109</v>
      </c>
      <c r="F277" s="15" t="str">
        <f>VLOOKUP(Объем_продаж[[#This Row],[Артикул]],Q:U,5,0)</f>
        <v>A</v>
      </c>
      <c r="G277" s="2">
        <f>IFERROR(VLOOKUP(Объем_продаж[[#This Row],[Артикул]],Склад!B:D,3,0),0)</f>
        <v>41</v>
      </c>
      <c r="H277" s="2">
        <f>IFERROR(VLOOKUP(Объем_продаж[[#This Row],[Наименование]],Склад!C:D,2,0),0)</f>
        <v>41</v>
      </c>
      <c r="I277" s="2">
        <f>IFERROR(VLOOKUP(Объем_продаж[[#This Row],[Наименование]],Склад!H:I,2,0),0)</f>
        <v>41</v>
      </c>
      <c r="J277" s="56">
        <f>IFERROR(VLOOKUP(Объем_продаж[[#This Row],[Артикул]]&amp;Объем_продаж[[#This Row],[Наименование]],Склад!A:D,4,0),0)</f>
        <v>41</v>
      </c>
      <c r="K277">
        <f t="shared" si="26"/>
        <v>1</v>
      </c>
      <c r="L277">
        <f t="shared" si="27"/>
        <v>1</v>
      </c>
      <c r="M277">
        <f t="shared" si="28"/>
        <v>1</v>
      </c>
      <c r="N277" t="e">
        <f>VLOOKUP(Объем_продаж[[#This Row],[Артикул]],'Справочник_дубли арт'!A:A,1,0)</f>
        <v>#N/A</v>
      </c>
      <c r="Q277">
        <v>104386</v>
      </c>
      <c r="R277" s="27">
        <v>111910</v>
      </c>
      <c r="S277" s="20">
        <v>1.78415536752086E-3</v>
      </c>
      <c r="T277" s="20">
        <v>0.79043254615694913</v>
      </c>
      <c r="U277" s="4" t="str">
        <f t="shared" si="29"/>
        <v>A</v>
      </c>
    </row>
    <row r="278" spans="1:21" x14ac:dyDescent="0.25">
      <c r="A278" s="28">
        <v>129071</v>
      </c>
      <c r="B278" s="2" t="s">
        <v>178</v>
      </c>
      <c r="C278" s="29">
        <v>109519</v>
      </c>
      <c r="D278" s="25">
        <f t="shared" si="24"/>
        <v>1.7460362049460912E-3</v>
      </c>
      <c r="E278" s="68">
        <f t="shared" si="25"/>
        <v>0.79570451721482716</v>
      </c>
      <c r="F278" s="15" t="str">
        <f>VLOOKUP(Объем_продаж[[#This Row],[Артикул]],Q:U,5,0)</f>
        <v>A</v>
      </c>
      <c r="G278" s="2">
        <f>IFERROR(VLOOKUP(Объем_продаж[[#This Row],[Артикул]],Склад!B:D,3,0),0)</f>
        <v>76</v>
      </c>
      <c r="H278" s="2">
        <f>IFERROR(VLOOKUP(Объем_продаж[[#This Row],[Наименование]],Склад!C:D,2,0),0)</f>
        <v>76</v>
      </c>
      <c r="I278" s="2">
        <f>IFERROR(VLOOKUP(Объем_продаж[[#This Row],[Наименование]],Склад!H:I,2,0),0)</f>
        <v>76</v>
      </c>
      <c r="J278" s="56">
        <f>IFERROR(VLOOKUP(Объем_продаж[[#This Row],[Артикул]]&amp;Объем_продаж[[#This Row],[Наименование]],Склад!A:D,4,0),0)</f>
        <v>76</v>
      </c>
      <c r="K278">
        <f t="shared" si="26"/>
        <v>1</v>
      </c>
      <c r="L278">
        <f t="shared" si="27"/>
        <v>1</v>
      </c>
      <c r="M278">
        <f t="shared" si="28"/>
        <v>1</v>
      </c>
      <c r="N278" t="e">
        <f>VLOOKUP(Объем_продаж[[#This Row],[Артикул]],'Справочник_дубли арт'!A:A,1,0)</f>
        <v>#N/A</v>
      </c>
      <c r="Q278">
        <v>169517</v>
      </c>
      <c r="R278" s="27">
        <v>111469</v>
      </c>
      <c r="S278" s="20">
        <v>1.7771246060422014E-3</v>
      </c>
      <c r="T278" s="20">
        <v>0.79220967076299131</v>
      </c>
      <c r="U278" s="4" t="str">
        <f t="shared" si="29"/>
        <v>A</v>
      </c>
    </row>
    <row r="279" spans="1:21" x14ac:dyDescent="0.25">
      <c r="A279" s="28">
        <v>171017</v>
      </c>
      <c r="B279" s="2" t="s">
        <v>150</v>
      </c>
      <c r="C279" s="29">
        <v>109054</v>
      </c>
      <c r="D279" s="25">
        <f t="shared" si="24"/>
        <v>1.7386228169924034E-3</v>
      </c>
      <c r="E279" s="68">
        <f t="shared" si="25"/>
        <v>0.7974431400318196</v>
      </c>
      <c r="F279" s="15" t="str">
        <f>VLOOKUP(Объем_продаж[[#This Row],[Артикул]],Q:U,5,0)</f>
        <v>A</v>
      </c>
      <c r="G279" s="2">
        <f>IFERROR(VLOOKUP(Объем_продаж[[#This Row],[Артикул]],Склад!B:D,3,0),0)</f>
        <v>184</v>
      </c>
      <c r="H279" s="2">
        <f>IFERROR(VLOOKUP(Объем_продаж[[#This Row],[Наименование]],Склад!C:D,2,0),0)</f>
        <v>184</v>
      </c>
      <c r="I279" s="2">
        <f>IFERROR(VLOOKUP(Объем_продаж[[#This Row],[Наименование]],Склад!H:I,2,0),0)</f>
        <v>184</v>
      </c>
      <c r="J279" s="56">
        <f>IFERROR(VLOOKUP(Объем_продаж[[#This Row],[Артикул]]&amp;Объем_продаж[[#This Row],[Наименование]],Склад!A:D,4,0),0)</f>
        <v>184</v>
      </c>
      <c r="K279">
        <f t="shared" si="26"/>
        <v>1</v>
      </c>
      <c r="L279">
        <f t="shared" si="27"/>
        <v>1</v>
      </c>
      <c r="M279">
        <f t="shared" si="28"/>
        <v>1</v>
      </c>
      <c r="N279" t="e">
        <f>VLOOKUP(Объем_продаж[[#This Row],[Артикул]],'Справочник_дубли арт'!A:A,1,0)</f>
        <v>#N/A</v>
      </c>
      <c r="Q279">
        <v>117471</v>
      </c>
      <c r="R279" s="27">
        <v>109693</v>
      </c>
      <c r="S279" s="20">
        <v>1.748810246890052E-3</v>
      </c>
      <c r="T279" s="20">
        <v>0.79395848100988131</v>
      </c>
      <c r="U279" s="4" t="str">
        <f t="shared" si="29"/>
        <v>A</v>
      </c>
    </row>
    <row r="280" spans="1:21" x14ac:dyDescent="0.25">
      <c r="A280" s="28">
        <v>103461</v>
      </c>
      <c r="B280" s="2" t="s">
        <v>221</v>
      </c>
      <c r="C280" s="29">
        <v>109026</v>
      </c>
      <c r="D280" s="25">
        <f t="shared" si="24"/>
        <v>1.7381764194382028E-3</v>
      </c>
      <c r="E280" s="68">
        <f t="shared" si="25"/>
        <v>0.79918131645125778</v>
      </c>
      <c r="F280" s="15" t="str">
        <f>VLOOKUP(Объем_продаж[[#This Row],[Артикул]],Q:U,5,0)</f>
        <v>A</v>
      </c>
      <c r="G280" s="2">
        <f>IFERROR(VLOOKUP(Объем_продаж[[#This Row],[Артикул]],Склад!B:D,3,0),0)</f>
        <v>92</v>
      </c>
      <c r="H280" s="2">
        <f>IFERROR(VLOOKUP(Объем_продаж[[#This Row],[Наименование]],Склад!C:D,2,0),0)</f>
        <v>92</v>
      </c>
      <c r="I280" s="2">
        <f>IFERROR(VLOOKUP(Объем_продаж[[#This Row],[Наименование]],Склад!H:I,2,0),0)</f>
        <v>92</v>
      </c>
      <c r="J280" s="56">
        <f>IFERROR(VLOOKUP(Объем_продаж[[#This Row],[Артикул]]&amp;Объем_продаж[[#This Row],[Наименование]],Склад!A:D,4,0),0)</f>
        <v>92</v>
      </c>
      <c r="K280">
        <f t="shared" si="26"/>
        <v>1</v>
      </c>
      <c r="L280">
        <f t="shared" si="27"/>
        <v>1</v>
      </c>
      <c r="M280">
        <f t="shared" si="28"/>
        <v>1</v>
      </c>
      <c r="N280" t="e">
        <f>VLOOKUP(Объем_продаж[[#This Row],[Артикул]],'Справочник_дубли арт'!A:A,1,0)</f>
        <v>#N/A</v>
      </c>
      <c r="Q280">
        <v>129071</v>
      </c>
      <c r="R280" s="27">
        <v>109519</v>
      </c>
      <c r="S280" s="20">
        <v>1.7460362049460912E-3</v>
      </c>
      <c r="T280" s="20">
        <v>0.79570451721482749</v>
      </c>
      <c r="U280" s="4" t="str">
        <f t="shared" si="29"/>
        <v>A</v>
      </c>
    </row>
    <row r="281" spans="1:21" x14ac:dyDescent="0.25">
      <c r="A281" s="28">
        <v>149244</v>
      </c>
      <c r="B281" s="2" t="s">
        <v>181</v>
      </c>
      <c r="C281" s="29">
        <v>108729</v>
      </c>
      <c r="D281" s="25">
        <f t="shared" si="24"/>
        <v>1.7334414168097185E-3</v>
      </c>
      <c r="E281" s="68">
        <f t="shared" si="25"/>
        <v>0.80091475786806754</v>
      </c>
      <c r="F281" s="15" t="str">
        <f>VLOOKUP(Объем_продаж[[#This Row],[Артикул]],Q:U,5,0)</f>
        <v>B</v>
      </c>
      <c r="G281" s="2">
        <f>IFERROR(VLOOKUP(Объем_продаж[[#This Row],[Артикул]],Склад!B:D,3,0),0)</f>
        <v>141</v>
      </c>
      <c r="H281" s="2">
        <f>IFERROR(VLOOKUP(Объем_продаж[[#This Row],[Наименование]],Склад!C:D,2,0),0)</f>
        <v>200</v>
      </c>
      <c r="I281" s="2">
        <f>IFERROR(VLOOKUP(Объем_продаж[[#This Row],[Наименование]],Склад!H:I,2,0),0)</f>
        <v>341</v>
      </c>
      <c r="J281" s="56">
        <f>IFERROR(VLOOKUP(Объем_продаж[[#This Row],[Артикул]]&amp;Объем_продаж[[#This Row],[Наименование]],Склад!A:D,4,0),0)</f>
        <v>141</v>
      </c>
      <c r="K281">
        <f t="shared" si="26"/>
        <v>0</v>
      </c>
      <c r="L281">
        <f t="shared" si="27"/>
        <v>0</v>
      </c>
      <c r="M281">
        <f t="shared" si="28"/>
        <v>1</v>
      </c>
      <c r="N281" t="e">
        <f>VLOOKUP(Объем_продаж[[#This Row],[Артикул]],'Справочник_дубли арт'!A:A,1,0)</f>
        <v>#N/A</v>
      </c>
      <c r="Q281">
        <v>171017</v>
      </c>
      <c r="R281" s="27">
        <v>109054</v>
      </c>
      <c r="S281" s="20">
        <v>1.7386228169924034E-3</v>
      </c>
      <c r="T281" s="20">
        <v>0.79744314003181982</v>
      </c>
      <c r="U281" s="4" t="str">
        <f t="shared" si="29"/>
        <v>A</v>
      </c>
    </row>
    <row r="282" spans="1:21" x14ac:dyDescent="0.25">
      <c r="A282" s="28">
        <v>143864</v>
      </c>
      <c r="B282" s="2" t="s">
        <v>26</v>
      </c>
      <c r="C282" s="29">
        <v>108051</v>
      </c>
      <c r="D282" s="25">
        <f t="shared" si="24"/>
        <v>1.722632218890148E-3</v>
      </c>
      <c r="E282" s="68">
        <f t="shared" si="25"/>
        <v>0.80263739008695767</v>
      </c>
      <c r="F282" s="15" t="str">
        <f>VLOOKUP(Объем_продаж[[#This Row],[Артикул]],Q:U,5,0)</f>
        <v>B</v>
      </c>
      <c r="G282" s="2">
        <f>IFERROR(VLOOKUP(Объем_продаж[[#This Row],[Артикул]],Склад!B:D,3,0),0)</f>
        <v>0</v>
      </c>
      <c r="H282" s="2">
        <f>IFERROR(VLOOKUP(Объем_продаж[[#This Row],[Наименование]],Склад!C:D,2,0),0)</f>
        <v>0</v>
      </c>
      <c r="I282" s="2">
        <f>IFERROR(VLOOKUP(Объем_продаж[[#This Row],[Наименование]],Склад!H:I,2,0),0)</f>
        <v>0</v>
      </c>
      <c r="J282" s="56">
        <f>IFERROR(VLOOKUP(Объем_продаж[[#This Row],[Артикул]]&amp;Объем_продаж[[#This Row],[Наименование]],Склад!A:D,4,0),0)</f>
        <v>0</v>
      </c>
      <c r="K282">
        <f t="shared" si="26"/>
        <v>1</v>
      </c>
      <c r="L282">
        <f t="shared" si="27"/>
        <v>1</v>
      </c>
      <c r="M282">
        <f t="shared" si="28"/>
        <v>1</v>
      </c>
      <c r="N282" t="e">
        <f>VLOOKUP(Объем_продаж[[#This Row],[Артикул]],'Справочник_дубли арт'!A:A,1,0)</f>
        <v>#N/A</v>
      </c>
      <c r="Q282">
        <v>103461</v>
      </c>
      <c r="R282" s="27">
        <v>109026</v>
      </c>
      <c r="S282" s="20">
        <v>1.7381764194382028E-3</v>
      </c>
      <c r="T282" s="20">
        <v>0.79918131645125801</v>
      </c>
      <c r="U282" s="4" t="str">
        <f t="shared" si="29"/>
        <v>A</v>
      </c>
    </row>
    <row r="283" spans="1:21" x14ac:dyDescent="0.25">
      <c r="A283" s="28">
        <v>154489</v>
      </c>
      <c r="B283" s="2" t="s">
        <v>341</v>
      </c>
      <c r="C283" s="29">
        <v>107236</v>
      </c>
      <c r="D283" s="25">
        <f t="shared" si="24"/>
        <v>1.7096388615089532E-3</v>
      </c>
      <c r="E283" s="68">
        <f t="shared" si="25"/>
        <v>0.80434702894846666</v>
      </c>
      <c r="F283" s="15" t="str">
        <f>VLOOKUP(Объем_продаж[[#This Row],[Артикул]],Q:U,5,0)</f>
        <v>B</v>
      </c>
      <c r="G283" s="2">
        <f>IFERROR(VLOOKUP(Объем_продаж[[#This Row],[Артикул]],Склад!B:D,3,0),0)</f>
        <v>0</v>
      </c>
      <c r="H283" s="2">
        <f>IFERROR(VLOOKUP(Объем_продаж[[#This Row],[Наименование]],Склад!C:D,2,0),0)</f>
        <v>0</v>
      </c>
      <c r="I283" s="2">
        <f>IFERROR(VLOOKUP(Объем_продаж[[#This Row],[Наименование]],Склад!H:I,2,0),0)</f>
        <v>0</v>
      </c>
      <c r="J283" s="56">
        <f>IFERROR(VLOOKUP(Объем_продаж[[#This Row],[Артикул]]&amp;Объем_продаж[[#This Row],[Наименование]],Склад!A:D,4,0),0)</f>
        <v>0</v>
      </c>
      <c r="K283">
        <f t="shared" si="26"/>
        <v>1</v>
      </c>
      <c r="L283">
        <f t="shared" si="27"/>
        <v>1</v>
      </c>
      <c r="M283">
        <f t="shared" si="28"/>
        <v>1</v>
      </c>
      <c r="N283" t="e">
        <f>VLOOKUP(Объем_продаж[[#This Row],[Артикул]],'Справочник_дубли арт'!A:A,1,0)</f>
        <v>#N/A</v>
      </c>
      <c r="Q283">
        <v>149244</v>
      </c>
      <c r="R283" s="27">
        <v>108729</v>
      </c>
      <c r="S283" s="20">
        <v>1.7334414168097185E-3</v>
      </c>
      <c r="T283" s="20">
        <v>0.80091475786806776</v>
      </c>
      <c r="U283" s="4" t="str">
        <f t="shared" si="29"/>
        <v>B</v>
      </c>
    </row>
    <row r="284" spans="1:21" x14ac:dyDescent="0.25">
      <c r="A284" s="28">
        <v>103994</v>
      </c>
      <c r="B284" s="2" t="s">
        <v>119</v>
      </c>
      <c r="C284" s="29">
        <v>106552</v>
      </c>
      <c r="D284" s="25">
        <f t="shared" si="24"/>
        <v>1.6987340069706254E-3</v>
      </c>
      <c r="E284" s="68">
        <f t="shared" si="25"/>
        <v>0.80604576295543728</v>
      </c>
      <c r="F284" s="15" t="str">
        <f>VLOOKUP(Объем_продаж[[#This Row],[Артикул]],Q:U,5,0)</f>
        <v>B</v>
      </c>
      <c r="G284" s="2">
        <f>IFERROR(VLOOKUP(Объем_продаж[[#This Row],[Артикул]],Склад!B:D,3,0),0)</f>
        <v>131</v>
      </c>
      <c r="H284" s="2">
        <f>IFERROR(VLOOKUP(Объем_продаж[[#This Row],[Наименование]],Склад!C:D,2,0),0)</f>
        <v>131</v>
      </c>
      <c r="I284" s="2">
        <f>IFERROR(VLOOKUP(Объем_продаж[[#This Row],[Наименование]],Склад!H:I,2,0),0)</f>
        <v>131</v>
      </c>
      <c r="J284" s="56">
        <f>IFERROR(VLOOKUP(Объем_продаж[[#This Row],[Артикул]]&amp;Объем_продаж[[#This Row],[Наименование]],Склад!A:D,4,0),0)</f>
        <v>131</v>
      </c>
      <c r="K284">
        <f t="shared" si="26"/>
        <v>1</v>
      </c>
      <c r="L284">
        <f t="shared" si="27"/>
        <v>1</v>
      </c>
      <c r="M284">
        <f t="shared" si="28"/>
        <v>1</v>
      </c>
      <c r="N284" t="e">
        <f>VLOOKUP(Объем_продаж[[#This Row],[Артикул]],'Справочник_дубли арт'!A:A,1,0)</f>
        <v>#N/A</v>
      </c>
      <c r="Q284">
        <v>143864</v>
      </c>
      <c r="R284" s="27">
        <v>108051</v>
      </c>
      <c r="S284" s="20">
        <v>1.722632218890148E-3</v>
      </c>
      <c r="T284" s="20">
        <v>0.80263739008695789</v>
      </c>
      <c r="U284" s="4" t="str">
        <f t="shared" si="29"/>
        <v>B</v>
      </c>
    </row>
    <row r="285" spans="1:21" x14ac:dyDescent="0.25">
      <c r="A285" s="28">
        <v>115321</v>
      </c>
      <c r="B285" s="2" t="s">
        <v>75</v>
      </c>
      <c r="C285" s="29">
        <v>106158</v>
      </c>
      <c r="D285" s="25">
        <f t="shared" si="24"/>
        <v>1.6924525556722319E-3</v>
      </c>
      <c r="E285" s="68">
        <f t="shared" si="25"/>
        <v>0.80773821551110947</v>
      </c>
      <c r="F285" s="15" t="str">
        <f>VLOOKUP(Объем_продаж[[#This Row],[Артикул]],Q:U,5,0)</f>
        <v>B</v>
      </c>
      <c r="G285" s="2">
        <f>IFERROR(VLOOKUP(Объем_продаж[[#This Row],[Артикул]],Склад!B:D,3,0),0)</f>
        <v>0</v>
      </c>
      <c r="H285" s="2">
        <f>IFERROR(VLOOKUP(Объем_продаж[[#This Row],[Наименование]],Склад!C:D,2,0),0)</f>
        <v>0</v>
      </c>
      <c r="I285" s="2">
        <f>IFERROR(VLOOKUP(Объем_продаж[[#This Row],[Наименование]],Склад!H:I,2,0),0)</f>
        <v>0</v>
      </c>
      <c r="J285" s="56">
        <f>IFERROR(VLOOKUP(Объем_продаж[[#This Row],[Артикул]]&amp;Объем_продаж[[#This Row],[Наименование]],Склад!A:D,4,0),0)</f>
        <v>0</v>
      </c>
      <c r="K285">
        <f t="shared" si="26"/>
        <v>1</v>
      </c>
      <c r="L285">
        <f t="shared" si="27"/>
        <v>1</v>
      </c>
      <c r="M285">
        <f t="shared" si="28"/>
        <v>1</v>
      </c>
      <c r="N285" t="e">
        <f>VLOOKUP(Объем_продаж[[#This Row],[Артикул]],'Справочник_дубли арт'!A:A,1,0)</f>
        <v>#N/A</v>
      </c>
      <c r="Q285">
        <v>154489</v>
      </c>
      <c r="R285" s="27">
        <v>107236</v>
      </c>
      <c r="S285" s="20">
        <v>1.7096388615089532E-3</v>
      </c>
      <c r="T285" s="20">
        <v>0.80434702894846688</v>
      </c>
      <c r="U285" s="4" t="str">
        <f t="shared" si="29"/>
        <v>B</v>
      </c>
    </row>
    <row r="286" spans="1:21" x14ac:dyDescent="0.25">
      <c r="A286" s="28">
        <v>157845</v>
      </c>
      <c r="B286" s="2" t="s">
        <v>405</v>
      </c>
      <c r="C286" s="29">
        <v>105796</v>
      </c>
      <c r="D286" s="25">
        <f t="shared" si="24"/>
        <v>1.6866812730072104E-3</v>
      </c>
      <c r="E286" s="68">
        <f t="shared" si="25"/>
        <v>0.80942489678411667</v>
      </c>
      <c r="F286" s="15" t="str">
        <f>VLOOKUP(Объем_продаж[[#This Row],[Артикул]],Q:U,5,0)</f>
        <v>B</v>
      </c>
      <c r="G286" s="2">
        <f>IFERROR(VLOOKUP(Объем_продаж[[#This Row],[Артикул]],Склад!B:D,3,0),0)</f>
        <v>0</v>
      </c>
      <c r="H286" s="2">
        <f>IFERROR(VLOOKUP(Объем_продаж[[#This Row],[Наименование]],Склад!C:D,2,0),0)</f>
        <v>0</v>
      </c>
      <c r="I286" s="2">
        <f>IFERROR(VLOOKUP(Объем_продаж[[#This Row],[Наименование]],Склад!H:I,2,0),0)</f>
        <v>0</v>
      </c>
      <c r="J286" s="56">
        <f>IFERROR(VLOOKUP(Объем_продаж[[#This Row],[Артикул]]&amp;Объем_продаж[[#This Row],[Наименование]],Склад!A:D,4,0),0)</f>
        <v>0</v>
      </c>
      <c r="K286">
        <f t="shared" si="26"/>
        <v>1</v>
      </c>
      <c r="L286">
        <f t="shared" si="27"/>
        <v>1</v>
      </c>
      <c r="M286">
        <f t="shared" si="28"/>
        <v>1</v>
      </c>
      <c r="N286" t="e">
        <f>VLOOKUP(Объем_продаж[[#This Row],[Артикул]],'Справочник_дубли арт'!A:A,1,0)</f>
        <v>#N/A</v>
      </c>
      <c r="Q286">
        <v>103994</v>
      </c>
      <c r="R286" s="27">
        <v>106552</v>
      </c>
      <c r="S286" s="20">
        <v>1.6987340069706254E-3</v>
      </c>
      <c r="T286" s="20">
        <v>0.80604576295543751</v>
      </c>
      <c r="U286" s="4" t="str">
        <f t="shared" si="29"/>
        <v>B</v>
      </c>
    </row>
    <row r="287" spans="1:21" x14ac:dyDescent="0.25">
      <c r="A287" s="28">
        <v>165561</v>
      </c>
      <c r="B287" s="2" t="s">
        <v>108</v>
      </c>
      <c r="C287" s="29">
        <v>105778</v>
      </c>
      <c r="D287" s="25">
        <f t="shared" si="24"/>
        <v>1.6863943031509385E-3</v>
      </c>
      <c r="E287" s="68">
        <f t="shared" si="25"/>
        <v>0.81111129108726765</v>
      </c>
      <c r="F287" s="15" t="str">
        <f>VLOOKUP(Объем_продаж[[#This Row],[Артикул]],Q:U,5,0)</f>
        <v>B</v>
      </c>
      <c r="G287" s="2">
        <f>IFERROR(VLOOKUP(Объем_продаж[[#This Row],[Артикул]],Склад!B:D,3,0),0)</f>
        <v>145</v>
      </c>
      <c r="H287" s="2">
        <f>IFERROR(VLOOKUP(Объем_продаж[[#This Row],[Наименование]],Склад!C:D,2,0),0)</f>
        <v>55</v>
      </c>
      <c r="I287" s="2">
        <f>IFERROR(VLOOKUP(Объем_продаж[[#This Row],[Наименование]],Склад!H:I,2,0),0)</f>
        <v>913</v>
      </c>
      <c r="J287" s="56">
        <f>IFERROR(VLOOKUP(Объем_продаж[[#This Row],[Артикул]]&amp;Объем_продаж[[#This Row],[Наименование]],Склад!A:D,4,0),0)</f>
        <v>145</v>
      </c>
      <c r="K287">
        <f t="shared" si="26"/>
        <v>0</v>
      </c>
      <c r="L287">
        <f t="shared" si="27"/>
        <v>0</v>
      </c>
      <c r="M287">
        <f t="shared" si="28"/>
        <v>1</v>
      </c>
      <c r="N287" t="e">
        <f>VLOOKUP(Объем_продаж[[#This Row],[Артикул]],'Справочник_дубли арт'!A:A,1,0)</f>
        <v>#N/A</v>
      </c>
      <c r="Q287">
        <v>115321</v>
      </c>
      <c r="R287" s="27">
        <v>106158</v>
      </c>
      <c r="S287" s="20">
        <v>1.6924525556722319E-3</v>
      </c>
      <c r="T287" s="20">
        <v>0.80773821551110969</v>
      </c>
      <c r="U287" s="4" t="str">
        <f t="shared" si="29"/>
        <v>B</v>
      </c>
    </row>
    <row r="288" spans="1:21" x14ac:dyDescent="0.25">
      <c r="A288" s="28">
        <v>196311</v>
      </c>
      <c r="B288" s="2" t="s">
        <v>101</v>
      </c>
      <c r="C288" s="29">
        <v>105145</v>
      </c>
      <c r="D288" s="25">
        <f t="shared" si="24"/>
        <v>1.6763025298720475E-3</v>
      </c>
      <c r="E288" s="68">
        <f t="shared" si="25"/>
        <v>0.8127875936171397</v>
      </c>
      <c r="F288" s="15" t="str">
        <f>VLOOKUP(Объем_продаж[[#This Row],[Артикул]],Q:U,5,0)</f>
        <v>B</v>
      </c>
      <c r="G288" s="2">
        <f>IFERROR(VLOOKUP(Объем_продаж[[#This Row],[Артикул]],Склад!B:D,3,0),0)</f>
        <v>59</v>
      </c>
      <c r="H288" s="2">
        <f>IFERROR(VLOOKUP(Объем_продаж[[#This Row],[Наименование]],Склад!C:D,2,0),0)</f>
        <v>59</v>
      </c>
      <c r="I288" s="2">
        <f>IFERROR(VLOOKUP(Объем_продаж[[#This Row],[Наименование]],Склад!H:I,2,0),0)</f>
        <v>59</v>
      </c>
      <c r="J288" s="56">
        <f>IFERROR(VLOOKUP(Объем_продаж[[#This Row],[Артикул]]&amp;Объем_продаж[[#This Row],[Наименование]],Склад!A:D,4,0),0)</f>
        <v>59</v>
      </c>
      <c r="K288">
        <f t="shared" si="26"/>
        <v>1</v>
      </c>
      <c r="L288">
        <f t="shared" si="27"/>
        <v>1</v>
      </c>
      <c r="M288">
        <f t="shared" si="28"/>
        <v>1</v>
      </c>
      <c r="N288" t="e">
        <f>VLOOKUP(Объем_продаж[[#This Row],[Артикул]],'Справочник_дубли арт'!A:A,1,0)</f>
        <v>#N/A</v>
      </c>
      <c r="Q288">
        <v>157845</v>
      </c>
      <c r="R288" s="27">
        <v>105796</v>
      </c>
      <c r="S288" s="20">
        <v>1.6866812730072104E-3</v>
      </c>
      <c r="T288" s="20">
        <v>0.809424896784117</v>
      </c>
      <c r="U288" s="4" t="str">
        <f t="shared" si="29"/>
        <v>B</v>
      </c>
    </row>
    <row r="289" spans="1:21" x14ac:dyDescent="0.25">
      <c r="A289" s="28">
        <v>119963</v>
      </c>
      <c r="B289" s="2" t="s">
        <v>93</v>
      </c>
      <c r="C289" s="29">
        <v>104994</v>
      </c>
      <c r="D289" s="25">
        <f t="shared" si="24"/>
        <v>1.6738951716333231E-3</v>
      </c>
      <c r="E289" s="68">
        <f t="shared" si="25"/>
        <v>0.814461488788773</v>
      </c>
      <c r="F289" s="15" t="str">
        <f>VLOOKUP(Объем_продаж[[#This Row],[Артикул]],Q:U,5,0)</f>
        <v>B</v>
      </c>
      <c r="G289" s="2">
        <f>IFERROR(VLOOKUP(Объем_продаж[[#This Row],[Артикул]],Склад!B:D,3,0),0)</f>
        <v>94</v>
      </c>
      <c r="H289" s="2">
        <f>IFERROR(VLOOKUP(Объем_продаж[[#This Row],[Наименование]],Склад!C:D,2,0),0)</f>
        <v>94</v>
      </c>
      <c r="I289" s="2">
        <f>IFERROR(VLOOKUP(Объем_продаж[[#This Row],[Наименование]],Склад!H:I,2,0),0)</f>
        <v>94</v>
      </c>
      <c r="J289" s="56">
        <f>IFERROR(VLOOKUP(Объем_продаж[[#This Row],[Артикул]]&amp;Объем_продаж[[#This Row],[Наименование]],Склад!A:D,4,0),0)</f>
        <v>94</v>
      </c>
      <c r="K289">
        <f t="shared" si="26"/>
        <v>1</v>
      </c>
      <c r="L289">
        <f t="shared" si="27"/>
        <v>1</v>
      </c>
      <c r="M289">
        <f t="shared" si="28"/>
        <v>1</v>
      </c>
      <c r="N289" t="e">
        <f>VLOOKUP(Объем_продаж[[#This Row],[Артикул]],'Справочник_дубли арт'!A:A,1,0)</f>
        <v>#N/A</v>
      </c>
      <c r="Q289">
        <v>165561</v>
      </c>
      <c r="R289" s="27">
        <v>105778</v>
      </c>
      <c r="S289" s="20">
        <v>1.6863943031509385E-3</v>
      </c>
      <c r="T289" s="20">
        <v>0.81111129108726787</v>
      </c>
      <c r="U289" s="4" t="str">
        <f t="shared" si="29"/>
        <v>B</v>
      </c>
    </row>
    <row r="290" spans="1:21" x14ac:dyDescent="0.25">
      <c r="A290" s="28">
        <v>158490</v>
      </c>
      <c r="B290" s="2" t="s">
        <v>439</v>
      </c>
      <c r="C290" s="29">
        <v>104112</v>
      </c>
      <c r="D290" s="25">
        <f t="shared" si="24"/>
        <v>1.6598336486760056E-3</v>
      </c>
      <c r="E290" s="68">
        <f t="shared" si="25"/>
        <v>0.81612132243744906</v>
      </c>
      <c r="F290" s="15" t="str">
        <f>VLOOKUP(Объем_продаж[[#This Row],[Артикул]],Q:U,5,0)</f>
        <v>B</v>
      </c>
      <c r="G290" s="2">
        <f>IFERROR(VLOOKUP(Объем_продаж[[#This Row],[Артикул]],Склад!B:D,3,0),0)</f>
        <v>0</v>
      </c>
      <c r="H290" s="2">
        <f>IFERROR(VLOOKUP(Объем_продаж[[#This Row],[Наименование]],Склад!C:D,2,0),0)</f>
        <v>0</v>
      </c>
      <c r="I290" s="2">
        <f>IFERROR(VLOOKUP(Объем_продаж[[#This Row],[Наименование]],Склад!H:I,2,0),0)</f>
        <v>0</v>
      </c>
      <c r="J290" s="56">
        <f>IFERROR(VLOOKUP(Объем_продаж[[#This Row],[Артикул]]&amp;Объем_продаж[[#This Row],[Наименование]],Склад!A:D,4,0),0)</f>
        <v>0</v>
      </c>
      <c r="K290">
        <f t="shared" si="26"/>
        <v>1</v>
      </c>
      <c r="L290">
        <f t="shared" si="27"/>
        <v>1</v>
      </c>
      <c r="M290">
        <f t="shared" si="28"/>
        <v>1</v>
      </c>
      <c r="N290" t="e">
        <f>VLOOKUP(Объем_продаж[[#This Row],[Артикул]],'Справочник_дубли арт'!A:A,1,0)</f>
        <v>#N/A</v>
      </c>
      <c r="Q290">
        <v>196311</v>
      </c>
      <c r="R290" s="27">
        <v>105145</v>
      </c>
      <c r="S290" s="20">
        <v>1.6763025298720475E-3</v>
      </c>
      <c r="T290" s="20">
        <v>0.81278759361713993</v>
      </c>
      <c r="U290" s="4" t="str">
        <f t="shared" si="29"/>
        <v>B</v>
      </c>
    </row>
    <row r="291" spans="1:21" x14ac:dyDescent="0.25">
      <c r="A291" s="28">
        <v>188978</v>
      </c>
      <c r="B291" s="2" t="s">
        <v>108</v>
      </c>
      <c r="C291" s="29">
        <v>103506</v>
      </c>
      <c r="D291" s="25">
        <f t="shared" si="24"/>
        <v>1.6501723301815222E-3</v>
      </c>
      <c r="E291" s="68">
        <f t="shared" si="25"/>
        <v>0.81777149476763056</v>
      </c>
      <c r="F291" s="15" t="str">
        <f>VLOOKUP(Объем_продаж[[#This Row],[Артикул]],Q:U,5,0)</f>
        <v>B</v>
      </c>
      <c r="G291" s="2">
        <f>IFERROR(VLOOKUP(Объем_продаж[[#This Row],[Артикул]],Склад!B:D,3,0),0)</f>
        <v>79</v>
      </c>
      <c r="H291" s="2">
        <f>IFERROR(VLOOKUP(Объем_продаж[[#This Row],[Наименование]],Склад!C:D,2,0),0)</f>
        <v>55</v>
      </c>
      <c r="I291" s="2">
        <f>IFERROR(VLOOKUP(Объем_продаж[[#This Row],[Наименование]],Склад!H:I,2,0),0)</f>
        <v>913</v>
      </c>
      <c r="J291" s="56">
        <f>IFERROR(VLOOKUP(Объем_продаж[[#This Row],[Артикул]]&amp;Объем_продаж[[#This Row],[Наименование]],Склад!A:D,4,0),0)</f>
        <v>79</v>
      </c>
      <c r="K291">
        <f t="shared" si="26"/>
        <v>0</v>
      </c>
      <c r="L291">
        <f t="shared" si="27"/>
        <v>0</v>
      </c>
      <c r="M291">
        <f t="shared" si="28"/>
        <v>1</v>
      </c>
      <c r="N291" t="e">
        <f>VLOOKUP(Объем_продаж[[#This Row],[Артикул]],'Справочник_дубли арт'!A:A,1,0)</f>
        <v>#N/A</v>
      </c>
      <c r="Q291">
        <v>119963</v>
      </c>
      <c r="R291" s="27">
        <v>104994</v>
      </c>
      <c r="S291" s="20">
        <v>1.6738951716333231E-3</v>
      </c>
      <c r="T291" s="20">
        <v>0.81446148878877322</v>
      </c>
      <c r="U291" s="4" t="str">
        <f t="shared" si="29"/>
        <v>B</v>
      </c>
    </row>
    <row r="292" spans="1:21" x14ac:dyDescent="0.25">
      <c r="A292" s="28">
        <v>131494</v>
      </c>
      <c r="B292" s="2" t="s">
        <v>166</v>
      </c>
      <c r="C292" s="29">
        <v>103419</v>
      </c>
      <c r="D292" s="25">
        <f t="shared" si="24"/>
        <v>1.6487853092095419E-3</v>
      </c>
      <c r="E292" s="68">
        <f t="shared" si="25"/>
        <v>0.81942028007684009</v>
      </c>
      <c r="F292" s="15" t="str">
        <f>VLOOKUP(Объем_продаж[[#This Row],[Артикул]],Q:U,5,0)</f>
        <v>B</v>
      </c>
      <c r="G292" s="2">
        <f>IFERROR(VLOOKUP(Объем_продаж[[#This Row],[Артикул]],Склад!B:D,3,0),0)</f>
        <v>134</v>
      </c>
      <c r="H292" s="2">
        <f>IFERROR(VLOOKUP(Объем_продаж[[#This Row],[Наименование]],Склад!C:D,2,0),0)</f>
        <v>134</v>
      </c>
      <c r="I292" s="2">
        <f>IFERROR(VLOOKUP(Объем_продаж[[#This Row],[Наименование]],Склад!H:I,2,0),0)</f>
        <v>134</v>
      </c>
      <c r="J292" s="56">
        <f>IFERROR(VLOOKUP(Объем_продаж[[#This Row],[Артикул]]&amp;Объем_продаж[[#This Row],[Наименование]],Склад!A:D,4,0),0)</f>
        <v>134</v>
      </c>
      <c r="K292">
        <f t="shared" si="26"/>
        <v>1</v>
      </c>
      <c r="L292">
        <f t="shared" si="27"/>
        <v>1</v>
      </c>
      <c r="M292">
        <f t="shared" si="28"/>
        <v>1</v>
      </c>
      <c r="N292" t="e">
        <f>VLOOKUP(Объем_продаж[[#This Row],[Артикул]],'Справочник_дубли арт'!A:A,1,0)</f>
        <v>#N/A</v>
      </c>
      <c r="Q292">
        <v>158490</v>
      </c>
      <c r="R292" s="27">
        <v>104112</v>
      </c>
      <c r="S292" s="20">
        <v>1.6598336486760056E-3</v>
      </c>
      <c r="T292" s="20">
        <v>0.81612132243744928</v>
      </c>
      <c r="U292" s="4" t="str">
        <f t="shared" si="29"/>
        <v>B</v>
      </c>
    </row>
    <row r="293" spans="1:21" x14ac:dyDescent="0.25">
      <c r="A293" s="28">
        <v>184303</v>
      </c>
      <c r="B293" s="2" t="s">
        <v>339</v>
      </c>
      <c r="C293" s="29">
        <v>103258</v>
      </c>
      <c r="D293" s="25">
        <f t="shared" si="24"/>
        <v>1.6462185232728886E-3</v>
      </c>
      <c r="E293" s="68">
        <f t="shared" si="25"/>
        <v>0.82106649860011294</v>
      </c>
      <c r="F293" s="15" t="str">
        <f>VLOOKUP(Объем_продаж[[#This Row],[Артикул]],Q:U,5,0)</f>
        <v>B</v>
      </c>
      <c r="G293" s="2">
        <f>IFERROR(VLOOKUP(Объем_продаж[[#This Row],[Артикул]],Склад!B:D,3,0),0)</f>
        <v>0</v>
      </c>
      <c r="H293" s="2">
        <f>IFERROR(VLOOKUP(Объем_продаж[[#This Row],[Наименование]],Склад!C:D,2,0),0)</f>
        <v>93</v>
      </c>
      <c r="I293" s="2">
        <f>IFERROR(VLOOKUP(Объем_продаж[[#This Row],[Наименование]],Склад!H:I,2,0),0)</f>
        <v>999</v>
      </c>
      <c r="J293" s="56">
        <f>IFERROR(VLOOKUP(Объем_продаж[[#This Row],[Артикул]]&amp;Объем_продаж[[#This Row],[Наименование]],Склад!A:D,4,0),0)</f>
        <v>0</v>
      </c>
      <c r="K293">
        <f t="shared" si="26"/>
        <v>0</v>
      </c>
      <c r="L293">
        <f t="shared" si="27"/>
        <v>0</v>
      </c>
      <c r="M293">
        <f t="shared" si="28"/>
        <v>1</v>
      </c>
      <c r="N293" t="e">
        <f>VLOOKUP(Объем_продаж[[#This Row],[Артикул]],'Справочник_дубли арт'!A:A,1,0)</f>
        <v>#N/A</v>
      </c>
      <c r="Q293">
        <v>188978</v>
      </c>
      <c r="R293" s="27">
        <v>103506</v>
      </c>
      <c r="S293" s="20">
        <v>1.6501723301815222E-3</v>
      </c>
      <c r="T293" s="20">
        <v>0.81777149476763078</v>
      </c>
      <c r="U293" s="4" t="str">
        <f t="shared" si="29"/>
        <v>B</v>
      </c>
    </row>
    <row r="294" spans="1:21" x14ac:dyDescent="0.25">
      <c r="A294" s="28">
        <v>161782</v>
      </c>
      <c r="B294" s="2" t="s">
        <v>159</v>
      </c>
      <c r="C294" s="29">
        <v>102496</v>
      </c>
      <c r="D294" s="25">
        <f t="shared" si="24"/>
        <v>1.6340701326907163E-3</v>
      </c>
      <c r="E294" s="68">
        <f t="shared" si="25"/>
        <v>0.82270056873280362</v>
      </c>
      <c r="F294" s="15" t="str">
        <f>VLOOKUP(Объем_продаж[[#This Row],[Артикул]],Q:U,5,0)</f>
        <v>B</v>
      </c>
      <c r="G294" s="2">
        <f>IFERROR(VLOOKUP(Объем_продаж[[#This Row],[Артикул]],Склад!B:D,3,0),0)</f>
        <v>194</v>
      </c>
      <c r="H294" s="2">
        <f>IFERROR(VLOOKUP(Объем_продаж[[#This Row],[Наименование]],Склад!C:D,2,0),0)</f>
        <v>194</v>
      </c>
      <c r="I294" s="2">
        <f>IFERROR(VLOOKUP(Объем_продаж[[#This Row],[Наименование]],Склад!H:I,2,0),0)</f>
        <v>194</v>
      </c>
      <c r="J294" s="56">
        <f>IFERROR(VLOOKUP(Объем_продаж[[#This Row],[Артикул]]&amp;Объем_продаж[[#This Row],[Наименование]],Склад!A:D,4,0),0)</f>
        <v>194</v>
      </c>
      <c r="K294">
        <f t="shared" si="26"/>
        <v>1</v>
      </c>
      <c r="L294">
        <f t="shared" si="27"/>
        <v>1</v>
      </c>
      <c r="M294">
        <f t="shared" si="28"/>
        <v>1</v>
      </c>
      <c r="N294" t="e">
        <f>VLOOKUP(Объем_продаж[[#This Row],[Артикул]],'Справочник_дубли арт'!A:A,1,0)</f>
        <v>#N/A</v>
      </c>
      <c r="Q294">
        <v>131494</v>
      </c>
      <c r="R294" s="27">
        <v>103419</v>
      </c>
      <c r="S294" s="20">
        <v>1.6487853092095419E-3</v>
      </c>
      <c r="T294" s="20">
        <v>0.81942028007684031</v>
      </c>
      <c r="U294" s="4" t="str">
        <f t="shared" si="29"/>
        <v>B</v>
      </c>
    </row>
    <row r="295" spans="1:21" x14ac:dyDescent="0.25">
      <c r="A295" s="28">
        <v>198450</v>
      </c>
      <c r="B295" s="2" t="s">
        <v>365</v>
      </c>
      <c r="C295" s="29">
        <v>101992</v>
      </c>
      <c r="D295" s="25">
        <f t="shared" si="24"/>
        <v>1.6260349767151065E-3</v>
      </c>
      <c r="E295" s="68">
        <f t="shared" si="25"/>
        <v>0.82432660370951871</v>
      </c>
      <c r="F295" s="15" t="str">
        <f>VLOOKUP(Объем_продаж[[#This Row],[Артикул]],Q:U,5,0)</f>
        <v>B</v>
      </c>
      <c r="G295" s="2">
        <f>IFERROR(VLOOKUP(Объем_продаж[[#This Row],[Артикул]],Склад!B:D,3,0),0)</f>
        <v>0</v>
      </c>
      <c r="H295" s="2">
        <f>IFERROR(VLOOKUP(Объем_продаж[[#This Row],[Наименование]],Склад!C:D,2,0),0)</f>
        <v>0</v>
      </c>
      <c r="I295" s="2">
        <f>IFERROR(VLOOKUP(Объем_продаж[[#This Row],[Наименование]],Склад!H:I,2,0),0)</f>
        <v>0</v>
      </c>
      <c r="J295" s="56">
        <f>IFERROR(VLOOKUP(Объем_продаж[[#This Row],[Артикул]]&amp;Объем_продаж[[#This Row],[Наименование]],Склад!A:D,4,0),0)</f>
        <v>0</v>
      </c>
      <c r="K295">
        <f t="shared" si="26"/>
        <v>1</v>
      </c>
      <c r="L295">
        <f t="shared" si="27"/>
        <v>1</v>
      </c>
      <c r="M295">
        <f t="shared" si="28"/>
        <v>1</v>
      </c>
      <c r="N295" t="e">
        <f>VLOOKUP(Объем_продаж[[#This Row],[Артикул]],'Справочник_дубли арт'!A:A,1,0)</f>
        <v>#N/A</v>
      </c>
      <c r="Q295">
        <v>184303</v>
      </c>
      <c r="R295" s="27">
        <v>103258</v>
      </c>
      <c r="S295" s="20">
        <v>1.6462185232728886E-3</v>
      </c>
      <c r="T295" s="20">
        <v>0.82106649860011316</v>
      </c>
      <c r="U295" s="4" t="str">
        <f t="shared" si="29"/>
        <v>B</v>
      </c>
    </row>
    <row r="296" spans="1:21" x14ac:dyDescent="0.25">
      <c r="A296" s="28">
        <v>138734</v>
      </c>
      <c r="B296" s="2" t="s">
        <v>34</v>
      </c>
      <c r="C296" s="29">
        <v>101989</v>
      </c>
      <c r="D296" s="25">
        <f t="shared" si="24"/>
        <v>1.6259871484057278E-3</v>
      </c>
      <c r="E296" s="68">
        <f t="shared" si="25"/>
        <v>0.8259525908579245</v>
      </c>
      <c r="F296" s="15" t="str">
        <f>VLOOKUP(Объем_продаж[[#This Row],[Артикул]],Q:U,5,0)</f>
        <v>B</v>
      </c>
      <c r="G296" s="2">
        <f>IFERROR(VLOOKUP(Объем_продаж[[#This Row],[Артикул]],Склад!B:D,3,0),0)</f>
        <v>0</v>
      </c>
      <c r="H296" s="2">
        <f>IFERROR(VLOOKUP(Объем_продаж[[#This Row],[Наименование]],Склад!C:D,2,0),0)</f>
        <v>0</v>
      </c>
      <c r="I296" s="2">
        <f>IFERROR(VLOOKUP(Объем_продаж[[#This Row],[Наименование]],Склад!H:I,2,0),0)</f>
        <v>0</v>
      </c>
      <c r="J296" s="56">
        <f>IFERROR(VLOOKUP(Объем_продаж[[#This Row],[Артикул]]&amp;Объем_продаж[[#This Row],[Наименование]],Склад!A:D,4,0),0)</f>
        <v>0</v>
      </c>
      <c r="K296">
        <f t="shared" si="26"/>
        <v>1</v>
      </c>
      <c r="L296">
        <f t="shared" si="27"/>
        <v>1</v>
      </c>
      <c r="M296">
        <f t="shared" si="28"/>
        <v>1</v>
      </c>
      <c r="N296" t="e">
        <f>VLOOKUP(Объем_продаж[[#This Row],[Артикул]],'Справочник_дубли арт'!A:A,1,0)</f>
        <v>#N/A</v>
      </c>
      <c r="Q296">
        <v>161782</v>
      </c>
      <c r="R296" s="27">
        <v>102496</v>
      </c>
      <c r="S296" s="20">
        <v>1.6340701326907163E-3</v>
      </c>
      <c r="T296" s="20">
        <v>0.82270056873280395</v>
      </c>
      <c r="U296" s="4" t="str">
        <f t="shared" si="29"/>
        <v>B</v>
      </c>
    </row>
    <row r="297" spans="1:21" x14ac:dyDescent="0.25">
      <c r="A297" s="28">
        <v>185973</v>
      </c>
      <c r="B297" s="2" t="s">
        <v>219</v>
      </c>
      <c r="C297" s="29">
        <v>101903</v>
      </c>
      <c r="D297" s="25">
        <f t="shared" si="24"/>
        <v>1.6246160702035404E-3</v>
      </c>
      <c r="E297" s="68">
        <f t="shared" si="25"/>
        <v>0.82757720692812808</v>
      </c>
      <c r="F297" s="15" t="str">
        <f>VLOOKUP(Объем_продаж[[#This Row],[Артикул]],Q:U,5,0)</f>
        <v>B</v>
      </c>
      <c r="G297" s="2">
        <f>IFERROR(VLOOKUP(Объем_продаж[[#This Row],[Артикул]],Склад!B:D,3,0),0)</f>
        <v>180</v>
      </c>
      <c r="H297" s="2">
        <f>IFERROR(VLOOKUP(Объем_продаж[[#This Row],[Наименование]],Склад!C:D,2,0),0)</f>
        <v>180</v>
      </c>
      <c r="I297" s="2">
        <f>IFERROR(VLOOKUP(Объем_продаж[[#This Row],[Наименование]],Склад!H:I,2,0),0)</f>
        <v>180</v>
      </c>
      <c r="J297" s="56">
        <f>IFERROR(VLOOKUP(Объем_продаж[[#This Row],[Артикул]]&amp;Объем_продаж[[#This Row],[Наименование]],Склад!A:D,4,0),0)</f>
        <v>180</v>
      </c>
      <c r="K297">
        <f t="shared" si="26"/>
        <v>1</v>
      </c>
      <c r="L297">
        <f t="shared" si="27"/>
        <v>1</v>
      </c>
      <c r="M297">
        <f t="shared" si="28"/>
        <v>1</v>
      </c>
      <c r="N297" t="e">
        <f>VLOOKUP(Объем_продаж[[#This Row],[Артикул]],'Справочник_дубли арт'!A:A,1,0)</f>
        <v>#N/A</v>
      </c>
      <c r="Q297">
        <v>198450</v>
      </c>
      <c r="R297" s="27">
        <v>101992</v>
      </c>
      <c r="S297" s="20">
        <v>1.6260349767151065E-3</v>
      </c>
      <c r="T297" s="20">
        <v>0.82432660370951905</v>
      </c>
      <c r="U297" s="4" t="str">
        <f t="shared" si="29"/>
        <v>B</v>
      </c>
    </row>
    <row r="298" spans="1:21" x14ac:dyDescent="0.25">
      <c r="A298" s="28">
        <v>166086</v>
      </c>
      <c r="B298" s="2" t="s">
        <v>88</v>
      </c>
      <c r="C298" s="29">
        <v>101122</v>
      </c>
      <c r="D298" s="25">
        <f t="shared" si="24"/>
        <v>1.6121647669953036E-3</v>
      </c>
      <c r="E298" s="68">
        <f t="shared" si="25"/>
        <v>0.82918937169512341</v>
      </c>
      <c r="F298" s="15" t="str">
        <f>VLOOKUP(Объем_продаж[[#This Row],[Артикул]],Q:U,5,0)</f>
        <v>B</v>
      </c>
      <c r="G298" s="2">
        <f>IFERROR(VLOOKUP(Объем_продаж[[#This Row],[Артикул]],Склад!B:D,3,0),0)</f>
        <v>51</v>
      </c>
      <c r="H298" s="2">
        <f>IFERROR(VLOOKUP(Объем_продаж[[#This Row],[Наименование]],Склад!C:D,2,0),0)</f>
        <v>51</v>
      </c>
      <c r="I298" s="2">
        <f>IFERROR(VLOOKUP(Объем_продаж[[#This Row],[Наименование]],Склад!H:I,2,0),0)</f>
        <v>51</v>
      </c>
      <c r="J298" s="56">
        <f>IFERROR(VLOOKUP(Объем_продаж[[#This Row],[Артикул]]&amp;Объем_продаж[[#This Row],[Наименование]],Склад!A:D,4,0),0)</f>
        <v>51</v>
      </c>
      <c r="K298">
        <f t="shared" si="26"/>
        <v>1</v>
      </c>
      <c r="L298">
        <f t="shared" si="27"/>
        <v>1</v>
      </c>
      <c r="M298">
        <f t="shared" si="28"/>
        <v>1</v>
      </c>
      <c r="N298" t="e">
        <f>VLOOKUP(Объем_продаж[[#This Row],[Артикул]],'Справочник_дубли арт'!A:A,1,0)</f>
        <v>#N/A</v>
      </c>
      <c r="Q298">
        <v>138734</v>
      </c>
      <c r="R298" s="27">
        <v>101989</v>
      </c>
      <c r="S298" s="20">
        <v>1.6259871484057278E-3</v>
      </c>
      <c r="T298" s="20">
        <v>0.82595259085792472</v>
      </c>
      <c r="U298" s="4" t="str">
        <f t="shared" si="29"/>
        <v>B</v>
      </c>
    </row>
    <row r="299" spans="1:21" x14ac:dyDescent="0.25">
      <c r="A299" s="28">
        <v>164655</v>
      </c>
      <c r="B299" s="2" t="s">
        <v>89</v>
      </c>
      <c r="C299" s="29">
        <v>101091</v>
      </c>
      <c r="D299" s="25">
        <f t="shared" si="24"/>
        <v>1.6116705411317242E-3</v>
      </c>
      <c r="E299" s="68">
        <f t="shared" si="25"/>
        <v>0.83080104223625517</v>
      </c>
      <c r="F299" s="15" t="str">
        <f>VLOOKUP(Объем_продаж[[#This Row],[Артикул]],Q:U,5,0)</f>
        <v>B</v>
      </c>
      <c r="G299" s="2">
        <f>IFERROR(VLOOKUP(Объем_продаж[[#This Row],[Артикул]],Склад!B:D,3,0),0)</f>
        <v>13</v>
      </c>
      <c r="H299" s="2">
        <f>IFERROR(VLOOKUP(Объем_продаж[[#This Row],[Наименование]],Склад!C:D,2,0),0)</f>
        <v>13</v>
      </c>
      <c r="I299" s="2">
        <f>IFERROR(VLOOKUP(Объем_продаж[[#This Row],[Наименование]],Склад!H:I,2,0),0)</f>
        <v>13</v>
      </c>
      <c r="J299" s="56">
        <f>IFERROR(VLOOKUP(Объем_продаж[[#This Row],[Артикул]]&amp;Объем_продаж[[#This Row],[Наименование]],Склад!A:D,4,0),0)</f>
        <v>13</v>
      </c>
      <c r="K299">
        <f t="shared" si="26"/>
        <v>1</v>
      </c>
      <c r="L299">
        <f t="shared" si="27"/>
        <v>1</v>
      </c>
      <c r="M299">
        <f t="shared" si="28"/>
        <v>1</v>
      </c>
      <c r="N299" t="e">
        <f>VLOOKUP(Объем_продаж[[#This Row],[Артикул]],'Справочник_дубли арт'!A:A,1,0)</f>
        <v>#N/A</v>
      </c>
      <c r="Q299">
        <v>185973</v>
      </c>
      <c r="R299" s="27">
        <v>101903</v>
      </c>
      <c r="S299" s="20">
        <v>1.6246160702035404E-3</v>
      </c>
      <c r="T299" s="20">
        <v>0.82757720692812831</v>
      </c>
      <c r="U299" s="4" t="str">
        <f t="shared" si="29"/>
        <v>B</v>
      </c>
    </row>
    <row r="300" spans="1:21" x14ac:dyDescent="0.25">
      <c r="A300" s="28">
        <v>194941</v>
      </c>
      <c r="B300" s="2" t="s">
        <v>68</v>
      </c>
      <c r="C300" s="29">
        <v>100715</v>
      </c>
      <c r="D300" s="25">
        <f t="shared" si="24"/>
        <v>1.6056760596896025E-3</v>
      </c>
      <c r="E300" s="68">
        <f t="shared" si="25"/>
        <v>0.83240671829594481</v>
      </c>
      <c r="F300" s="15" t="str">
        <f>VLOOKUP(Объем_продаж[[#This Row],[Артикул]],Q:U,5,0)</f>
        <v>B</v>
      </c>
      <c r="G300" s="2">
        <f>IFERROR(VLOOKUP(Объем_продаж[[#This Row],[Артикул]],Склад!B:D,3,0),0)</f>
        <v>38</v>
      </c>
      <c r="H300" s="2">
        <f>IFERROR(VLOOKUP(Объем_продаж[[#This Row],[Наименование]],Склад!C:D,2,0),0)</f>
        <v>38</v>
      </c>
      <c r="I300" s="2">
        <f>IFERROR(VLOOKUP(Объем_продаж[[#This Row],[Наименование]],Склад!H:I,2,0),0)</f>
        <v>38</v>
      </c>
      <c r="J300" s="56">
        <f>IFERROR(VLOOKUP(Объем_продаж[[#This Row],[Артикул]]&amp;Объем_продаж[[#This Row],[Наименование]],Склад!A:D,4,0),0)</f>
        <v>38</v>
      </c>
      <c r="K300">
        <f t="shared" si="26"/>
        <v>1</v>
      </c>
      <c r="L300">
        <f t="shared" si="27"/>
        <v>1</v>
      </c>
      <c r="M300">
        <f t="shared" si="28"/>
        <v>1</v>
      </c>
      <c r="N300" t="e">
        <f>VLOOKUP(Объем_продаж[[#This Row],[Артикул]],'Справочник_дубли арт'!A:A,1,0)</f>
        <v>#N/A</v>
      </c>
      <c r="Q300">
        <v>166086</v>
      </c>
      <c r="R300" s="27">
        <v>101122</v>
      </c>
      <c r="S300" s="20">
        <v>1.6121647669953036E-3</v>
      </c>
      <c r="T300" s="20">
        <v>0.82918937169512363</v>
      </c>
      <c r="U300" s="4" t="str">
        <f t="shared" si="29"/>
        <v>B</v>
      </c>
    </row>
    <row r="301" spans="1:21" x14ac:dyDescent="0.25">
      <c r="A301" s="28">
        <v>157756</v>
      </c>
      <c r="B301" s="2" t="s">
        <v>135</v>
      </c>
      <c r="C301" s="29">
        <v>100544</v>
      </c>
      <c r="D301" s="25">
        <f t="shared" si="24"/>
        <v>1.6029498460550205E-3</v>
      </c>
      <c r="E301" s="68">
        <f t="shared" si="25"/>
        <v>0.83400966814199984</v>
      </c>
      <c r="F301" s="15" t="str">
        <f>VLOOKUP(Объем_продаж[[#This Row],[Артикул]],Q:U,5,0)</f>
        <v>B</v>
      </c>
      <c r="G301" s="2">
        <f>IFERROR(VLOOKUP(Объем_продаж[[#This Row],[Артикул]],Склад!B:D,3,0),0)</f>
        <v>111</v>
      </c>
      <c r="H301" s="2">
        <f>IFERROR(VLOOKUP(Объем_продаж[[#This Row],[Наименование]],Склад!C:D,2,0),0)</f>
        <v>111</v>
      </c>
      <c r="I301" s="2">
        <f>IFERROR(VLOOKUP(Объем_продаж[[#This Row],[Наименование]],Склад!H:I,2,0),0)</f>
        <v>111</v>
      </c>
      <c r="J301" s="56">
        <f>IFERROR(VLOOKUP(Объем_продаж[[#This Row],[Артикул]]&amp;Объем_продаж[[#This Row],[Наименование]],Склад!A:D,4,0),0)</f>
        <v>111</v>
      </c>
      <c r="K301">
        <f t="shared" si="26"/>
        <v>1</v>
      </c>
      <c r="L301">
        <f t="shared" si="27"/>
        <v>1</v>
      </c>
      <c r="M301">
        <f t="shared" si="28"/>
        <v>1</v>
      </c>
      <c r="N301" t="e">
        <f>VLOOKUP(Объем_продаж[[#This Row],[Артикул]],'Справочник_дубли арт'!A:A,1,0)</f>
        <v>#N/A</v>
      </c>
      <c r="Q301">
        <v>164655</v>
      </c>
      <c r="R301" s="27">
        <v>101091</v>
      </c>
      <c r="S301" s="20">
        <v>1.6116705411317242E-3</v>
      </c>
      <c r="T301" s="20">
        <v>0.83080104223625528</v>
      </c>
      <c r="U301" s="4" t="str">
        <f t="shared" si="29"/>
        <v>B</v>
      </c>
    </row>
    <row r="302" spans="1:21" x14ac:dyDescent="0.25">
      <c r="A302" s="28">
        <v>170714</v>
      </c>
      <c r="B302" s="2" t="s">
        <v>50</v>
      </c>
      <c r="C302" s="29">
        <v>99742</v>
      </c>
      <c r="D302" s="25">
        <f t="shared" si="24"/>
        <v>1.5901637446811333E-3</v>
      </c>
      <c r="E302" s="68">
        <f t="shared" si="25"/>
        <v>0.83559983188668097</v>
      </c>
      <c r="F302" s="15" t="str">
        <f>VLOOKUP(Объем_продаж[[#This Row],[Артикул]],Q:U,5,0)</f>
        <v>B</v>
      </c>
      <c r="G302" s="2">
        <f>IFERROR(VLOOKUP(Объем_продаж[[#This Row],[Артикул]],Склад!B:D,3,0),0)</f>
        <v>0</v>
      </c>
      <c r="H302" s="2">
        <f>IFERROR(VLOOKUP(Объем_продаж[[#This Row],[Наименование]],Склад!C:D,2,0),0)</f>
        <v>0</v>
      </c>
      <c r="I302" s="2">
        <f>IFERROR(VLOOKUP(Объем_продаж[[#This Row],[Наименование]],Склад!H:I,2,0),0)</f>
        <v>0</v>
      </c>
      <c r="J302" s="56">
        <f>IFERROR(VLOOKUP(Объем_продаж[[#This Row],[Артикул]]&amp;Объем_продаж[[#This Row],[Наименование]],Склад!A:D,4,0),0)</f>
        <v>0</v>
      </c>
      <c r="K302">
        <f t="shared" si="26"/>
        <v>1</v>
      </c>
      <c r="L302">
        <f t="shared" si="27"/>
        <v>1</v>
      </c>
      <c r="M302">
        <f t="shared" si="28"/>
        <v>1</v>
      </c>
      <c r="N302" t="e">
        <f>VLOOKUP(Объем_продаж[[#This Row],[Артикул]],'Справочник_дубли арт'!A:A,1,0)</f>
        <v>#N/A</v>
      </c>
      <c r="Q302">
        <v>194941</v>
      </c>
      <c r="R302" s="27">
        <v>100715</v>
      </c>
      <c r="S302" s="20">
        <v>1.6056760596896025E-3</v>
      </c>
      <c r="T302" s="20">
        <v>0.83240671829594493</v>
      </c>
      <c r="U302" s="4" t="str">
        <f t="shared" si="29"/>
        <v>B</v>
      </c>
    </row>
    <row r="303" spans="1:21" x14ac:dyDescent="0.25">
      <c r="A303" s="28">
        <v>162312</v>
      </c>
      <c r="B303" s="2" t="s">
        <v>348</v>
      </c>
      <c r="C303" s="29">
        <v>98818</v>
      </c>
      <c r="D303" s="25">
        <f t="shared" si="24"/>
        <v>1.575432625392515E-3</v>
      </c>
      <c r="E303" s="68">
        <f t="shared" si="25"/>
        <v>0.83717526451207347</v>
      </c>
      <c r="F303" s="15" t="str">
        <f>VLOOKUP(Объем_продаж[[#This Row],[Артикул]],Q:U,5,0)</f>
        <v>B</v>
      </c>
      <c r="G303" s="2">
        <f>IFERROR(VLOOKUP(Объем_продаж[[#This Row],[Артикул]],Склад!B:D,3,0),0)</f>
        <v>0</v>
      </c>
      <c r="H303" s="2">
        <f>IFERROR(VLOOKUP(Объем_продаж[[#This Row],[Наименование]],Склад!C:D,2,0),0)</f>
        <v>0</v>
      </c>
      <c r="I303" s="2">
        <f>IFERROR(VLOOKUP(Объем_продаж[[#This Row],[Наименование]],Склад!H:I,2,0),0)</f>
        <v>0</v>
      </c>
      <c r="J303" s="56">
        <f>IFERROR(VLOOKUP(Объем_продаж[[#This Row],[Артикул]]&amp;Объем_продаж[[#This Row],[Наименование]],Склад!A:D,4,0),0)</f>
        <v>0</v>
      </c>
      <c r="K303">
        <f t="shared" si="26"/>
        <v>1</v>
      </c>
      <c r="L303">
        <f t="shared" si="27"/>
        <v>1</v>
      </c>
      <c r="M303">
        <f t="shared" si="28"/>
        <v>1</v>
      </c>
      <c r="N303" t="e">
        <f>VLOOKUP(Объем_продаж[[#This Row],[Артикул]],'Справочник_дубли арт'!A:A,1,0)</f>
        <v>#N/A</v>
      </c>
      <c r="Q303">
        <v>157756</v>
      </c>
      <c r="R303" s="27">
        <v>100544</v>
      </c>
      <c r="S303" s="20">
        <v>1.6029498460550205E-3</v>
      </c>
      <c r="T303" s="20">
        <v>0.83400966814199995</v>
      </c>
      <c r="U303" s="4" t="str">
        <f t="shared" si="29"/>
        <v>B</v>
      </c>
    </row>
    <row r="304" spans="1:21" x14ac:dyDescent="0.25">
      <c r="A304" s="28">
        <v>114411</v>
      </c>
      <c r="B304" s="2" t="s">
        <v>308</v>
      </c>
      <c r="C304" s="29">
        <v>98798</v>
      </c>
      <c r="D304" s="25">
        <f t="shared" si="24"/>
        <v>1.5751137699966575E-3</v>
      </c>
      <c r="E304" s="68">
        <f t="shared" si="25"/>
        <v>0.83875037828207011</v>
      </c>
      <c r="F304" s="15" t="str">
        <f>VLOOKUP(Объем_продаж[[#This Row],[Артикул]],Q:U,5,0)</f>
        <v>B</v>
      </c>
      <c r="G304" s="2">
        <f>IFERROR(VLOOKUP(Объем_продаж[[#This Row],[Артикул]],Склад!B:D,3,0),0)</f>
        <v>42</v>
      </c>
      <c r="H304" s="2">
        <f>IFERROR(VLOOKUP(Объем_продаж[[#This Row],[Наименование]],Склад!C:D,2,0),0)</f>
        <v>42</v>
      </c>
      <c r="I304" s="2">
        <f>IFERROR(VLOOKUP(Объем_продаж[[#This Row],[Наименование]],Склад!H:I,2,0),0)</f>
        <v>42</v>
      </c>
      <c r="J304" s="56">
        <f>IFERROR(VLOOKUP(Объем_продаж[[#This Row],[Артикул]]&amp;Объем_продаж[[#This Row],[Наименование]],Склад!A:D,4,0),0)</f>
        <v>42</v>
      </c>
      <c r="K304">
        <f t="shared" si="26"/>
        <v>1</v>
      </c>
      <c r="L304">
        <f t="shared" si="27"/>
        <v>1</v>
      </c>
      <c r="M304">
        <f t="shared" si="28"/>
        <v>1</v>
      </c>
      <c r="N304" t="e">
        <f>VLOOKUP(Объем_продаж[[#This Row],[Артикул]],'Справочник_дубли арт'!A:A,1,0)</f>
        <v>#N/A</v>
      </c>
      <c r="Q304">
        <v>170714</v>
      </c>
      <c r="R304" s="27">
        <v>99742</v>
      </c>
      <c r="S304" s="20">
        <v>1.5901637446811333E-3</v>
      </c>
      <c r="T304" s="20">
        <v>0.83559983188668108</v>
      </c>
      <c r="U304" s="4" t="str">
        <f t="shared" si="29"/>
        <v>B</v>
      </c>
    </row>
    <row r="305" spans="1:21" x14ac:dyDescent="0.25">
      <c r="A305" s="28">
        <v>107294</v>
      </c>
      <c r="B305" s="2" t="s">
        <v>141</v>
      </c>
      <c r="C305" s="29">
        <v>98579</v>
      </c>
      <c r="D305" s="25">
        <f t="shared" si="24"/>
        <v>1.5716223034120175E-3</v>
      </c>
      <c r="E305" s="68">
        <f t="shared" si="25"/>
        <v>0.84032200058548212</v>
      </c>
      <c r="F305" s="15" t="str">
        <f>VLOOKUP(Объем_продаж[[#This Row],[Артикул]],Q:U,5,0)</f>
        <v>B</v>
      </c>
      <c r="G305" s="2">
        <f>IFERROR(VLOOKUP(Объем_продаж[[#This Row],[Артикул]],Склад!B:D,3,0),0)</f>
        <v>197</v>
      </c>
      <c r="H305" s="2">
        <f>IFERROR(VLOOKUP(Объем_продаж[[#This Row],[Наименование]],Склад!C:D,2,0),0)</f>
        <v>197</v>
      </c>
      <c r="I305" s="2">
        <f>IFERROR(VLOOKUP(Объем_продаж[[#This Row],[Наименование]],Склад!H:I,2,0),0)</f>
        <v>197</v>
      </c>
      <c r="J305" s="56">
        <f>IFERROR(VLOOKUP(Объем_продаж[[#This Row],[Артикул]]&amp;Объем_продаж[[#This Row],[Наименование]],Склад!A:D,4,0),0)</f>
        <v>197</v>
      </c>
      <c r="K305">
        <f t="shared" si="26"/>
        <v>1</v>
      </c>
      <c r="L305">
        <f t="shared" si="27"/>
        <v>1</v>
      </c>
      <c r="M305">
        <f t="shared" si="28"/>
        <v>1</v>
      </c>
      <c r="N305" t="e">
        <f>VLOOKUP(Объем_продаж[[#This Row],[Артикул]],'Справочник_дубли арт'!A:A,1,0)</f>
        <v>#N/A</v>
      </c>
      <c r="Q305">
        <v>162312</v>
      </c>
      <c r="R305" s="27">
        <v>98818</v>
      </c>
      <c r="S305" s="20">
        <v>1.575432625392515E-3</v>
      </c>
      <c r="T305" s="20">
        <v>0.83717526451207358</v>
      </c>
      <c r="U305" s="4" t="str">
        <f t="shared" si="29"/>
        <v>B</v>
      </c>
    </row>
    <row r="306" spans="1:21" x14ac:dyDescent="0.25">
      <c r="A306" s="28">
        <v>176893</v>
      </c>
      <c r="B306" s="2" t="s">
        <v>326</v>
      </c>
      <c r="C306" s="29">
        <v>98249</v>
      </c>
      <c r="D306" s="25">
        <f t="shared" si="24"/>
        <v>1.566361189380368E-3</v>
      </c>
      <c r="E306" s="68">
        <f t="shared" si="25"/>
        <v>0.84188836177486248</v>
      </c>
      <c r="F306" s="15" t="str">
        <f>VLOOKUP(Объем_продаж[[#This Row],[Артикул]],Q:U,5,0)</f>
        <v>B</v>
      </c>
      <c r="G306" s="2">
        <f>IFERROR(VLOOKUP(Объем_продаж[[#This Row],[Артикул]],Склад!B:D,3,0),0)</f>
        <v>0</v>
      </c>
      <c r="H306" s="2">
        <f>IFERROR(VLOOKUP(Объем_продаж[[#This Row],[Наименование]],Склад!C:D,2,0),0)</f>
        <v>0</v>
      </c>
      <c r="I306" s="2">
        <f>IFERROR(VLOOKUP(Объем_продаж[[#This Row],[Наименование]],Склад!H:I,2,0),0)</f>
        <v>0</v>
      </c>
      <c r="J306" s="56">
        <f>IFERROR(VLOOKUP(Объем_продаж[[#This Row],[Артикул]]&amp;Объем_продаж[[#This Row],[Наименование]],Склад!A:D,4,0),0)</f>
        <v>0</v>
      </c>
      <c r="K306">
        <f t="shared" si="26"/>
        <v>1</v>
      </c>
      <c r="L306">
        <f t="shared" si="27"/>
        <v>1</v>
      </c>
      <c r="M306">
        <f t="shared" si="28"/>
        <v>1</v>
      </c>
      <c r="N306" t="e">
        <f>VLOOKUP(Объем_продаж[[#This Row],[Артикул]],'Справочник_дубли арт'!A:A,1,0)</f>
        <v>#N/A</v>
      </c>
      <c r="Q306">
        <v>114411</v>
      </c>
      <c r="R306" s="27">
        <v>98798</v>
      </c>
      <c r="S306" s="20">
        <v>1.5751137699966575E-3</v>
      </c>
      <c r="T306" s="20">
        <v>0.83875037828207022</v>
      </c>
      <c r="U306" s="4" t="str">
        <f t="shared" si="29"/>
        <v>B</v>
      </c>
    </row>
    <row r="307" spans="1:21" x14ac:dyDescent="0.25">
      <c r="A307" s="28">
        <v>160274</v>
      </c>
      <c r="B307" s="2" t="s">
        <v>437</v>
      </c>
      <c r="C307" s="29">
        <v>97487</v>
      </c>
      <c r="D307" s="25">
        <f t="shared" si="24"/>
        <v>1.5542127987981957E-3</v>
      </c>
      <c r="E307" s="68">
        <f t="shared" si="25"/>
        <v>0.84344257457366067</v>
      </c>
      <c r="F307" s="15" t="str">
        <f>VLOOKUP(Объем_продаж[[#This Row],[Артикул]],Q:U,5,0)</f>
        <v>B</v>
      </c>
      <c r="G307" s="2">
        <f>IFERROR(VLOOKUP(Объем_продаж[[#This Row],[Артикул]],Склад!B:D,3,0),0)</f>
        <v>0</v>
      </c>
      <c r="H307" s="2">
        <f>IFERROR(VLOOKUP(Объем_продаж[[#This Row],[Наименование]],Склад!C:D,2,0),0)</f>
        <v>0</v>
      </c>
      <c r="I307" s="2">
        <f>IFERROR(VLOOKUP(Объем_продаж[[#This Row],[Наименование]],Склад!H:I,2,0),0)</f>
        <v>0</v>
      </c>
      <c r="J307" s="56">
        <f>IFERROR(VLOOKUP(Объем_продаж[[#This Row],[Артикул]]&amp;Объем_продаж[[#This Row],[Наименование]],Склад!A:D,4,0),0)</f>
        <v>0</v>
      </c>
      <c r="K307">
        <f t="shared" si="26"/>
        <v>1</v>
      </c>
      <c r="L307">
        <f t="shared" si="27"/>
        <v>1</v>
      </c>
      <c r="M307">
        <f t="shared" si="28"/>
        <v>1</v>
      </c>
      <c r="N307" t="e">
        <f>VLOOKUP(Объем_продаж[[#This Row],[Артикул]],'Справочник_дубли арт'!A:A,1,0)</f>
        <v>#N/A</v>
      </c>
      <c r="Q307">
        <v>107294</v>
      </c>
      <c r="R307" s="27">
        <v>98579</v>
      </c>
      <c r="S307" s="20">
        <v>1.5716223034120175E-3</v>
      </c>
      <c r="T307" s="20">
        <v>0.84032200058548223</v>
      </c>
      <c r="U307" s="4" t="str">
        <f t="shared" si="29"/>
        <v>B</v>
      </c>
    </row>
    <row r="308" spans="1:21" x14ac:dyDescent="0.25">
      <c r="A308" s="28">
        <v>167637</v>
      </c>
      <c r="B308" s="2" t="s">
        <v>61</v>
      </c>
      <c r="C308" s="29">
        <v>97448</v>
      </c>
      <c r="D308" s="25">
        <f t="shared" si="24"/>
        <v>1.5535910307762735E-3</v>
      </c>
      <c r="E308" s="68">
        <f t="shared" si="25"/>
        <v>0.84499616560443691</v>
      </c>
      <c r="F308" s="15" t="str">
        <f>VLOOKUP(Объем_продаж[[#This Row],[Артикул]],Q:U,5,0)</f>
        <v>B</v>
      </c>
      <c r="G308" s="2">
        <f>IFERROR(VLOOKUP(Объем_продаж[[#This Row],[Артикул]],Склад!B:D,3,0),0)</f>
        <v>128</v>
      </c>
      <c r="H308" s="2">
        <f>IFERROR(VLOOKUP(Объем_продаж[[#This Row],[Наименование]],Склад!C:D,2,0),0)</f>
        <v>38</v>
      </c>
      <c r="I308" s="2">
        <f>IFERROR(VLOOKUP(Объем_продаж[[#This Row],[Наименование]],Склад!H:I,2,0),0)</f>
        <v>309</v>
      </c>
      <c r="J308" s="56">
        <f>IFERROR(VLOOKUP(Объем_продаж[[#This Row],[Артикул]]&amp;Объем_продаж[[#This Row],[Наименование]],Склад!A:D,4,0),0)</f>
        <v>128</v>
      </c>
      <c r="K308">
        <f t="shared" si="26"/>
        <v>0</v>
      </c>
      <c r="L308">
        <f t="shared" si="27"/>
        <v>0</v>
      </c>
      <c r="M308">
        <f t="shared" si="28"/>
        <v>1</v>
      </c>
      <c r="N308" t="e">
        <f>VLOOKUP(Объем_продаж[[#This Row],[Артикул]],'Справочник_дубли арт'!A:A,1,0)</f>
        <v>#N/A</v>
      </c>
      <c r="Q308">
        <v>176893</v>
      </c>
      <c r="R308" s="27">
        <v>98249</v>
      </c>
      <c r="S308" s="20">
        <v>1.566361189380368E-3</v>
      </c>
      <c r="T308" s="20">
        <v>0.84188836177486259</v>
      </c>
      <c r="U308" s="4" t="str">
        <f t="shared" si="29"/>
        <v>B</v>
      </c>
    </row>
    <row r="309" spans="1:21" x14ac:dyDescent="0.25">
      <c r="A309" s="28">
        <v>182795</v>
      </c>
      <c r="B309" s="2" t="s">
        <v>98</v>
      </c>
      <c r="C309" s="29">
        <v>95836</v>
      </c>
      <c r="D309" s="25">
        <f t="shared" si="24"/>
        <v>1.5278912858701559E-3</v>
      </c>
      <c r="E309" s="68">
        <f t="shared" si="25"/>
        <v>0.84652405689030708</v>
      </c>
      <c r="F309" s="15" t="str">
        <f>VLOOKUP(Объем_продаж[[#This Row],[Артикул]],Q:U,5,0)</f>
        <v>B</v>
      </c>
      <c r="G309" s="2">
        <f>IFERROR(VLOOKUP(Объем_продаж[[#This Row],[Артикул]],Склад!B:D,3,0),0)</f>
        <v>194</v>
      </c>
      <c r="H309" s="2">
        <f>IFERROR(VLOOKUP(Объем_продаж[[#This Row],[Наименование]],Склад!C:D,2,0),0)</f>
        <v>194</v>
      </c>
      <c r="I309" s="2">
        <f>IFERROR(VLOOKUP(Объем_продаж[[#This Row],[Наименование]],Склад!H:I,2,0),0)</f>
        <v>194</v>
      </c>
      <c r="J309" s="56">
        <f>IFERROR(VLOOKUP(Объем_продаж[[#This Row],[Артикул]]&amp;Объем_продаж[[#This Row],[Наименование]],Склад!A:D,4,0),0)</f>
        <v>194</v>
      </c>
      <c r="K309">
        <f t="shared" si="26"/>
        <v>1</v>
      </c>
      <c r="L309">
        <f t="shared" si="27"/>
        <v>1</v>
      </c>
      <c r="M309">
        <f t="shared" si="28"/>
        <v>1</v>
      </c>
      <c r="N309" t="e">
        <f>VLOOKUP(Объем_продаж[[#This Row],[Артикул]],'Справочник_дубли арт'!A:A,1,0)</f>
        <v>#N/A</v>
      </c>
      <c r="Q309">
        <v>160274</v>
      </c>
      <c r="R309" s="27">
        <v>97487</v>
      </c>
      <c r="S309" s="20">
        <v>1.5542127987981957E-3</v>
      </c>
      <c r="T309" s="20">
        <v>0.8434425745736609</v>
      </c>
      <c r="U309" s="4" t="str">
        <f t="shared" si="29"/>
        <v>B</v>
      </c>
    </row>
    <row r="310" spans="1:21" x14ac:dyDescent="0.25">
      <c r="A310" s="28">
        <v>158852</v>
      </c>
      <c r="B310" s="2" t="s">
        <v>210</v>
      </c>
      <c r="C310" s="29">
        <v>95523</v>
      </c>
      <c r="D310" s="25">
        <f t="shared" si="24"/>
        <v>1.5229011989249853E-3</v>
      </c>
      <c r="E310" s="68">
        <f t="shared" si="25"/>
        <v>0.84804695808923203</v>
      </c>
      <c r="F310" s="15" t="str">
        <f>VLOOKUP(Объем_продаж[[#This Row],[Артикул]],Q:U,5,0)</f>
        <v>B</v>
      </c>
      <c r="G310" s="2">
        <f>IFERROR(VLOOKUP(Объем_продаж[[#This Row],[Артикул]],Склад!B:D,3,0),0)</f>
        <v>177</v>
      </c>
      <c r="H310" s="2">
        <f>IFERROR(VLOOKUP(Объем_продаж[[#This Row],[Наименование]],Склад!C:D,2,0),0)</f>
        <v>177</v>
      </c>
      <c r="I310" s="2">
        <f>IFERROR(VLOOKUP(Объем_продаж[[#This Row],[Наименование]],Склад!H:I,2,0),0)</f>
        <v>177</v>
      </c>
      <c r="J310" s="56">
        <f>IFERROR(VLOOKUP(Объем_продаж[[#This Row],[Артикул]]&amp;Объем_продаж[[#This Row],[Наименование]],Склад!A:D,4,0),0)</f>
        <v>177</v>
      </c>
      <c r="K310">
        <f t="shared" si="26"/>
        <v>1</v>
      </c>
      <c r="L310">
        <f t="shared" si="27"/>
        <v>1</v>
      </c>
      <c r="M310">
        <f t="shared" si="28"/>
        <v>1</v>
      </c>
      <c r="N310" t="e">
        <f>VLOOKUP(Объем_продаж[[#This Row],[Артикул]],'Справочник_дубли арт'!A:A,1,0)</f>
        <v>#N/A</v>
      </c>
      <c r="Q310">
        <v>167637</v>
      </c>
      <c r="R310" s="27">
        <v>97448</v>
      </c>
      <c r="S310" s="20">
        <v>1.5535910307762735E-3</v>
      </c>
      <c r="T310" s="20">
        <v>0.84499616560443713</v>
      </c>
      <c r="U310" s="4" t="str">
        <f t="shared" si="29"/>
        <v>B</v>
      </c>
    </row>
    <row r="311" spans="1:21" x14ac:dyDescent="0.25">
      <c r="A311" s="28">
        <v>102883</v>
      </c>
      <c r="B311" s="2" t="s">
        <v>273</v>
      </c>
      <c r="C311" s="29">
        <v>95081</v>
      </c>
      <c r="D311" s="25">
        <f t="shared" si="24"/>
        <v>1.5158544946765337E-3</v>
      </c>
      <c r="E311" s="68">
        <f t="shared" si="25"/>
        <v>0.84956281258390853</v>
      </c>
      <c r="F311" s="15" t="str">
        <f>VLOOKUP(Объем_продаж[[#This Row],[Артикул]],Q:U,5,0)</f>
        <v>B</v>
      </c>
      <c r="G311" s="2">
        <f>IFERROR(VLOOKUP(Объем_продаж[[#This Row],[Артикул]],Склад!B:D,3,0),0)</f>
        <v>8</v>
      </c>
      <c r="H311" s="2">
        <f>IFERROR(VLOOKUP(Объем_продаж[[#This Row],[Наименование]],Склад!C:D,2,0),0)</f>
        <v>8</v>
      </c>
      <c r="I311" s="2">
        <f>IFERROR(VLOOKUP(Объем_продаж[[#This Row],[Наименование]],Склад!H:I,2,0),0)</f>
        <v>8</v>
      </c>
      <c r="J311" s="56">
        <f>IFERROR(VLOOKUP(Объем_продаж[[#This Row],[Артикул]]&amp;Объем_продаж[[#This Row],[Наименование]],Склад!A:D,4,0),0)</f>
        <v>8</v>
      </c>
      <c r="K311">
        <f t="shared" si="26"/>
        <v>1</v>
      </c>
      <c r="L311">
        <f t="shared" si="27"/>
        <v>1</v>
      </c>
      <c r="M311">
        <f t="shared" si="28"/>
        <v>1</v>
      </c>
      <c r="N311" t="e">
        <f>VLOOKUP(Объем_продаж[[#This Row],[Артикул]],'Справочник_дубли арт'!A:A,1,0)</f>
        <v>#N/A</v>
      </c>
      <c r="Q311">
        <v>182795</v>
      </c>
      <c r="R311" s="27">
        <v>95836</v>
      </c>
      <c r="S311" s="20">
        <v>1.5278912858701559E-3</v>
      </c>
      <c r="T311" s="20">
        <v>0.8465240568903073</v>
      </c>
      <c r="U311" s="4" t="str">
        <f t="shared" si="29"/>
        <v>B</v>
      </c>
    </row>
    <row r="312" spans="1:21" x14ac:dyDescent="0.25">
      <c r="A312" s="28">
        <v>173793</v>
      </c>
      <c r="B312" s="2" t="s">
        <v>170</v>
      </c>
      <c r="C312" s="29">
        <v>94742</v>
      </c>
      <c r="D312" s="25">
        <f t="shared" si="24"/>
        <v>1.5104498957167485E-3</v>
      </c>
      <c r="E312" s="68">
        <f t="shared" si="25"/>
        <v>0.85107326247962534</v>
      </c>
      <c r="F312" s="15" t="str">
        <f>VLOOKUP(Объем_продаж[[#This Row],[Артикул]],Q:U,5,0)</f>
        <v>B</v>
      </c>
      <c r="G312" s="2">
        <f>IFERROR(VLOOKUP(Объем_продаж[[#This Row],[Артикул]],Склад!B:D,3,0),0)</f>
        <v>151</v>
      </c>
      <c r="H312" s="2">
        <f>IFERROR(VLOOKUP(Объем_продаж[[#This Row],[Наименование]],Склад!C:D,2,0),0)</f>
        <v>151</v>
      </c>
      <c r="I312" s="2">
        <f>IFERROR(VLOOKUP(Объем_продаж[[#This Row],[Наименование]],Склад!H:I,2,0),0)</f>
        <v>151</v>
      </c>
      <c r="J312" s="56">
        <f>IFERROR(VLOOKUP(Объем_продаж[[#This Row],[Артикул]]&amp;Объем_продаж[[#This Row],[Наименование]],Склад!A:D,4,0),0)</f>
        <v>151</v>
      </c>
      <c r="K312">
        <f t="shared" si="26"/>
        <v>1</v>
      </c>
      <c r="L312">
        <f t="shared" si="27"/>
        <v>1</v>
      </c>
      <c r="M312">
        <f t="shared" si="28"/>
        <v>1</v>
      </c>
      <c r="N312" t="e">
        <f>VLOOKUP(Объем_продаж[[#This Row],[Артикул]],'Справочник_дубли арт'!A:A,1,0)</f>
        <v>#N/A</v>
      </c>
      <c r="Q312">
        <v>158852</v>
      </c>
      <c r="R312" s="27">
        <v>95523</v>
      </c>
      <c r="S312" s="20">
        <v>1.5229011989249853E-3</v>
      </c>
      <c r="T312" s="20">
        <v>0.84804695808923225</v>
      </c>
      <c r="U312" s="4" t="str">
        <f t="shared" si="29"/>
        <v>B</v>
      </c>
    </row>
    <row r="313" spans="1:21" x14ac:dyDescent="0.25">
      <c r="A313" s="28">
        <v>108402</v>
      </c>
      <c r="B313" s="2" t="s">
        <v>297</v>
      </c>
      <c r="C313" s="29">
        <v>94726</v>
      </c>
      <c r="D313" s="25">
        <f t="shared" si="24"/>
        <v>1.5101948114000624E-3</v>
      </c>
      <c r="E313" s="68">
        <f t="shared" si="25"/>
        <v>0.85258345729102536</v>
      </c>
      <c r="F313" s="15" t="str">
        <f>VLOOKUP(Объем_продаж[[#This Row],[Артикул]],Q:U,5,0)</f>
        <v>B</v>
      </c>
      <c r="G313" s="2">
        <f>IFERROR(VLOOKUP(Объем_продаж[[#This Row],[Артикул]],Склад!B:D,3,0),0)</f>
        <v>137</v>
      </c>
      <c r="H313" s="2">
        <f>IFERROR(VLOOKUP(Объем_продаж[[#This Row],[Наименование]],Склад!C:D,2,0),0)</f>
        <v>137</v>
      </c>
      <c r="I313" s="2">
        <f>IFERROR(VLOOKUP(Объем_продаж[[#This Row],[Наименование]],Склад!H:I,2,0),0)</f>
        <v>137</v>
      </c>
      <c r="J313" s="56">
        <f>IFERROR(VLOOKUP(Объем_продаж[[#This Row],[Артикул]]&amp;Объем_продаж[[#This Row],[Наименование]],Склад!A:D,4,0),0)</f>
        <v>137</v>
      </c>
      <c r="K313">
        <f t="shared" si="26"/>
        <v>1</v>
      </c>
      <c r="L313">
        <f t="shared" si="27"/>
        <v>1</v>
      </c>
      <c r="M313">
        <f t="shared" si="28"/>
        <v>1</v>
      </c>
      <c r="N313" t="e">
        <f>VLOOKUP(Объем_продаж[[#This Row],[Артикул]],'Справочник_дубли арт'!A:A,1,0)</f>
        <v>#N/A</v>
      </c>
      <c r="Q313">
        <v>102883</v>
      </c>
      <c r="R313" s="27">
        <v>95081</v>
      </c>
      <c r="S313" s="20">
        <v>1.5158544946765337E-3</v>
      </c>
      <c r="T313" s="20">
        <v>0.84956281258390876</v>
      </c>
      <c r="U313" s="4" t="str">
        <f t="shared" si="29"/>
        <v>B</v>
      </c>
    </row>
    <row r="314" spans="1:21" x14ac:dyDescent="0.25">
      <c r="A314" s="28">
        <v>164220</v>
      </c>
      <c r="B314" s="2" t="s">
        <v>108</v>
      </c>
      <c r="C314" s="29">
        <v>94660</v>
      </c>
      <c r="D314" s="25">
        <f t="shared" si="24"/>
        <v>1.5091425885937326E-3</v>
      </c>
      <c r="E314" s="68">
        <f t="shared" si="25"/>
        <v>0.85409259987961905</v>
      </c>
      <c r="F314" s="15" t="str">
        <f>VLOOKUP(Объем_продаж[[#This Row],[Артикул]],Q:U,5,0)</f>
        <v>B</v>
      </c>
      <c r="G314" s="2">
        <f>IFERROR(VLOOKUP(Объем_продаж[[#This Row],[Артикул]],Склад!B:D,3,0),0)</f>
        <v>117</v>
      </c>
      <c r="H314" s="2">
        <f>IFERROR(VLOOKUP(Объем_продаж[[#This Row],[Наименование]],Склад!C:D,2,0),0)</f>
        <v>55</v>
      </c>
      <c r="I314" s="2">
        <f>IFERROR(VLOOKUP(Объем_продаж[[#This Row],[Наименование]],Склад!H:I,2,0),0)</f>
        <v>913</v>
      </c>
      <c r="J314" s="56">
        <f>IFERROR(VLOOKUP(Объем_продаж[[#This Row],[Артикул]]&amp;Объем_продаж[[#This Row],[Наименование]],Склад!A:D,4,0),0)</f>
        <v>117</v>
      </c>
      <c r="K314">
        <f t="shared" si="26"/>
        <v>0</v>
      </c>
      <c r="L314">
        <f t="shared" si="27"/>
        <v>0</v>
      </c>
      <c r="M314">
        <f t="shared" si="28"/>
        <v>1</v>
      </c>
      <c r="N314" t="e">
        <f>VLOOKUP(Объем_продаж[[#This Row],[Артикул]],'Справочник_дубли арт'!A:A,1,0)</f>
        <v>#N/A</v>
      </c>
      <c r="Q314">
        <v>173793</v>
      </c>
      <c r="R314" s="27">
        <v>94742</v>
      </c>
      <c r="S314" s="20">
        <v>1.5104498957167485E-3</v>
      </c>
      <c r="T314" s="20">
        <v>0.85107326247962556</v>
      </c>
      <c r="U314" s="4" t="str">
        <f t="shared" si="29"/>
        <v>B</v>
      </c>
    </row>
    <row r="315" spans="1:21" x14ac:dyDescent="0.25">
      <c r="A315" s="28">
        <v>181561</v>
      </c>
      <c r="B315" s="2" t="s">
        <v>435</v>
      </c>
      <c r="C315" s="29">
        <v>94598</v>
      </c>
      <c r="D315" s="25">
        <f t="shared" si="24"/>
        <v>1.5081541368665743E-3</v>
      </c>
      <c r="E315" s="68">
        <f t="shared" si="25"/>
        <v>0.85560075401648561</v>
      </c>
      <c r="F315" s="15" t="str">
        <f>VLOOKUP(Объем_продаж[[#This Row],[Артикул]],Q:U,5,0)</f>
        <v>B</v>
      </c>
      <c r="G315" s="2">
        <f>IFERROR(VLOOKUP(Объем_продаж[[#This Row],[Артикул]],Склад!B:D,3,0),0)</f>
        <v>0</v>
      </c>
      <c r="H315" s="2">
        <f>IFERROR(VLOOKUP(Объем_продаж[[#This Row],[Наименование]],Склад!C:D,2,0),0)</f>
        <v>0</v>
      </c>
      <c r="I315" s="2">
        <f>IFERROR(VLOOKUP(Объем_продаж[[#This Row],[Наименование]],Склад!H:I,2,0),0)</f>
        <v>0</v>
      </c>
      <c r="J315" s="56">
        <f>IFERROR(VLOOKUP(Объем_продаж[[#This Row],[Артикул]]&amp;Объем_продаж[[#This Row],[Наименование]],Склад!A:D,4,0),0)</f>
        <v>0</v>
      </c>
      <c r="K315">
        <f t="shared" si="26"/>
        <v>1</v>
      </c>
      <c r="L315">
        <f t="shared" si="27"/>
        <v>1</v>
      </c>
      <c r="M315">
        <f t="shared" si="28"/>
        <v>1</v>
      </c>
      <c r="N315" t="e">
        <f>VLOOKUP(Объем_продаж[[#This Row],[Артикул]],'Справочник_дубли арт'!A:A,1,0)</f>
        <v>#N/A</v>
      </c>
      <c r="Q315">
        <v>108402</v>
      </c>
      <c r="R315" s="27">
        <v>94726</v>
      </c>
      <c r="S315" s="20">
        <v>1.5101948114000624E-3</v>
      </c>
      <c r="T315" s="20">
        <v>0.85258345729102558</v>
      </c>
      <c r="U315" s="4" t="str">
        <f t="shared" si="29"/>
        <v>B</v>
      </c>
    </row>
    <row r="316" spans="1:21" x14ac:dyDescent="0.25">
      <c r="A316" s="28">
        <v>123380</v>
      </c>
      <c r="B316" s="2" t="s">
        <v>397</v>
      </c>
      <c r="C316" s="29">
        <v>94327</v>
      </c>
      <c r="D316" s="25">
        <f t="shared" si="24"/>
        <v>1.5038336462527046E-3</v>
      </c>
      <c r="E316" s="68">
        <f t="shared" si="25"/>
        <v>0.85710458766273834</v>
      </c>
      <c r="F316" s="15" t="str">
        <f>VLOOKUP(Объем_продаж[[#This Row],[Артикул]],Q:U,5,0)</f>
        <v>B</v>
      </c>
      <c r="G316" s="2">
        <f>IFERROR(VLOOKUP(Объем_продаж[[#This Row],[Артикул]],Склад!B:D,3,0),0)</f>
        <v>0</v>
      </c>
      <c r="H316" s="2">
        <f>IFERROR(VLOOKUP(Объем_продаж[[#This Row],[Наименование]],Склад!C:D,2,0),0)</f>
        <v>0</v>
      </c>
      <c r="I316" s="2">
        <f>IFERROR(VLOOKUP(Объем_продаж[[#This Row],[Наименование]],Склад!H:I,2,0),0)</f>
        <v>0</v>
      </c>
      <c r="J316" s="56">
        <f>IFERROR(VLOOKUP(Объем_продаж[[#This Row],[Артикул]]&amp;Объем_продаж[[#This Row],[Наименование]],Склад!A:D,4,0),0)</f>
        <v>0</v>
      </c>
      <c r="K316">
        <f t="shared" si="26"/>
        <v>1</v>
      </c>
      <c r="L316">
        <f t="shared" si="27"/>
        <v>1</v>
      </c>
      <c r="M316">
        <f t="shared" si="28"/>
        <v>1</v>
      </c>
      <c r="N316" t="e">
        <f>VLOOKUP(Объем_продаж[[#This Row],[Артикул]],'Справочник_дубли арт'!A:A,1,0)</f>
        <v>#N/A</v>
      </c>
      <c r="Q316">
        <v>164220</v>
      </c>
      <c r="R316" s="27">
        <v>94660</v>
      </c>
      <c r="S316" s="20">
        <v>1.5091425885937326E-3</v>
      </c>
      <c r="T316" s="20">
        <v>0.85409259987961939</v>
      </c>
      <c r="U316" s="4" t="str">
        <f t="shared" si="29"/>
        <v>B</v>
      </c>
    </row>
    <row r="317" spans="1:21" x14ac:dyDescent="0.25">
      <c r="A317" s="28">
        <v>100509</v>
      </c>
      <c r="B317" s="2" t="s">
        <v>65</v>
      </c>
      <c r="C317" s="29">
        <v>94166</v>
      </c>
      <c r="D317" s="25">
        <f t="shared" si="24"/>
        <v>1.5012668603160515E-3</v>
      </c>
      <c r="E317" s="68">
        <f t="shared" si="25"/>
        <v>0.85860585452305438</v>
      </c>
      <c r="F317" s="15" t="str">
        <f>VLOOKUP(Объем_продаж[[#This Row],[Артикул]],Q:U,5,0)</f>
        <v>B</v>
      </c>
      <c r="G317" s="2">
        <f>IFERROR(VLOOKUP(Объем_продаж[[#This Row],[Артикул]],Склад!B:D,3,0),0)</f>
        <v>0</v>
      </c>
      <c r="H317" s="2">
        <f>IFERROR(VLOOKUP(Объем_продаж[[#This Row],[Наименование]],Склад!C:D,2,0),0)</f>
        <v>0</v>
      </c>
      <c r="I317" s="2">
        <f>IFERROR(VLOOKUP(Объем_продаж[[#This Row],[Наименование]],Склад!H:I,2,0),0)</f>
        <v>0</v>
      </c>
      <c r="J317" s="56">
        <f>IFERROR(VLOOKUP(Объем_продаж[[#This Row],[Артикул]]&amp;Объем_продаж[[#This Row],[Наименование]],Склад!A:D,4,0),0)</f>
        <v>0</v>
      </c>
      <c r="K317">
        <f t="shared" si="26"/>
        <v>1</v>
      </c>
      <c r="L317">
        <f t="shared" si="27"/>
        <v>1</v>
      </c>
      <c r="M317">
        <f t="shared" si="28"/>
        <v>1</v>
      </c>
      <c r="N317" t="e">
        <f>VLOOKUP(Объем_продаж[[#This Row],[Артикул]],'Справочник_дубли арт'!A:A,1,0)</f>
        <v>#N/A</v>
      </c>
      <c r="Q317">
        <v>181561</v>
      </c>
      <c r="R317" s="27">
        <v>94598</v>
      </c>
      <c r="S317" s="20">
        <v>1.5081541368665743E-3</v>
      </c>
      <c r="T317" s="20">
        <v>0.85560075401648594</v>
      </c>
      <c r="U317" s="4" t="str">
        <f t="shared" si="29"/>
        <v>B</v>
      </c>
    </row>
    <row r="318" spans="1:21" x14ac:dyDescent="0.25">
      <c r="A318" s="28">
        <v>150471</v>
      </c>
      <c r="B318" s="2" t="s">
        <v>105</v>
      </c>
      <c r="C318" s="29">
        <v>93562</v>
      </c>
      <c r="D318" s="25">
        <f t="shared" si="24"/>
        <v>1.4916374273611537E-3</v>
      </c>
      <c r="E318" s="68">
        <f t="shared" si="25"/>
        <v>0.86009749195041552</v>
      </c>
      <c r="F318" s="15" t="str">
        <f>VLOOKUP(Объем_продаж[[#This Row],[Артикул]],Q:U,5,0)</f>
        <v>B</v>
      </c>
      <c r="G318" s="2">
        <f>IFERROR(VLOOKUP(Объем_продаж[[#This Row],[Артикул]],Склад!B:D,3,0),0)</f>
        <v>63</v>
      </c>
      <c r="H318" s="2">
        <f>IFERROR(VLOOKUP(Объем_продаж[[#This Row],[Наименование]],Склад!C:D,2,0),0)</f>
        <v>63</v>
      </c>
      <c r="I318" s="2">
        <f>IFERROR(VLOOKUP(Объем_продаж[[#This Row],[Наименование]],Склад!H:I,2,0),0)</f>
        <v>63</v>
      </c>
      <c r="J318" s="56">
        <f>IFERROR(VLOOKUP(Объем_продаж[[#This Row],[Артикул]]&amp;Объем_продаж[[#This Row],[Наименование]],Склад!A:D,4,0),0)</f>
        <v>63</v>
      </c>
      <c r="K318">
        <f t="shared" si="26"/>
        <v>1</v>
      </c>
      <c r="L318">
        <f t="shared" si="27"/>
        <v>1</v>
      </c>
      <c r="M318">
        <f t="shared" si="28"/>
        <v>1</v>
      </c>
      <c r="N318" t="e">
        <f>VLOOKUP(Объем_продаж[[#This Row],[Артикул]],'Справочник_дубли арт'!A:A,1,0)</f>
        <v>#N/A</v>
      </c>
      <c r="Q318">
        <v>123380</v>
      </c>
      <c r="R318" s="27">
        <v>94327</v>
      </c>
      <c r="S318" s="20">
        <v>1.5038336462527046E-3</v>
      </c>
      <c r="T318" s="20">
        <v>0.85710458766273856</v>
      </c>
      <c r="U318" s="4" t="str">
        <f t="shared" si="29"/>
        <v>B</v>
      </c>
    </row>
    <row r="319" spans="1:21" x14ac:dyDescent="0.25">
      <c r="A319" s="28">
        <v>186746</v>
      </c>
      <c r="B319" s="2" t="s">
        <v>153</v>
      </c>
      <c r="C319" s="29">
        <v>92297</v>
      </c>
      <c r="D319" s="25">
        <f t="shared" si="24"/>
        <v>1.4714698235731643E-3</v>
      </c>
      <c r="E319" s="68">
        <f t="shared" si="25"/>
        <v>0.86156896177398867</v>
      </c>
      <c r="F319" s="15" t="str">
        <f>VLOOKUP(Объем_продаж[[#This Row],[Артикул]],Q:U,5,0)</f>
        <v>B</v>
      </c>
      <c r="G319" s="2">
        <f>IFERROR(VLOOKUP(Объем_продаж[[#This Row],[Артикул]],Склад!B:D,3,0),0)</f>
        <v>40</v>
      </c>
      <c r="H319" s="2">
        <f>IFERROR(VLOOKUP(Объем_продаж[[#This Row],[Наименование]],Склад!C:D,2,0),0)</f>
        <v>40</v>
      </c>
      <c r="I319" s="2">
        <f>IFERROR(VLOOKUP(Объем_продаж[[#This Row],[Наименование]],Склад!H:I,2,0),0)</f>
        <v>40</v>
      </c>
      <c r="J319" s="56">
        <f>IFERROR(VLOOKUP(Объем_продаж[[#This Row],[Артикул]]&amp;Объем_продаж[[#This Row],[Наименование]],Склад!A:D,4,0),0)</f>
        <v>40</v>
      </c>
      <c r="K319">
        <f t="shared" si="26"/>
        <v>1</v>
      </c>
      <c r="L319">
        <f t="shared" si="27"/>
        <v>1</v>
      </c>
      <c r="M319">
        <f t="shared" si="28"/>
        <v>1</v>
      </c>
      <c r="N319" t="e">
        <f>VLOOKUP(Объем_продаж[[#This Row],[Артикул]],'Справочник_дубли арт'!A:A,1,0)</f>
        <v>#N/A</v>
      </c>
      <c r="Q319">
        <v>100509</v>
      </c>
      <c r="R319" s="27">
        <v>94166</v>
      </c>
      <c r="S319" s="20">
        <v>1.5012668603160515E-3</v>
      </c>
      <c r="T319" s="20">
        <v>0.85860585452305471</v>
      </c>
      <c r="U319" s="4" t="str">
        <f t="shared" si="29"/>
        <v>B</v>
      </c>
    </row>
    <row r="320" spans="1:21" x14ac:dyDescent="0.25">
      <c r="A320" s="28">
        <v>155243</v>
      </c>
      <c r="B320" s="2" t="s">
        <v>290</v>
      </c>
      <c r="C320" s="29">
        <v>91187</v>
      </c>
      <c r="D320" s="25">
        <f t="shared" si="24"/>
        <v>1.4537733491030709E-3</v>
      </c>
      <c r="E320" s="68">
        <f t="shared" si="25"/>
        <v>0.86302273512309169</v>
      </c>
      <c r="F320" s="15" t="str">
        <f>VLOOKUP(Объем_продаж[[#This Row],[Артикул]],Q:U,5,0)</f>
        <v>B</v>
      </c>
      <c r="G320" s="2">
        <f>IFERROR(VLOOKUP(Объем_продаж[[#This Row],[Артикул]],Склад!B:D,3,0),0)</f>
        <v>104</v>
      </c>
      <c r="H320" s="2">
        <f>IFERROR(VLOOKUP(Объем_продаж[[#This Row],[Наименование]],Склад!C:D,2,0),0)</f>
        <v>104</v>
      </c>
      <c r="I320" s="2">
        <f>IFERROR(VLOOKUP(Объем_продаж[[#This Row],[Наименование]],Склад!H:I,2,0),0)</f>
        <v>104</v>
      </c>
      <c r="J320" s="56">
        <f>IFERROR(VLOOKUP(Объем_продаж[[#This Row],[Артикул]]&amp;Объем_продаж[[#This Row],[Наименование]],Склад!A:D,4,0),0)</f>
        <v>104</v>
      </c>
      <c r="K320">
        <f t="shared" si="26"/>
        <v>1</v>
      </c>
      <c r="L320">
        <f t="shared" si="27"/>
        <v>1</v>
      </c>
      <c r="M320">
        <f t="shared" si="28"/>
        <v>1</v>
      </c>
      <c r="N320" t="e">
        <f>VLOOKUP(Объем_продаж[[#This Row],[Артикул]],'Справочник_дубли арт'!A:A,1,0)</f>
        <v>#N/A</v>
      </c>
      <c r="Q320">
        <v>150471</v>
      </c>
      <c r="R320" s="27">
        <v>93562</v>
      </c>
      <c r="S320" s="20">
        <v>1.4916374273611537E-3</v>
      </c>
      <c r="T320" s="20">
        <v>0.86009749195041585</v>
      </c>
      <c r="U320" s="4" t="str">
        <f t="shared" si="29"/>
        <v>B</v>
      </c>
    </row>
    <row r="321" spans="1:21" x14ac:dyDescent="0.25">
      <c r="A321" s="28">
        <v>120795</v>
      </c>
      <c r="B321" s="2" t="s">
        <v>181</v>
      </c>
      <c r="C321" s="29">
        <v>90662</v>
      </c>
      <c r="D321" s="25">
        <f t="shared" si="24"/>
        <v>1.4454033949618105E-3</v>
      </c>
      <c r="E321" s="68">
        <f t="shared" si="25"/>
        <v>0.86446813851805349</v>
      </c>
      <c r="F321" s="15" t="str">
        <f>VLOOKUP(Объем_продаж[[#This Row],[Артикул]],Q:U,5,0)</f>
        <v>B</v>
      </c>
      <c r="G321" s="2">
        <f>IFERROR(VLOOKUP(Объем_продаж[[#This Row],[Артикул]],Склад!B:D,3,0),0)</f>
        <v>200</v>
      </c>
      <c r="H321" s="2">
        <f>IFERROR(VLOOKUP(Объем_продаж[[#This Row],[Наименование]],Склад!C:D,2,0),0)</f>
        <v>200</v>
      </c>
      <c r="I321" s="2">
        <f>IFERROR(VLOOKUP(Объем_продаж[[#This Row],[Наименование]],Склад!H:I,2,0),0)</f>
        <v>341</v>
      </c>
      <c r="J321" s="56">
        <f>IFERROR(VLOOKUP(Объем_продаж[[#This Row],[Артикул]]&amp;Объем_продаж[[#This Row],[Наименование]],Склад!A:D,4,0),0)</f>
        <v>200</v>
      </c>
      <c r="K321">
        <f t="shared" si="26"/>
        <v>1</v>
      </c>
      <c r="L321">
        <f t="shared" si="27"/>
        <v>0</v>
      </c>
      <c r="M321">
        <f t="shared" si="28"/>
        <v>1</v>
      </c>
      <c r="N321" t="e">
        <f>VLOOKUP(Объем_продаж[[#This Row],[Артикул]],'Справочник_дубли арт'!A:A,1,0)</f>
        <v>#N/A</v>
      </c>
      <c r="Q321">
        <v>186746</v>
      </c>
      <c r="R321" s="27">
        <v>92297</v>
      </c>
      <c r="S321" s="20">
        <v>1.4714698235731643E-3</v>
      </c>
      <c r="T321" s="20">
        <v>0.86156896177398901</v>
      </c>
      <c r="U321" s="4" t="str">
        <f t="shared" si="29"/>
        <v>B</v>
      </c>
    </row>
    <row r="322" spans="1:21" x14ac:dyDescent="0.25">
      <c r="A322" s="28">
        <v>186033</v>
      </c>
      <c r="B322" s="2" t="s">
        <v>122</v>
      </c>
      <c r="C322" s="29">
        <v>90401</v>
      </c>
      <c r="D322" s="25">
        <f t="shared" si="24"/>
        <v>1.4412423320458697E-3</v>
      </c>
      <c r="E322" s="68">
        <f t="shared" si="25"/>
        <v>0.86590938085009939</v>
      </c>
      <c r="F322" s="15" t="str">
        <f>VLOOKUP(Объем_продаж[[#This Row],[Артикул]],Q:U,5,0)</f>
        <v>B</v>
      </c>
      <c r="G322" s="2">
        <f>IFERROR(VLOOKUP(Объем_продаж[[#This Row],[Артикул]],Склад!B:D,3,0),0)</f>
        <v>79</v>
      </c>
      <c r="H322" s="2">
        <f>IFERROR(VLOOKUP(Объем_продаж[[#This Row],[Наименование]],Склад!C:D,2,0),0)</f>
        <v>191</v>
      </c>
      <c r="I322" s="2">
        <f>IFERROR(VLOOKUP(Объем_продаж[[#This Row],[Наименование]],Склад!H:I,2,0),0)</f>
        <v>302</v>
      </c>
      <c r="J322" s="56">
        <f>IFERROR(VLOOKUP(Объем_продаж[[#This Row],[Артикул]]&amp;Объем_продаж[[#This Row],[Наименование]],Склад!A:D,4,0),0)</f>
        <v>79</v>
      </c>
      <c r="K322">
        <f t="shared" si="26"/>
        <v>0</v>
      </c>
      <c r="L322">
        <f t="shared" si="27"/>
        <v>0</v>
      </c>
      <c r="M322">
        <f t="shared" si="28"/>
        <v>1</v>
      </c>
      <c r="N322" t="e">
        <f>VLOOKUP(Объем_продаж[[#This Row],[Артикул]],'Справочник_дубли арт'!A:A,1,0)</f>
        <v>#N/A</v>
      </c>
      <c r="Q322">
        <v>155243</v>
      </c>
      <c r="R322" s="27">
        <v>91187</v>
      </c>
      <c r="S322" s="20">
        <v>1.4537733491030709E-3</v>
      </c>
      <c r="T322" s="20">
        <v>0.86302273512309202</v>
      </c>
      <c r="U322" s="4" t="str">
        <f t="shared" si="29"/>
        <v>B</v>
      </c>
    </row>
    <row r="323" spans="1:21" x14ac:dyDescent="0.25">
      <c r="A323" s="28">
        <v>121970</v>
      </c>
      <c r="B323" s="2" t="s">
        <v>10</v>
      </c>
      <c r="C323" s="29">
        <v>89855</v>
      </c>
      <c r="D323" s="25">
        <f t="shared" ref="D323:D386" si="30">C323/$N$1</f>
        <v>1.4325375797389589E-3</v>
      </c>
      <c r="E323" s="68">
        <f t="shared" si="25"/>
        <v>0.86734191842983832</v>
      </c>
      <c r="F323" s="15" t="str">
        <f>VLOOKUP(Объем_продаж[[#This Row],[Артикул]],Q:U,5,0)</f>
        <v>B</v>
      </c>
      <c r="G323" s="2">
        <f>IFERROR(VLOOKUP(Объем_продаж[[#This Row],[Артикул]],Склад!B:D,3,0),0)</f>
        <v>0</v>
      </c>
      <c r="H323" s="2">
        <f>IFERROR(VLOOKUP(Объем_продаж[[#This Row],[Наименование]],Склад!C:D,2,0),0)</f>
        <v>0</v>
      </c>
      <c r="I323" s="2">
        <f>IFERROR(VLOOKUP(Объем_продаж[[#This Row],[Наименование]],Склад!H:I,2,0),0)</f>
        <v>0</v>
      </c>
      <c r="J323" s="56">
        <f>IFERROR(VLOOKUP(Объем_продаж[[#This Row],[Артикул]]&amp;Объем_продаж[[#This Row],[Наименование]],Склад!A:D,4,0),0)</f>
        <v>0</v>
      </c>
      <c r="K323">
        <f t="shared" si="26"/>
        <v>1</v>
      </c>
      <c r="L323">
        <f t="shared" si="27"/>
        <v>1</v>
      </c>
      <c r="M323">
        <f t="shared" si="28"/>
        <v>1</v>
      </c>
      <c r="N323" t="e">
        <f>VLOOKUP(Объем_продаж[[#This Row],[Артикул]],'Справочник_дубли арт'!A:A,1,0)</f>
        <v>#N/A</v>
      </c>
      <c r="Q323">
        <v>120795</v>
      </c>
      <c r="R323" s="27">
        <v>90662</v>
      </c>
      <c r="S323" s="20">
        <v>1.4454033949618105E-3</v>
      </c>
      <c r="T323" s="20">
        <v>0.86446813851805382</v>
      </c>
      <c r="U323" s="4" t="str">
        <f t="shared" si="29"/>
        <v>B</v>
      </c>
    </row>
    <row r="324" spans="1:21" x14ac:dyDescent="0.25">
      <c r="A324" s="28">
        <v>114766</v>
      </c>
      <c r="B324" s="2" t="s">
        <v>359</v>
      </c>
      <c r="C324" s="29">
        <v>89828</v>
      </c>
      <c r="D324" s="25">
        <f t="shared" si="30"/>
        <v>1.4321071249545512E-3</v>
      </c>
      <c r="E324" s="68">
        <f t="shared" ref="E324:E387" si="31">E323+D324</f>
        <v>0.86877402555479288</v>
      </c>
      <c r="F324" s="15" t="str">
        <f>VLOOKUP(Объем_продаж[[#This Row],[Артикул]],Q:U,5,0)</f>
        <v>B</v>
      </c>
      <c r="G324" s="2">
        <f>IFERROR(VLOOKUP(Объем_продаж[[#This Row],[Артикул]],Склад!B:D,3,0),0)</f>
        <v>0</v>
      </c>
      <c r="H324" s="2">
        <f>IFERROR(VLOOKUP(Объем_продаж[[#This Row],[Наименование]],Склад!C:D,2,0),0)</f>
        <v>0</v>
      </c>
      <c r="I324" s="2">
        <f>IFERROR(VLOOKUP(Объем_продаж[[#This Row],[Наименование]],Склад!H:I,2,0),0)</f>
        <v>0</v>
      </c>
      <c r="J324" s="56">
        <f>IFERROR(VLOOKUP(Объем_продаж[[#This Row],[Артикул]]&amp;Объем_продаж[[#This Row],[Наименование]],Склад!A:D,4,0),0)</f>
        <v>0</v>
      </c>
      <c r="K324">
        <f t="shared" ref="K324:K387" si="32">(H324=G324)*1</f>
        <v>1</v>
      </c>
      <c r="L324">
        <f t="shared" ref="L324:L387" si="33">(I324=H324)*1</f>
        <v>1</v>
      </c>
      <c r="M324">
        <f t="shared" ref="M324:M387" si="34">(J324=G324)*1</f>
        <v>1</v>
      </c>
      <c r="N324" t="e">
        <f>VLOOKUP(Объем_продаж[[#This Row],[Артикул]],'Справочник_дубли арт'!A:A,1,0)</f>
        <v>#N/A</v>
      </c>
      <c r="Q324">
        <v>186033</v>
      </c>
      <c r="R324" s="27">
        <v>90401</v>
      </c>
      <c r="S324" s="20">
        <v>1.4412423320458697E-3</v>
      </c>
      <c r="T324" s="20">
        <v>0.86590938085009972</v>
      </c>
      <c r="U324" s="4" t="str">
        <f t="shared" si="29"/>
        <v>B</v>
      </c>
    </row>
    <row r="325" spans="1:21" x14ac:dyDescent="0.25">
      <c r="A325" s="28">
        <v>141633</v>
      </c>
      <c r="B325" s="2" t="s">
        <v>376</v>
      </c>
      <c r="C325" s="29">
        <v>89817</v>
      </c>
      <c r="D325" s="25">
        <f t="shared" si="30"/>
        <v>1.4319317544868296E-3</v>
      </c>
      <c r="E325" s="68">
        <f t="shared" si="31"/>
        <v>0.87020595730927974</v>
      </c>
      <c r="F325" s="15" t="str">
        <f>VLOOKUP(Объем_продаж[[#This Row],[Артикул]],Q:U,5,0)</f>
        <v>B</v>
      </c>
      <c r="G325" s="2">
        <f>IFERROR(VLOOKUP(Объем_продаж[[#This Row],[Артикул]],Склад!B:D,3,0),0)</f>
        <v>0</v>
      </c>
      <c r="H325" s="2">
        <f>IFERROR(VLOOKUP(Объем_продаж[[#This Row],[Наименование]],Склад!C:D,2,0),0)</f>
        <v>0</v>
      </c>
      <c r="I325" s="2">
        <f>IFERROR(VLOOKUP(Объем_продаж[[#This Row],[Наименование]],Склад!H:I,2,0),0)</f>
        <v>0</v>
      </c>
      <c r="J325" s="56">
        <f>IFERROR(VLOOKUP(Объем_продаж[[#This Row],[Артикул]]&amp;Объем_продаж[[#This Row],[Наименование]],Склад!A:D,4,0),0)</f>
        <v>0</v>
      </c>
      <c r="K325">
        <f t="shared" si="32"/>
        <v>1</v>
      </c>
      <c r="L325">
        <f t="shared" si="33"/>
        <v>1</v>
      </c>
      <c r="M325">
        <f t="shared" si="34"/>
        <v>1</v>
      </c>
      <c r="N325" t="e">
        <f>VLOOKUP(Объем_продаж[[#This Row],[Артикул]],'Справочник_дубли арт'!A:A,1,0)</f>
        <v>#N/A</v>
      </c>
      <c r="Q325">
        <v>121970</v>
      </c>
      <c r="R325" s="27">
        <v>89855</v>
      </c>
      <c r="S325" s="20">
        <v>1.4325375797389589E-3</v>
      </c>
      <c r="T325" s="20">
        <v>0.86734191842983865</v>
      </c>
      <c r="U325" s="4" t="str">
        <f t="shared" si="29"/>
        <v>B</v>
      </c>
    </row>
    <row r="326" spans="1:21" x14ac:dyDescent="0.25">
      <c r="A326" s="28">
        <v>145872</v>
      </c>
      <c r="B326" s="2" t="s">
        <v>269</v>
      </c>
      <c r="C326" s="29">
        <v>89645</v>
      </c>
      <c r="D326" s="25">
        <f t="shared" si="30"/>
        <v>1.4291895980824546E-3</v>
      </c>
      <c r="E326" s="68">
        <f t="shared" si="31"/>
        <v>0.87163514690736221</v>
      </c>
      <c r="F326" s="15" t="str">
        <f>VLOOKUP(Объем_продаж[[#This Row],[Артикул]],Q:U,5,0)</f>
        <v>B</v>
      </c>
      <c r="G326" s="2">
        <f>IFERROR(VLOOKUP(Объем_продаж[[#This Row],[Артикул]],Склад!B:D,3,0),0)</f>
        <v>195</v>
      </c>
      <c r="H326" s="2">
        <f>IFERROR(VLOOKUP(Объем_продаж[[#This Row],[Наименование]],Склад!C:D,2,0),0)</f>
        <v>195</v>
      </c>
      <c r="I326" s="2">
        <f>IFERROR(VLOOKUP(Объем_продаж[[#This Row],[Наименование]],Склад!H:I,2,0),0)</f>
        <v>195</v>
      </c>
      <c r="J326" s="56">
        <f>IFERROR(VLOOKUP(Объем_продаж[[#This Row],[Артикул]]&amp;Объем_продаж[[#This Row],[Наименование]],Склад!A:D,4,0),0)</f>
        <v>195</v>
      </c>
      <c r="K326">
        <f t="shared" si="32"/>
        <v>1</v>
      </c>
      <c r="L326">
        <f t="shared" si="33"/>
        <v>1</v>
      </c>
      <c r="M326">
        <f t="shared" si="34"/>
        <v>1</v>
      </c>
      <c r="N326" t="e">
        <f>VLOOKUP(Объем_продаж[[#This Row],[Артикул]],'Справочник_дубли арт'!A:A,1,0)</f>
        <v>#N/A</v>
      </c>
      <c r="Q326">
        <v>114766</v>
      </c>
      <c r="R326" s="27">
        <v>89828</v>
      </c>
      <c r="S326" s="20">
        <v>1.4321071249545512E-3</v>
      </c>
      <c r="T326" s="20">
        <v>0.86877402555479322</v>
      </c>
      <c r="U326" s="4" t="str">
        <f t="shared" ref="U326:U389" si="35">IF(ISBLANK(T326),"",IF(T326&lt;0.8,"A",IF(T326&lt;0.95,"B","С")))</f>
        <v>B</v>
      </c>
    </row>
    <row r="327" spans="1:21" x14ac:dyDescent="0.25">
      <c r="A327" s="28">
        <v>159890</v>
      </c>
      <c r="B327" s="2" t="s">
        <v>256</v>
      </c>
      <c r="C327" s="29">
        <v>89427</v>
      </c>
      <c r="D327" s="25">
        <f t="shared" si="30"/>
        <v>1.4257140742676075E-3</v>
      </c>
      <c r="E327" s="68">
        <f t="shared" si="31"/>
        <v>0.87306086098162983</v>
      </c>
      <c r="F327" s="15" t="str">
        <f>VLOOKUP(Объем_продаж[[#This Row],[Артикул]],Q:U,5,0)</f>
        <v>B</v>
      </c>
      <c r="G327" s="2">
        <f>IFERROR(VLOOKUP(Объем_продаж[[#This Row],[Артикул]],Склад!B:D,3,0),0)</f>
        <v>171</v>
      </c>
      <c r="H327" s="2">
        <f>IFERROR(VLOOKUP(Объем_продаж[[#This Row],[Наименование]],Склад!C:D,2,0),0)</f>
        <v>171</v>
      </c>
      <c r="I327" s="2">
        <f>IFERROR(VLOOKUP(Объем_продаж[[#This Row],[Наименование]],Склад!H:I,2,0),0)</f>
        <v>171</v>
      </c>
      <c r="J327" s="56">
        <f>IFERROR(VLOOKUP(Объем_продаж[[#This Row],[Артикул]]&amp;Объем_продаж[[#This Row],[Наименование]],Склад!A:D,4,0),0)</f>
        <v>171</v>
      </c>
      <c r="K327">
        <f t="shared" si="32"/>
        <v>1</v>
      </c>
      <c r="L327">
        <f t="shared" si="33"/>
        <v>1</v>
      </c>
      <c r="M327">
        <f t="shared" si="34"/>
        <v>1</v>
      </c>
      <c r="N327" t="e">
        <f>VLOOKUP(Объем_продаж[[#This Row],[Артикул]],'Справочник_дубли арт'!A:A,1,0)</f>
        <v>#N/A</v>
      </c>
      <c r="Q327">
        <v>141633</v>
      </c>
      <c r="R327" s="27">
        <v>89817</v>
      </c>
      <c r="S327" s="20">
        <v>1.4319317544868296E-3</v>
      </c>
      <c r="T327" s="20">
        <v>0.87020595730928008</v>
      </c>
      <c r="U327" s="4" t="str">
        <f t="shared" si="35"/>
        <v>B</v>
      </c>
    </row>
    <row r="328" spans="1:21" x14ac:dyDescent="0.25">
      <c r="A328" s="28">
        <v>189430</v>
      </c>
      <c r="B328" s="2" t="s">
        <v>8</v>
      </c>
      <c r="C328" s="29">
        <v>89295</v>
      </c>
      <c r="D328" s="25">
        <f t="shared" si="30"/>
        <v>1.4236096286549477E-3</v>
      </c>
      <c r="E328" s="68">
        <f t="shared" si="31"/>
        <v>0.87448447061028478</v>
      </c>
      <c r="F328" s="15" t="str">
        <f>VLOOKUP(Объем_продаж[[#This Row],[Артикул]],Q:U,5,0)</f>
        <v>B</v>
      </c>
      <c r="G328" s="2">
        <f>IFERROR(VLOOKUP(Объем_продаж[[#This Row],[Артикул]],Склад!B:D,3,0),0)</f>
        <v>0</v>
      </c>
      <c r="H328" s="2">
        <f>IFERROR(VLOOKUP(Объем_продаж[[#This Row],[Наименование]],Склад!C:D,2,0),0)</f>
        <v>0</v>
      </c>
      <c r="I328" s="2">
        <f>IFERROR(VLOOKUP(Объем_продаж[[#This Row],[Наименование]],Склад!H:I,2,0),0)</f>
        <v>0</v>
      </c>
      <c r="J328" s="56">
        <f>IFERROR(VLOOKUP(Объем_продаж[[#This Row],[Артикул]]&amp;Объем_продаж[[#This Row],[Наименование]],Склад!A:D,4,0),0)</f>
        <v>0</v>
      </c>
      <c r="K328">
        <f t="shared" si="32"/>
        <v>1</v>
      </c>
      <c r="L328">
        <f t="shared" si="33"/>
        <v>1</v>
      </c>
      <c r="M328">
        <f t="shared" si="34"/>
        <v>1</v>
      </c>
      <c r="N328" t="e">
        <f>VLOOKUP(Объем_продаж[[#This Row],[Артикул]],'Справочник_дубли арт'!A:A,1,0)</f>
        <v>#N/A</v>
      </c>
      <c r="Q328">
        <v>145872</v>
      </c>
      <c r="R328" s="27">
        <v>89645</v>
      </c>
      <c r="S328" s="20">
        <v>1.4291895980824546E-3</v>
      </c>
      <c r="T328" s="20">
        <v>0.87163514690736255</v>
      </c>
      <c r="U328" s="4" t="str">
        <f t="shared" si="35"/>
        <v>B</v>
      </c>
    </row>
    <row r="329" spans="1:21" x14ac:dyDescent="0.25">
      <c r="A329" s="28">
        <v>173320</v>
      </c>
      <c r="B329" s="2" t="s">
        <v>328</v>
      </c>
      <c r="C329" s="29">
        <v>89066</v>
      </c>
      <c r="D329" s="25">
        <f t="shared" si="30"/>
        <v>1.4199587343723789E-3</v>
      </c>
      <c r="E329" s="68">
        <f t="shared" si="31"/>
        <v>0.87590442934465718</v>
      </c>
      <c r="F329" s="15" t="str">
        <f>VLOOKUP(Объем_продаж[[#This Row],[Артикул]],Q:U,5,0)</f>
        <v>B</v>
      </c>
      <c r="G329" s="2">
        <f>IFERROR(VLOOKUP(Объем_продаж[[#This Row],[Артикул]],Склад!B:D,3,0),0)</f>
        <v>0</v>
      </c>
      <c r="H329" s="2">
        <f>IFERROR(VLOOKUP(Объем_продаж[[#This Row],[Наименование]],Склад!C:D,2,0),0)</f>
        <v>0</v>
      </c>
      <c r="I329" s="2">
        <f>IFERROR(VLOOKUP(Объем_продаж[[#This Row],[Наименование]],Склад!H:I,2,0),0)</f>
        <v>0</v>
      </c>
      <c r="J329" s="56">
        <f>IFERROR(VLOOKUP(Объем_продаж[[#This Row],[Артикул]]&amp;Объем_продаж[[#This Row],[Наименование]],Склад!A:D,4,0),0)</f>
        <v>0</v>
      </c>
      <c r="K329">
        <f t="shared" si="32"/>
        <v>1</v>
      </c>
      <c r="L329">
        <f t="shared" si="33"/>
        <v>1</v>
      </c>
      <c r="M329">
        <f t="shared" si="34"/>
        <v>1</v>
      </c>
      <c r="N329" t="e">
        <f>VLOOKUP(Объем_продаж[[#This Row],[Артикул]],'Справочник_дубли арт'!A:A,1,0)</f>
        <v>#N/A</v>
      </c>
      <c r="Q329">
        <v>159890</v>
      </c>
      <c r="R329" s="27">
        <v>89427</v>
      </c>
      <c r="S329" s="20">
        <v>1.4257140742676075E-3</v>
      </c>
      <c r="T329" s="20">
        <v>0.87306086098163016</v>
      </c>
      <c r="U329" s="4" t="str">
        <f t="shared" si="35"/>
        <v>B</v>
      </c>
    </row>
    <row r="330" spans="1:21" x14ac:dyDescent="0.25">
      <c r="A330" s="28">
        <v>136811</v>
      </c>
      <c r="B330" s="2" t="s">
        <v>46</v>
      </c>
      <c r="C330" s="29">
        <v>89022</v>
      </c>
      <c r="D330" s="25">
        <f t="shared" si="30"/>
        <v>1.4192572525014923E-3</v>
      </c>
      <c r="E330" s="68">
        <f t="shared" si="31"/>
        <v>0.87732368659715865</v>
      </c>
      <c r="F330" s="15" t="str">
        <f>VLOOKUP(Объем_продаж[[#This Row],[Артикул]],Q:U,5,0)</f>
        <v>B</v>
      </c>
      <c r="G330" s="2">
        <f>IFERROR(VLOOKUP(Объем_продаж[[#This Row],[Артикул]],Склад!B:D,3,0),0)</f>
        <v>0</v>
      </c>
      <c r="H330" s="2">
        <f>IFERROR(VLOOKUP(Объем_продаж[[#This Row],[Наименование]],Склад!C:D,2,0),0)</f>
        <v>109</v>
      </c>
      <c r="I330" s="2">
        <f>IFERROR(VLOOKUP(Объем_продаж[[#This Row],[Наименование]],Склад!H:I,2,0),0)</f>
        <v>266</v>
      </c>
      <c r="J330" s="56">
        <f>IFERROR(VLOOKUP(Объем_продаж[[#This Row],[Артикул]]&amp;Объем_продаж[[#This Row],[Наименование]],Склад!A:D,4,0),0)</f>
        <v>0</v>
      </c>
      <c r="K330">
        <f t="shared" si="32"/>
        <v>0</v>
      </c>
      <c r="L330">
        <f t="shared" si="33"/>
        <v>0</v>
      </c>
      <c r="M330">
        <f t="shared" si="34"/>
        <v>1</v>
      </c>
      <c r="N330" t="e">
        <f>VLOOKUP(Объем_продаж[[#This Row],[Артикул]],'Справочник_дубли арт'!A:A,1,0)</f>
        <v>#N/A</v>
      </c>
      <c r="Q330">
        <v>189430</v>
      </c>
      <c r="R330" s="27">
        <v>89295</v>
      </c>
      <c r="S330" s="20">
        <v>1.4236096286549477E-3</v>
      </c>
      <c r="T330" s="20">
        <v>0.87448447061028511</v>
      </c>
      <c r="U330" s="4" t="str">
        <f t="shared" si="35"/>
        <v>B</v>
      </c>
    </row>
    <row r="331" spans="1:21" x14ac:dyDescent="0.25">
      <c r="A331" s="28">
        <v>175324</v>
      </c>
      <c r="B331" s="2" t="s">
        <v>345</v>
      </c>
      <c r="C331" s="29">
        <v>88827</v>
      </c>
      <c r="D331" s="25">
        <f t="shared" si="30"/>
        <v>1.4161484123918814E-3</v>
      </c>
      <c r="E331" s="68">
        <f t="shared" si="31"/>
        <v>0.87873983500955055</v>
      </c>
      <c r="F331" s="15" t="str">
        <f>VLOOKUP(Объем_продаж[[#This Row],[Артикул]],Q:U,5,0)</f>
        <v>B</v>
      </c>
      <c r="G331" s="2">
        <f>IFERROR(VLOOKUP(Объем_продаж[[#This Row],[Артикул]],Склад!B:D,3,0),0)</f>
        <v>0</v>
      </c>
      <c r="H331" s="2">
        <f>IFERROR(VLOOKUP(Объем_продаж[[#This Row],[Наименование]],Склад!C:D,2,0),0)</f>
        <v>0</v>
      </c>
      <c r="I331" s="2">
        <f>IFERROR(VLOOKUP(Объем_продаж[[#This Row],[Наименование]],Склад!H:I,2,0),0)</f>
        <v>0</v>
      </c>
      <c r="J331" s="56">
        <f>IFERROR(VLOOKUP(Объем_продаж[[#This Row],[Артикул]]&amp;Объем_продаж[[#This Row],[Наименование]],Склад!A:D,4,0),0)</f>
        <v>0</v>
      </c>
      <c r="K331">
        <f t="shared" si="32"/>
        <v>1</v>
      </c>
      <c r="L331">
        <f t="shared" si="33"/>
        <v>1</v>
      </c>
      <c r="M331">
        <f t="shared" si="34"/>
        <v>1</v>
      </c>
      <c r="N331" t="e">
        <f>VLOOKUP(Объем_продаж[[#This Row],[Артикул]],'Справочник_дубли арт'!A:A,1,0)</f>
        <v>#N/A</v>
      </c>
      <c r="Q331">
        <v>173320</v>
      </c>
      <c r="R331" s="27">
        <v>89066</v>
      </c>
      <c r="S331" s="20">
        <v>1.4199587343723789E-3</v>
      </c>
      <c r="T331" s="20">
        <v>0.87590442934465751</v>
      </c>
      <c r="U331" s="4" t="str">
        <f t="shared" si="35"/>
        <v>B</v>
      </c>
    </row>
    <row r="332" spans="1:21" x14ac:dyDescent="0.25">
      <c r="A332" s="28">
        <v>178781</v>
      </c>
      <c r="B332" s="2" t="s">
        <v>45</v>
      </c>
      <c r="C332" s="29">
        <v>88030</v>
      </c>
      <c r="D332" s="25">
        <f t="shared" si="30"/>
        <v>1.4034420248669583E-3</v>
      </c>
      <c r="E332" s="68">
        <f t="shared" si="31"/>
        <v>0.88014327703441753</v>
      </c>
      <c r="F332" s="15" t="str">
        <f>VLOOKUP(Объем_продаж[[#This Row],[Артикул]],Q:U,5,0)</f>
        <v>B</v>
      </c>
      <c r="G332" s="2">
        <f>IFERROR(VLOOKUP(Объем_продаж[[#This Row],[Артикул]],Склад!B:D,3,0),0)</f>
        <v>83</v>
      </c>
      <c r="H332" s="2">
        <f>IFERROR(VLOOKUP(Объем_продаж[[#This Row],[Наименование]],Склад!C:D,2,0),0)</f>
        <v>246</v>
      </c>
      <c r="I332" s="2">
        <f>IFERROR(VLOOKUP(Объем_продаж[[#This Row],[Наименование]],Склад!H:I,2,0),0)</f>
        <v>329</v>
      </c>
      <c r="J332" s="56">
        <f>IFERROR(VLOOKUP(Объем_продаж[[#This Row],[Артикул]]&amp;Объем_продаж[[#This Row],[Наименование]],Склад!A:D,4,0),0)</f>
        <v>83</v>
      </c>
      <c r="K332">
        <f t="shared" si="32"/>
        <v>0</v>
      </c>
      <c r="L332">
        <f t="shared" si="33"/>
        <v>0</v>
      </c>
      <c r="M332">
        <f t="shared" si="34"/>
        <v>1</v>
      </c>
      <c r="N332" t="e">
        <f>VLOOKUP(Объем_продаж[[#This Row],[Артикул]],'Справочник_дубли арт'!A:A,1,0)</f>
        <v>#N/A</v>
      </c>
      <c r="Q332">
        <v>136811</v>
      </c>
      <c r="R332" s="27">
        <v>89022</v>
      </c>
      <c r="S332" s="20">
        <v>1.4192572525014923E-3</v>
      </c>
      <c r="T332" s="20">
        <v>0.87732368659715898</v>
      </c>
      <c r="U332" s="4" t="str">
        <f t="shared" si="35"/>
        <v>B</v>
      </c>
    </row>
    <row r="333" spans="1:21" x14ac:dyDescent="0.25">
      <c r="A333" s="28">
        <v>164165</v>
      </c>
      <c r="B333" s="2" t="s">
        <v>132</v>
      </c>
      <c r="C333" s="29">
        <v>88014</v>
      </c>
      <c r="D333" s="25">
        <f t="shared" si="30"/>
        <v>1.4031869405502723E-3</v>
      </c>
      <c r="E333" s="68">
        <f t="shared" si="31"/>
        <v>0.88154646397496783</v>
      </c>
      <c r="F333" s="15" t="str">
        <f>VLOOKUP(Объем_продаж[[#This Row],[Артикул]],Q:U,5,0)</f>
        <v>B</v>
      </c>
      <c r="G333" s="2">
        <f>IFERROR(VLOOKUP(Объем_продаж[[#This Row],[Артикул]],Склад!B:D,3,0),0)</f>
        <v>59</v>
      </c>
      <c r="H333" s="2">
        <f>IFERROR(VLOOKUP(Объем_продаж[[#This Row],[Наименование]],Склад!C:D,2,0),0)</f>
        <v>59</v>
      </c>
      <c r="I333" s="2">
        <f>IFERROR(VLOOKUP(Объем_продаж[[#This Row],[Наименование]],Склад!H:I,2,0),0)</f>
        <v>59</v>
      </c>
      <c r="J333" s="56">
        <f>IFERROR(VLOOKUP(Объем_продаж[[#This Row],[Артикул]]&amp;Объем_продаж[[#This Row],[Наименование]],Склад!A:D,4,0),0)</f>
        <v>59</v>
      </c>
      <c r="K333">
        <f t="shared" si="32"/>
        <v>1</v>
      </c>
      <c r="L333">
        <f t="shared" si="33"/>
        <v>1</v>
      </c>
      <c r="M333">
        <f t="shared" si="34"/>
        <v>1</v>
      </c>
      <c r="N333" t="e">
        <f>VLOOKUP(Объем_продаж[[#This Row],[Артикул]],'Справочник_дубли арт'!A:A,1,0)</f>
        <v>#N/A</v>
      </c>
      <c r="Q333">
        <v>175324</v>
      </c>
      <c r="R333" s="27">
        <v>88827</v>
      </c>
      <c r="S333" s="20">
        <v>1.4161484123918814E-3</v>
      </c>
      <c r="T333" s="20">
        <v>0.87873983500955088</v>
      </c>
      <c r="U333" s="4" t="str">
        <f t="shared" si="35"/>
        <v>B</v>
      </c>
    </row>
    <row r="334" spans="1:21" x14ac:dyDescent="0.25">
      <c r="A334" s="28">
        <v>185555</v>
      </c>
      <c r="B334" s="2" t="s">
        <v>370</v>
      </c>
      <c r="C334" s="29">
        <v>87760</v>
      </c>
      <c r="D334" s="25">
        <f t="shared" si="30"/>
        <v>1.3991374770228816E-3</v>
      </c>
      <c r="E334" s="68">
        <f t="shared" si="31"/>
        <v>0.88294560145199075</v>
      </c>
      <c r="F334" s="15" t="str">
        <f>VLOOKUP(Объем_продаж[[#This Row],[Артикул]],Q:U,5,0)</f>
        <v>B</v>
      </c>
      <c r="G334" s="2">
        <f>IFERROR(VLOOKUP(Объем_продаж[[#This Row],[Артикул]],Склад!B:D,3,0),0)</f>
        <v>77</v>
      </c>
      <c r="H334" s="2">
        <f>IFERROR(VLOOKUP(Объем_продаж[[#This Row],[Наименование]],Склад!C:D,2,0),0)</f>
        <v>0</v>
      </c>
      <c r="I334" s="2">
        <f>IFERROR(VLOOKUP(Объем_продаж[[#This Row],[Наименование]],Склад!H:I,2,0),0)</f>
        <v>0</v>
      </c>
      <c r="J334" s="56">
        <f>IFERROR(VLOOKUP(Объем_продаж[[#This Row],[Артикул]]&amp;Объем_продаж[[#This Row],[Наименование]],Склад!A:D,4,0),0)</f>
        <v>0</v>
      </c>
      <c r="K334">
        <f t="shared" si="32"/>
        <v>0</v>
      </c>
      <c r="L334">
        <f t="shared" si="33"/>
        <v>1</v>
      </c>
      <c r="M334">
        <f t="shared" si="34"/>
        <v>0</v>
      </c>
      <c r="N334" t="e">
        <f>VLOOKUP(Объем_продаж[[#This Row],[Артикул]],'Справочник_дубли арт'!A:A,1,0)</f>
        <v>#N/A</v>
      </c>
      <c r="Q334">
        <v>178781</v>
      </c>
      <c r="R334" s="27">
        <v>88030</v>
      </c>
      <c r="S334" s="20">
        <v>1.4034420248669583E-3</v>
      </c>
      <c r="T334" s="20">
        <v>0.88014327703441775</v>
      </c>
      <c r="U334" s="4" t="str">
        <f t="shared" si="35"/>
        <v>B</v>
      </c>
    </row>
    <row r="335" spans="1:21" x14ac:dyDescent="0.25">
      <c r="A335" s="28">
        <v>168190</v>
      </c>
      <c r="B335" s="2" t="s">
        <v>463</v>
      </c>
      <c r="C335" s="29">
        <v>87551</v>
      </c>
      <c r="D335" s="25">
        <f t="shared" si="30"/>
        <v>1.3958054381361703E-3</v>
      </c>
      <c r="E335" s="68">
        <f t="shared" si="31"/>
        <v>0.88434140689012697</v>
      </c>
      <c r="F335" s="15" t="str">
        <f>VLOOKUP(Объем_продаж[[#This Row],[Артикул]],Q:U,5,0)</f>
        <v>B</v>
      </c>
      <c r="G335" s="2">
        <f>IFERROR(VLOOKUP(Объем_продаж[[#This Row],[Артикул]],Склад!B:D,3,0),0)</f>
        <v>292</v>
      </c>
      <c r="H335" s="2">
        <f>IFERROR(VLOOKUP(Объем_продаж[[#This Row],[Наименование]],Склад!C:D,2,0),0)</f>
        <v>292</v>
      </c>
      <c r="I335" s="2">
        <f>IFERROR(VLOOKUP(Объем_продаж[[#This Row],[Наименование]],Склад!H:I,2,0),0)</f>
        <v>292</v>
      </c>
      <c r="J335" s="56">
        <f>IFERROR(VLOOKUP(Объем_продаж[[#This Row],[Артикул]]&amp;Объем_продаж[[#This Row],[Наименование]],Склад!A:D,4,0),0)</f>
        <v>292</v>
      </c>
      <c r="K335">
        <f t="shared" si="32"/>
        <v>1</v>
      </c>
      <c r="L335">
        <f t="shared" si="33"/>
        <v>1</v>
      </c>
      <c r="M335">
        <f t="shared" si="34"/>
        <v>1</v>
      </c>
      <c r="N335" t="e">
        <f>VLOOKUP(Объем_продаж[[#This Row],[Артикул]],'Справочник_дубли арт'!A:A,1,0)</f>
        <v>#N/A</v>
      </c>
      <c r="Q335">
        <v>164165</v>
      </c>
      <c r="R335" s="27">
        <v>88014</v>
      </c>
      <c r="S335" s="20">
        <v>1.4031869405502723E-3</v>
      </c>
      <c r="T335" s="20">
        <v>0.88154646397496805</v>
      </c>
      <c r="U335" s="4" t="str">
        <f t="shared" si="35"/>
        <v>B</v>
      </c>
    </row>
    <row r="336" spans="1:21" x14ac:dyDescent="0.25">
      <c r="A336" s="28">
        <v>142155</v>
      </c>
      <c r="B336" s="2" t="s">
        <v>68</v>
      </c>
      <c r="C336" s="29">
        <v>87517</v>
      </c>
      <c r="D336" s="25">
        <f t="shared" si="30"/>
        <v>1.3952633839632125E-3</v>
      </c>
      <c r="E336" s="68">
        <f t="shared" si="31"/>
        <v>0.8857366702740902</v>
      </c>
      <c r="F336" s="15" t="str">
        <f>VLOOKUP(Объем_продаж[[#This Row],[Артикул]],Q:U,5,0)</f>
        <v>B</v>
      </c>
      <c r="G336" s="2">
        <f>IFERROR(VLOOKUP(Объем_продаж[[#This Row],[Артикул]],Склад!B:D,3,0),0)</f>
        <v>0</v>
      </c>
      <c r="H336" s="2">
        <f>IFERROR(VLOOKUP(Объем_продаж[[#This Row],[Наименование]],Склад!C:D,2,0),0)</f>
        <v>38</v>
      </c>
      <c r="I336" s="2">
        <f>IFERROR(VLOOKUP(Объем_продаж[[#This Row],[Наименование]],Склад!H:I,2,0),0)</f>
        <v>38</v>
      </c>
      <c r="J336" s="56">
        <f>IFERROR(VLOOKUP(Объем_продаж[[#This Row],[Артикул]]&amp;Объем_продаж[[#This Row],[Наименование]],Склад!A:D,4,0),0)</f>
        <v>0</v>
      </c>
      <c r="K336">
        <f t="shared" si="32"/>
        <v>0</v>
      </c>
      <c r="L336">
        <f t="shared" si="33"/>
        <v>1</v>
      </c>
      <c r="M336">
        <f t="shared" si="34"/>
        <v>1</v>
      </c>
      <c r="N336" t="e">
        <f>VLOOKUP(Объем_продаж[[#This Row],[Артикул]],'Справочник_дубли арт'!A:A,1,0)</f>
        <v>#N/A</v>
      </c>
      <c r="Q336">
        <v>185555</v>
      </c>
      <c r="R336" s="27">
        <v>87760</v>
      </c>
      <c r="S336" s="20">
        <v>1.3991374770228816E-3</v>
      </c>
      <c r="T336" s="20">
        <v>0.88294560145199097</v>
      </c>
      <c r="U336" s="4" t="str">
        <f t="shared" si="35"/>
        <v>B</v>
      </c>
    </row>
    <row r="337" spans="1:21" x14ac:dyDescent="0.25">
      <c r="A337" s="28">
        <v>136545</v>
      </c>
      <c r="B337" s="2" t="s">
        <v>183</v>
      </c>
      <c r="C337" s="29">
        <v>87070</v>
      </c>
      <c r="D337" s="25">
        <f t="shared" si="30"/>
        <v>1.3881369658657965E-3</v>
      </c>
      <c r="E337" s="68">
        <f t="shared" si="31"/>
        <v>0.88712480723995601</v>
      </c>
      <c r="F337" s="15" t="str">
        <f>VLOOKUP(Объем_продаж[[#This Row],[Артикул]],Q:U,5,0)</f>
        <v>B</v>
      </c>
      <c r="G337" s="2">
        <f>IFERROR(VLOOKUP(Объем_продаж[[#This Row],[Артикул]],Склад!B:D,3,0),0)</f>
        <v>179</v>
      </c>
      <c r="H337" s="2">
        <f>IFERROR(VLOOKUP(Объем_продаж[[#This Row],[Наименование]],Склад!C:D,2,0),0)</f>
        <v>179</v>
      </c>
      <c r="I337" s="2">
        <f>IFERROR(VLOOKUP(Объем_продаж[[#This Row],[Наименование]],Склад!H:I,2,0),0)</f>
        <v>179</v>
      </c>
      <c r="J337" s="56">
        <f>IFERROR(VLOOKUP(Объем_продаж[[#This Row],[Артикул]]&amp;Объем_продаж[[#This Row],[Наименование]],Склад!A:D,4,0),0)</f>
        <v>179</v>
      </c>
      <c r="K337">
        <f t="shared" si="32"/>
        <v>1</v>
      </c>
      <c r="L337">
        <f t="shared" si="33"/>
        <v>1</v>
      </c>
      <c r="M337">
        <f t="shared" si="34"/>
        <v>1</v>
      </c>
      <c r="N337" t="e">
        <f>VLOOKUP(Объем_продаж[[#This Row],[Артикул]],'Справочник_дубли арт'!A:A,1,0)</f>
        <v>#N/A</v>
      </c>
      <c r="Q337">
        <v>168190</v>
      </c>
      <c r="R337" s="27">
        <v>87551</v>
      </c>
      <c r="S337" s="20">
        <v>1.3958054381361703E-3</v>
      </c>
      <c r="T337" s="20">
        <v>0.88434140689012708</v>
      </c>
      <c r="U337" s="4" t="str">
        <f t="shared" si="35"/>
        <v>B</v>
      </c>
    </row>
    <row r="338" spans="1:21" x14ac:dyDescent="0.25">
      <c r="A338" s="28">
        <v>172056</v>
      </c>
      <c r="B338" s="2" t="s">
        <v>270</v>
      </c>
      <c r="C338" s="29">
        <v>86789</v>
      </c>
      <c r="D338" s="25">
        <f t="shared" si="30"/>
        <v>1.383657047553998E-3</v>
      </c>
      <c r="E338" s="68">
        <f t="shared" si="31"/>
        <v>0.88850846428750996</v>
      </c>
      <c r="F338" s="15" t="str">
        <f>VLOOKUP(Объем_продаж[[#This Row],[Артикул]],Q:U,5,0)</f>
        <v>B</v>
      </c>
      <c r="G338" s="2">
        <f>IFERROR(VLOOKUP(Объем_продаж[[#This Row],[Артикул]],Склад!B:D,3,0),0)</f>
        <v>78</v>
      </c>
      <c r="H338" s="2">
        <f>IFERROR(VLOOKUP(Объем_продаж[[#This Row],[Наименование]],Склад!C:D,2,0),0)</f>
        <v>78</v>
      </c>
      <c r="I338" s="2">
        <f>IFERROR(VLOOKUP(Объем_продаж[[#This Row],[Наименование]],Склад!H:I,2,0),0)</f>
        <v>78</v>
      </c>
      <c r="J338" s="56">
        <f>IFERROR(VLOOKUP(Объем_продаж[[#This Row],[Артикул]]&amp;Объем_продаж[[#This Row],[Наименование]],Склад!A:D,4,0),0)</f>
        <v>78</v>
      </c>
      <c r="K338">
        <f t="shared" si="32"/>
        <v>1</v>
      </c>
      <c r="L338">
        <f t="shared" si="33"/>
        <v>1</v>
      </c>
      <c r="M338">
        <f t="shared" si="34"/>
        <v>1</v>
      </c>
      <c r="N338" t="e">
        <f>VLOOKUP(Объем_продаж[[#This Row],[Артикул]],'Справочник_дубли арт'!A:A,1,0)</f>
        <v>#N/A</v>
      </c>
      <c r="Q338">
        <v>142155</v>
      </c>
      <c r="R338" s="27">
        <v>87517</v>
      </c>
      <c r="S338" s="20">
        <v>1.3952633839632125E-3</v>
      </c>
      <c r="T338" s="20">
        <v>0.88573667027409031</v>
      </c>
      <c r="U338" s="4" t="str">
        <f t="shared" si="35"/>
        <v>B</v>
      </c>
    </row>
    <row r="339" spans="1:21" x14ac:dyDescent="0.25">
      <c r="A339" s="28">
        <v>181858</v>
      </c>
      <c r="B339" s="2" t="s">
        <v>126</v>
      </c>
      <c r="C339" s="29">
        <v>86772</v>
      </c>
      <c r="D339" s="25">
        <f t="shared" si="30"/>
        <v>1.3833860204675191E-3</v>
      </c>
      <c r="E339" s="68">
        <f t="shared" si="31"/>
        <v>0.88989185030797746</v>
      </c>
      <c r="F339" s="15" t="str">
        <f>VLOOKUP(Объем_продаж[[#This Row],[Артикул]],Q:U,5,0)</f>
        <v>B</v>
      </c>
      <c r="G339" s="2">
        <f>IFERROR(VLOOKUP(Объем_продаж[[#This Row],[Артикул]],Склад!B:D,3,0),0)</f>
        <v>53</v>
      </c>
      <c r="H339" s="2">
        <f>IFERROR(VLOOKUP(Объем_продаж[[#This Row],[Наименование]],Склад!C:D,2,0),0)</f>
        <v>53</v>
      </c>
      <c r="I339" s="2">
        <f>IFERROR(VLOOKUP(Объем_продаж[[#This Row],[Наименование]],Склад!H:I,2,0),0)</f>
        <v>53</v>
      </c>
      <c r="J339" s="56">
        <f>IFERROR(VLOOKUP(Объем_продаж[[#This Row],[Артикул]]&amp;Объем_продаж[[#This Row],[Наименование]],Склад!A:D,4,0),0)</f>
        <v>53</v>
      </c>
      <c r="K339">
        <f t="shared" si="32"/>
        <v>1</v>
      </c>
      <c r="L339">
        <f t="shared" si="33"/>
        <v>1</v>
      </c>
      <c r="M339">
        <f t="shared" si="34"/>
        <v>1</v>
      </c>
      <c r="N339" t="e">
        <f>VLOOKUP(Объем_продаж[[#This Row],[Артикул]],'Справочник_дубли арт'!A:A,1,0)</f>
        <v>#N/A</v>
      </c>
      <c r="Q339">
        <v>136545</v>
      </c>
      <c r="R339" s="27">
        <v>87070</v>
      </c>
      <c r="S339" s="20">
        <v>1.3881369658657965E-3</v>
      </c>
      <c r="T339" s="20">
        <v>0.88712480723995613</v>
      </c>
      <c r="U339" s="4" t="str">
        <f t="shared" si="35"/>
        <v>B</v>
      </c>
    </row>
    <row r="340" spans="1:21" x14ac:dyDescent="0.25">
      <c r="A340" s="28">
        <v>154292</v>
      </c>
      <c r="B340" s="2" t="s">
        <v>196</v>
      </c>
      <c r="C340" s="29">
        <v>86503</v>
      </c>
      <c r="D340" s="25">
        <f t="shared" si="30"/>
        <v>1.3790974153932354E-3</v>
      </c>
      <c r="E340" s="68">
        <f t="shared" si="31"/>
        <v>0.89127094772337068</v>
      </c>
      <c r="F340" s="15" t="str">
        <f>VLOOKUP(Объем_продаж[[#This Row],[Артикул]],Q:U,5,0)</f>
        <v>B</v>
      </c>
      <c r="G340" s="2">
        <f>IFERROR(VLOOKUP(Объем_продаж[[#This Row],[Артикул]],Склад!B:D,3,0),0)</f>
        <v>115</v>
      </c>
      <c r="H340" s="2">
        <f>IFERROR(VLOOKUP(Объем_продаж[[#This Row],[Наименование]],Склад!C:D,2,0),0)</f>
        <v>115</v>
      </c>
      <c r="I340" s="2">
        <f>IFERROR(VLOOKUP(Объем_продаж[[#This Row],[Наименование]],Склад!H:I,2,0),0)</f>
        <v>115</v>
      </c>
      <c r="J340" s="56">
        <f>IFERROR(VLOOKUP(Объем_продаж[[#This Row],[Артикул]]&amp;Объем_продаж[[#This Row],[Наименование]],Склад!A:D,4,0),0)</f>
        <v>115</v>
      </c>
      <c r="K340">
        <f t="shared" si="32"/>
        <v>1</v>
      </c>
      <c r="L340">
        <f t="shared" si="33"/>
        <v>1</v>
      </c>
      <c r="M340">
        <f t="shared" si="34"/>
        <v>1</v>
      </c>
      <c r="N340" t="e">
        <f>VLOOKUP(Объем_продаж[[#This Row],[Артикул]],'Справочник_дубли арт'!A:A,1,0)</f>
        <v>#N/A</v>
      </c>
      <c r="Q340">
        <v>172056</v>
      </c>
      <c r="R340" s="27">
        <v>86789</v>
      </c>
      <c r="S340" s="20">
        <v>1.383657047553998E-3</v>
      </c>
      <c r="T340" s="20">
        <v>0.88850846428751018</v>
      </c>
      <c r="U340" s="4" t="str">
        <f t="shared" si="35"/>
        <v>B</v>
      </c>
    </row>
    <row r="341" spans="1:21" x14ac:dyDescent="0.25">
      <c r="A341" s="28">
        <v>179757</v>
      </c>
      <c r="B341" s="2" t="s">
        <v>222</v>
      </c>
      <c r="C341" s="29">
        <v>85203</v>
      </c>
      <c r="D341" s="25">
        <f t="shared" si="30"/>
        <v>1.3583718146624952E-3</v>
      </c>
      <c r="E341" s="68">
        <f t="shared" si="31"/>
        <v>0.89262931953803315</v>
      </c>
      <c r="F341" s="15" t="str">
        <f>VLOOKUP(Объем_продаж[[#This Row],[Артикул]],Q:U,5,0)</f>
        <v>B</v>
      </c>
      <c r="G341" s="2">
        <f>IFERROR(VLOOKUP(Объем_продаж[[#This Row],[Артикул]],Склад!B:D,3,0),0)</f>
        <v>16</v>
      </c>
      <c r="H341" s="2">
        <f>IFERROR(VLOOKUP(Объем_продаж[[#This Row],[Наименование]],Склад!C:D,2,0),0)</f>
        <v>16</v>
      </c>
      <c r="I341" s="2">
        <f>IFERROR(VLOOKUP(Объем_продаж[[#This Row],[Наименование]],Склад!H:I,2,0),0)</f>
        <v>16</v>
      </c>
      <c r="J341" s="56">
        <f>IFERROR(VLOOKUP(Объем_продаж[[#This Row],[Артикул]]&amp;Объем_продаж[[#This Row],[Наименование]],Склад!A:D,4,0),0)</f>
        <v>16</v>
      </c>
      <c r="K341">
        <f t="shared" si="32"/>
        <v>1</v>
      </c>
      <c r="L341">
        <f t="shared" si="33"/>
        <v>1</v>
      </c>
      <c r="M341">
        <f t="shared" si="34"/>
        <v>1</v>
      </c>
      <c r="N341" t="e">
        <f>VLOOKUP(Объем_продаж[[#This Row],[Артикул]],'Справочник_дубли арт'!A:A,1,0)</f>
        <v>#N/A</v>
      </c>
      <c r="Q341">
        <v>181858</v>
      </c>
      <c r="R341" s="27">
        <v>86772</v>
      </c>
      <c r="S341" s="20">
        <v>1.3833860204675191E-3</v>
      </c>
      <c r="T341" s="20">
        <v>0.88989185030797768</v>
      </c>
      <c r="U341" s="4" t="str">
        <f t="shared" si="35"/>
        <v>B</v>
      </c>
    </row>
    <row r="342" spans="1:21" x14ac:dyDescent="0.25">
      <c r="A342" s="28">
        <v>154575</v>
      </c>
      <c r="B342" s="2" t="s">
        <v>456</v>
      </c>
      <c r="C342" s="29">
        <v>84348</v>
      </c>
      <c r="D342" s="25">
        <f t="shared" si="30"/>
        <v>1.3447407464895855E-3</v>
      </c>
      <c r="E342" s="68">
        <f t="shared" si="31"/>
        <v>0.89397406028452275</v>
      </c>
      <c r="F342" s="15" t="str">
        <f>VLOOKUP(Объем_продаж[[#This Row],[Артикул]],Q:U,5,0)</f>
        <v>B</v>
      </c>
      <c r="G342" s="2">
        <f>IFERROR(VLOOKUP(Объем_продаж[[#This Row],[Артикул]],Склад!B:D,3,0),0)</f>
        <v>0</v>
      </c>
      <c r="H342" s="2">
        <f>IFERROR(VLOOKUP(Объем_продаж[[#This Row],[Наименование]],Склад!C:D,2,0),0)</f>
        <v>0</v>
      </c>
      <c r="I342" s="2">
        <f>IFERROR(VLOOKUP(Объем_продаж[[#This Row],[Наименование]],Склад!H:I,2,0),0)</f>
        <v>0</v>
      </c>
      <c r="J342" s="56">
        <f>IFERROR(VLOOKUP(Объем_продаж[[#This Row],[Артикул]]&amp;Объем_продаж[[#This Row],[Наименование]],Склад!A:D,4,0),0)</f>
        <v>0</v>
      </c>
      <c r="K342">
        <f t="shared" si="32"/>
        <v>1</v>
      </c>
      <c r="L342">
        <f t="shared" si="33"/>
        <v>1</v>
      </c>
      <c r="M342">
        <f t="shared" si="34"/>
        <v>1</v>
      </c>
      <c r="N342" t="e">
        <f>VLOOKUP(Объем_продаж[[#This Row],[Артикул]],'Справочник_дубли арт'!A:A,1,0)</f>
        <v>#N/A</v>
      </c>
      <c r="Q342">
        <v>154292</v>
      </c>
      <c r="R342" s="27">
        <v>86503</v>
      </c>
      <c r="S342" s="20">
        <v>1.3790974153932354E-3</v>
      </c>
      <c r="T342" s="20">
        <v>0.8912709477233709</v>
      </c>
      <c r="U342" s="4" t="str">
        <f t="shared" si="35"/>
        <v>B</v>
      </c>
    </row>
    <row r="343" spans="1:21" x14ac:dyDescent="0.25">
      <c r="A343" s="28">
        <v>145696</v>
      </c>
      <c r="B343" s="2" t="s">
        <v>462</v>
      </c>
      <c r="C343" s="29">
        <v>83957</v>
      </c>
      <c r="D343" s="25">
        <f t="shared" si="30"/>
        <v>1.3385071235005705E-3</v>
      </c>
      <c r="E343" s="68">
        <f t="shared" si="31"/>
        <v>0.89531256740802334</v>
      </c>
      <c r="F343" s="15" t="str">
        <f>VLOOKUP(Объем_продаж[[#This Row],[Артикул]],Q:U,5,0)</f>
        <v>B</v>
      </c>
      <c r="G343" s="2">
        <f>IFERROR(VLOOKUP(Объем_продаж[[#This Row],[Артикул]],Склад!B:D,3,0),0)</f>
        <v>0</v>
      </c>
      <c r="H343" s="2">
        <f>IFERROR(VLOOKUP(Объем_продаж[[#This Row],[Наименование]],Склад!C:D,2,0),0)</f>
        <v>0</v>
      </c>
      <c r="I343" s="2">
        <f>IFERROR(VLOOKUP(Объем_продаж[[#This Row],[Наименование]],Склад!H:I,2,0),0)</f>
        <v>0</v>
      </c>
      <c r="J343" s="56">
        <f>IFERROR(VLOOKUP(Объем_продаж[[#This Row],[Артикул]]&amp;Объем_продаж[[#This Row],[Наименование]],Склад!A:D,4,0),0)</f>
        <v>0</v>
      </c>
      <c r="K343">
        <f t="shared" si="32"/>
        <v>1</v>
      </c>
      <c r="L343">
        <f t="shared" si="33"/>
        <v>1</v>
      </c>
      <c r="M343">
        <f t="shared" si="34"/>
        <v>1</v>
      </c>
      <c r="N343" t="e">
        <f>VLOOKUP(Объем_продаж[[#This Row],[Артикул]],'Справочник_дубли арт'!A:A,1,0)</f>
        <v>#N/A</v>
      </c>
      <c r="Q343">
        <v>179757</v>
      </c>
      <c r="R343" s="27">
        <v>85203</v>
      </c>
      <c r="S343" s="20">
        <v>1.3583718146624952E-3</v>
      </c>
      <c r="T343" s="20">
        <v>0.89262931953803337</v>
      </c>
      <c r="U343" s="4" t="str">
        <f t="shared" si="35"/>
        <v>B</v>
      </c>
    </row>
    <row r="344" spans="1:21" x14ac:dyDescent="0.25">
      <c r="A344" s="28">
        <v>174985</v>
      </c>
      <c r="B344" s="2" t="s">
        <v>204</v>
      </c>
      <c r="C344" s="29">
        <v>82332</v>
      </c>
      <c r="D344" s="25">
        <f t="shared" si="30"/>
        <v>1.3126001225871454E-3</v>
      </c>
      <c r="E344" s="68">
        <f t="shared" si="31"/>
        <v>0.8966251675306105</v>
      </c>
      <c r="F344" s="15" t="str">
        <f>VLOOKUP(Объем_продаж[[#This Row],[Артикул]],Q:U,5,0)</f>
        <v>B</v>
      </c>
      <c r="G344" s="2">
        <f>IFERROR(VLOOKUP(Объем_продаж[[#This Row],[Артикул]],Склад!B:D,3,0),0)</f>
        <v>81</v>
      </c>
      <c r="H344" s="2">
        <f>IFERROR(VLOOKUP(Объем_продаж[[#This Row],[Наименование]],Склад!C:D,2,0),0)</f>
        <v>81</v>
      </c>
      <c r="I344" s="2">
        <f>IFERROR(VLOOKUP(Объем_продаж[[#This Row],[Наименование]],Склад!H:I,2,0),0)</f>
        <v>358</v>
      </c>
      <c r="J344" s="56">
        <f>IFERROR(VLOOKUP(Объем_продаж[[#This Row],[Артикул]]&amp;Объем_продаж[[#This Row],[Наименование]],Склад!A:D,4,0),0)</f>
        <v>81</v>
      </c>
      <c r="K344">
        <f t="shared" si="32"/>
        <v>1</v>
      </c>
      <c r="L344">
        <f t="shared" si="33"/>
        <v>0</v>
      </c>
      <c r="M344">
        <f t="shared" si="34"/>
        <v>1</v>
      </c>
      <c r="N344" t="e">
        <f>VLOOKUP(Объем_продаж[[#This Row],[Артикул]],'Справочник_дубли арт'!A:A,1,0)</f>
        <v>#N/A</v>
      </c>
      <c r="Q344">
        <v>154575</v>
      </c>
      <c r="R344" s="27">
        <v>84348</v>
      </c>
      <c r="S344" s="20">
        <v>1.3447407464895855E-3</v>
      </c>
      <c r="T344" s="20">
        <v>0.89397406028452298</v>
      </c>
      <c r="U344" s="4" t="str">
        <f t="shared" si="35"/>
        <v>B</v>
      </c>
    </row>
    <row r="345" spans="1:21" x14ac:dyDescent="0.25">
      <c r="A345" s="28">
        <v>100122</v>
      </c>
      <c r="B345" s="2" t="s">
        <v>381</v>
      </c>
      <c r="C345" s="29">
        <v>81963</v>
      </c>
      <c r="D345" s="25">
        <f t="shared" si="30"/>
        <v>1.306717240533574E-3</v>
      </c>
      <c r="E345" s="68">
        <f t="shared" si="31"/>
        <v>0.89793188477114405</v>
      </c>
      <c r="F345" s="15" t="str">
        <f>VLOOKUP(Объем_продаж[[#This Row],[Артикул]],Q:U,5,0)</f>
        <v>B</v>
      </c>
      <c r="G345" s="2">
        <f>IFERROR(VLOOKUP(Объем_продаж[[#This Row],[Артикул]],Склад!B:D,3,0),0)</f>
        <v>0</v>
      </c>
      <c r="H345" s="2">
        <f>IFERROR(VLOOKUP(Объем_продаж[[#This Row],[Наименование]],Склад!C:D,2,0),0)</f>
        <v>0</v>
      </c>
      <c r="I345" s="2">
        <f>IFERROR(VLOOKUP(Объем_продаж[[#This Row],[Наименование]],Склад!H:I,2,0),0)</f>
        <v>0</v>
      </c>
      <c r="J345" s="56">
        <f>IFERROR(VLOOKUP(Объем_продаж[[#This Row],[Артикул]]&amp;Объем_продаж[[#This Row],[Наименование]],Склад!A:D,4,0),0)</f>
        <v>0</v>
      </c>
      <c r="K345">
        <f t="shared" si="32"/>
        <v>1</v>
      </c>
      <c r="L345">
        <f t="shared" si="33"/>
        <v>1</v>
      </c>
      <c r="M345">
        <f t="shared" si="34"/>
        <v>1</v>
      </c>
      <c r="N345" t="e">
        <f>VLOOKUP(Объем_продаж[[#This Row],[Артикул]],'Справочник_дубли арт'!A:A,1,0)</f>
        <v>#N/A</v>
      </c>
      <c r="Q345">
        <v>145696</v>
      </c>
      <c r="R345" s="27">
        <v>83957</v>
      </c>
      <c r="S345" s="20">
        <v>1.3385071235005705E-3</v>
      </c>
      <c r="T345" s="20">
        <v>0.89531256740802356</v>
      </c>
      <c r="U345" s="4" t="str">
        <f t="shared" si="35"/>
        <v>B</v>
      </c>
    </row>
    <row r="346" spans="1:21" x14ac:dyDescent="0.25">
      <c r="A346" s="28">
        <v>175368</v>
      </c>
      <c r="B346" s="2" t="s">
        <v>49</v>
      </c>
      <c r="C346" s="29">
        <v>81820</v>
      </c>
      <c r="D346" s="25">
        <f t="shared" si="30"/>
        <v>1.3044374244531925E-3</v>
      </c>
      <c r="E346" s="68">
        <f t="shared" si="31"/>
        <v>0.89923632219559724</v>
      </c>
      <c r="F346" s="15" t="str">
        <f>VLOOKUP(Объем_продаж[[#This Row],[Артикул]],Q:U,5,0)</f>
        <v>B</v>
      </c>
      <c r="G346" s="2">
        <f>IFERROR(VLOOKUP(Объем_продаж[[#This Row],[Артикул]],Склад!B:D,3,0),0)</f>
        <v>0</v>
      </c>
      <c r="H346" s="2">
        <f>IFERROR(VLOOKUP(Объем_продаж[[#This Row],[Наименование]],Склад!C:D,2,0),0)</f>
        <v>0</v>
      </c>
      <c r="I346" s="2">
        <f>IFERROR(VLOOKUP(Объем_продаж[[#This Row],[Наименование]],Склад!H:I,2,0),0)</f>
        <v>0</v>
      </c>
      <c r="J346" s="56">
        <f>IFERROR(VLOOKUP(Объем_продаж[[#This Row],[Артикул]]&amp;Объем_продаж[[#This Row],[Наименование]],Склад!A:D,4,0),0)</f>
        <v>0</v>
      </c>
      <c r="K346">
        <f t="shared" si="32"/>
        <v>1</v>
      </c>
      <c r="L346">
        <f t="shared" si="33"/>
        <v>1</v>
      </c>
      <c r="M346">
        <f t="shared" si="34"/>
        <v>1</v>
      </c>
      <c r="N346" t="e">
        <f>VLOOKUP(Объем_продаж[[#This Row],[Артикул]],'Справочник_дубли арт'!A:A,1,0)</f>
        <v>#N/A</v>
      </c>
      <c r="Q346">
        <v>174985</v>
      </c>
      <c r="R346" s="27">
        <v>82332</v>
      </c>
      <c r="S346" s="20">
        <v>1.3126001225871454E-3</v>
      </c>
      <c r="T346" s="20">
        <v>0.89662516753061072</v>
      </c>
      <c r="U346" s="4" t="str">
        <f t="shared" si="35"/>
        <v>B</v>
      </c>
    </row>
    <row r="347" spans="1:21" x14ac:dyDescent="0.25">
      <c r="A347" s="28">
        <v>196027</v>
      </c>
      <c r="B347" s="2" t="s">
        <v>232</v>
      </c>
      <c r="C347" s="29">
        <v>81370</v>
      </c>
      <c r="D347" s="25">
        <f t="shared" si="30"/>
        <v>1.2972631780463978E-3</v>
      </c>
      <c r="E347" s="68">
        <f t="shared" si="31"/>
        <v>0.90053358537364359</v>
      </c>
      <c r="F347" s="15" t="str">
        <f>VLOOKUP(Объем_продаж[[#This Row],[Артикул]],Q:U,5,0)</f>
        <v>B</v>
      </c>
      <c r="G347" s="2">
        <f>IFERROR(VLOOKUP(Объем_продаж[[#This Row],[Артикул]],Склад!B:D,3,0),0)</f>
        <v>88</v>
      </c>
      <c r="H347" s="2">
        <f>IFERROR(VLOOKUP(Объем_продаж[[#This Row],[Наименование]],Склад!C:D,2,0),0)</f>
        <v>88</v>
      </c>
      <c r="I347" s="2">
        <f>IFERROR(VLOOKUP(Объем_продаж[[#This Row],[Наименование]],Склад!H:I,2,0),0)</f>
        <v>88</v>
      </c>
      <c r="J347" s="56">
        <f>IFERROR(VLOOKUP(Объем_продаж[[#This Row],[Артикул]]&amp;Объем_продаж[[#This Row],[Наименование]],Склад!A:D,4,0),0)</f>
        <v>88</v>
      </c>
      <c r="K347">
        <f t="shared" si="32"/>
        <v>1</v>
      </c>
      <c r="L347">
        <f t="shared" si="33"/>
        <v>1</v>
      </c>
      <c r="M347">
        <f t="shared" si="34"/>
        <v>1</v>
      </c>
      <c r="N347" t="e">
        <f>VLOOKUP(Объем_продаж[[#This Row],[Артикул]],'Справочник_дубли арт'!A:A,1,0)</f>
        <v>#N/A</v>
      </c>
      <c r="Q347">
        <v>100122</v>
      </c>
      <c r="R347" s="27">
        <v>81963</v>
      </c>
      <c r="S347" s="20">
        <v>1.306717240533574E-3</v>
      </c>
      <c r="T347" s="20">
        <v>0.89793188477114427</v>
      </c>
      <c r="U347" s="4" t="str">
        <f t="shared" si="35"/>
        <v>B</v>
      </c>
    </row>
    <row r="348" spans="1:21" x14ac:dyDescent="0.25">
      <c r="A348" s="28">
        <v>163543</v>
      </c>
      <c r="B348" s="2" t="s">
        <v>276</v>
      </c>
      <c r="C348" s="29">
        <v>81252</v>
      </c>
      <c r="D348" s="25">
        <f t="shared" si="30"/>
        <v>1.2953819312108384E-3</v>
      </c>
      <c r="E348" s="68">
        <f t="shared" si="31"/>
        <v>0.9018289673048544</v>
      </c>
      <c r="F348" s="15" t="str">
        <f>VLOOKUP(Объем_продаж[[#This Row],[Артикул]],Q:U,5,0)</f>
        <v>B</v>
      </c>
      <c r="G348" s="2">
        <f>IFERROR(VLOOKUP(Объем_продаж[[#This Row],[Артикул]],Склад!B:D,3,0),0)</f>
        <v>76</v>
      </c>
      <c r="H348" s="2">
        <f>IFERROR(VLOOKUP(Объем_продаж[[#This Row],[Наименование]],Склад!C:D,2,0),0)</f>
        <v>76</v>
      </c>
      <c r="I348" s="2">
        <f>IFERROR(VLOOKUP(Объем_продаж[[#This Row],[Наименование]],Склад!H:I,2,0),0)</f>
        <v>76</v>
      </c>
      <c r="J348" s="56">
        <f>IFERROR(VLOOKUP(Объем_продаж[[#This Row],[Артикул]]&amp;Объем_продаж[[#This Row],[Наименование]],Склад!A:D,4,0),0)</f>
        <v>76</v>
      </c>
      <c r="K348">
        <f t="shared" si="32"/>
        <v>1</v>
      </c>
      <c r="L348">
        <f t="shared" si="33"/>
        <v>1</v>
      </c>
      <c r="M348">
        <f t="shared" si="34"/>
        <v>1</v>
      </c>
      <c r="N348" t="e">
        <f>VLOOKUP(Объем_продаж[[#This Row],[Артикул]],'Справочник_дубли арт'!A:A,1,0)</f>
        <v>#N/A</v>
      </c>
      <c r="Q348">
        <v>175368</v>
      </c>
      <c r="R348" s="27">
        <v>81820</v>
      </c>
      <c r="S348" s="20">
        <v>1.3044374244531925E-3</v>
      </c>
      <c r="T348" s="20">
        <v>0.89923632219559746</v>
      </c>
      <c r="U348" s="4" t="str">
        <f t="shared" si="35"/>
        <v>B</v>
      </c>
    </row>
    <row r="349" spans="1:21" x14ac:dyDescent="0.25">
      <c r="A349" s="28">
        <v>190037</v>
      </c>
      <c r="B349" s="2" t="s">
        <v>351</v>
      </c>
      <c r="C349" s="29">
        <v>81174</v>
      </c>
      <c r="D349" s="25">
        <f t="shared" si="30"/>
        <v>1.294138395166994E-3</v>
      </c>
      <c r="E349" s="68">
        <f t="shared" si="31"/>
        <v>0.90312310570002141</v>
      </c>
      <c r="F349" s="15" t="str">
        <f>VLOOKUP(Объем_продаж[[#This Row],[Артикул]],Q:U,5,0)</f>
        <v>B</v>
      </c>
      <c r="G349" s="2">
        <f>IFERROR(VLOOKUP(Объем_продаж[[#This Row],[Артикул]],Склад!B:D,3,0),0)</f>
        <v>0</v>
      </c>
      <c r="H349" s="2">
        <f>IFERROR(VLOOKUP(Объем_продаж[[#This Row],[Наименование]],Склад!C:D,2,0),0)</f>
        <v>0</v>
      </c>
      <c r="I349" s="2">
        <f>IFERROR(VLOOKUP(Объем_продаж[[#This Row],[Наименование]],Склад!H:I,2,0),0)</f>
        <v>0</v>
      </c>
      <c r="J349" s="56">
        <f>IFERROR(VLOOKUP(Объем_продаж[[#This Row],[Артикул]]&amp;Объем_продаж[[#This Row],[Наименование]],Склад!A:D,4,0),0)</f>
        <v>0</v>
      </c>
      <c r="K349">
        <f t="shared" si="32"/>
        <v>1</v>
      </c>
      <c r="L349">
        <f t="shared" si="33"/>
        <v>1</v>
      </c>
      <c r="M349">
        <f t="shared" si="34"/>
        <v>1</v>
      </c>
      <c r="N349" t="e">
        <f>VLOOKUP(Объем_продаж[[#This Row],[Артикул]],'Справочник_дубли арт'!A:A,1,0)</f>
        <v>#N/A</v>
      </c>
      <c r="Q349">
        <v>196027</v>
      </c>
      <c r="R349" s="27">
        <v>81370</v>
      </c>
      <c r="S349" s="20">
        <v>1.2972631780463978E-3</v>
      </c>
      <c r="T349" s="20">
        <v>0.90053358537364381</v>
      </c>
      <c r="U349" s="4" t="str">
        <f t="shared" si="35"/>
        <v>B</v>
      </c>
    </row>
    <row r="350" spans="1:21" x14ac:dyDescent="0.25">
      <c r="A350" s="28">
        <v>172612</v>
      </c>
      <c r="B350" s="2" t="s">
        <v>413</v>
      </c>
      <c r="C350" s="29">
        <v>80940</v>
      </c>
      <c r="D350" s="25">
        <f t="shared" si="30"/>
        <v>1.2904077870354608E-3</v>
      </c>
      <c r="E350" s="68">
        <f t="shared" si="31"/>
        <v>0.9044135134870569</v>
      </c>
      <c r="F350" s="15" t="str">
        <f>VLOOKUP(Объем_продаж[[#This Row],[Артикул]],Q:U,5,0)</f>
        <v>B</v>
      </c>
      <c r="G350" s="2">
        <f>IFERROR(VLOOKUP(Объем_продаж[[#This Row],[Артикул]],Склад!B:D,3,0),0)</f>
        <v>0</v>
      </c>
      <c r="H350" s="2">
        <f>IFERROR(VLOOKUP(Объем_продаж[[#This Row],[Наименование]],Склад!C:D,2,0),0)</f>
        <v>0</v>
      </c>
      <c r="I350" s="2">
        <f>IFERROR(VLOOKUP(Объем_продаж[[#This Row],[Наименование]],Склад!H:I,2,0),0)</f>
        <v>0</v>
      </c>
      <c r="J350" s="56">
        <f>IFERROR(VLOOKUP(Объем_продаж[[#This Row],[Артикул]]&amp;Объем_продаж[[#This Row],[Наименование]],Склад!A:D,4,0),0)</f>
        <v>0</v>
      </c>
      <c r="K350">
        <f t="shared" si="32"/>
        <v>1</v>
      </c>
      <c r="L350">
        <f t="shared" si="33"/>
        <v>1</v>
      </c>
      <c r="M350">
        <f t="shared" si="34"/>
        <v>1</v>
      </c>
      <c r="N350" t="e">
        <f>VLOOKUP(Объем_продаж[[#This Row],[Артикул]],'Справочник_дубли арт'!A:A,1,0)</f>
        <v>#N/A</v>
      </c>
      <c r="Q350">
        <v>163543</v>
      </c>
      <c r="R350" s="27">
        <v>81252</v>
      </c>
      <c r="S350" s="20">
        <v>1.2953819312108384E-3</v>
      </c>
      <c r="T350" s="20">
        <v>0.90182896730485473</v>
      </c>
      <c r="U350" s="4" t="str">
        <f t="shared" si="35"/>
        <v>B</v>
      </c>
    </row>
    <row r="351" spans="1:21" x14ac:dyDescent="0.25">
      <c r="A351" s="28">
        <v>145069</v>
      </c>
      <c r="B351" s="2" t="s">
        <v>325</v>
      </c>
      <c r="C351" s="29">
        <v>79893</v>
      </c>
      <c r="D351" s="25">
        <f t="shared" si="30"/>
        <v>1.2737157070623186E-3</v>
      </c>
      <c r="E351" s="68">
        <f t="shared" si="31"/>
        <v>0.90568722919411926</v>
      </c>
      <c r="F351" s="15" t="str">
        <f>VLOOKUP(Объем_продаж[[#This Row],[Артикул]],Q:U,5,0)</f>
        <v>B</v>
      </c>
      <c r="G351" s="2">
        <f>IFERROR(VLOOKUP(Объем_продаж[[#This Row],[Артикул]],Склад!B:D,3,0),0)</f>
        <v>0</v>
      </c>
      <c r="H351" s="2">
        <f>IFERROR(VLOOKUP(Объем_продаж[[#This Row],[Наименование]],Склад!C:D,2,0),0)</f>
        <v>0</v>
      </c>
      <c r="I351" s="2">
        <f>IFERROR(VLOOKUP(Объем_продаж[[#This Row],[Наименование]],Склад!H:I,2,0),0)</f>
        <v>0</v>
      </c>
      <c r="J351" s="56">
        <f>IFERROR(VLOOKUP(Объем_продаж[[#This Row],[Артикул]]&amp;Объем_продаж[[#This Row],[Наименование]],Склад!A:D,4,0),0)</f>
        <v>0</v>
      </c>
      <c r="K351">
        <f t="shared" si="32"/>
        <v>1</v>
      </c>
      <c r="L351">
        <f t="shared" si="33"/>
        <v>1</v>
      </c>
      <c r="M351">
        <f t="shared" si="34"/>
        <v>1</v>
      </c>
      <c r="N351" t="e">
        <f>VLOOKUP(Объем_продаж[[#This Row],[Артикул]],'Справочник_дубли арт'!A:A,1,0)</f>
        <v>#N/A</v>
      </c>
      <c r="Q351">
        <v>190037</v>
      </c>
      <c r="R351" s="27">
        <v>81174</v>
      </c>
      <c r="S351" s="20">
        <v>1.294138395166994E-3</v>
      </c>
      <c r="T351" s="20">
        <v>0.90312310570002163</v>
      </c>
      <c r="U351" s="4" t="str">
        <f t="shared" si="35"/>
        <v>B</v>
      </c>
    </row>
    <row r="352" spans="1:21" x14ac:dyDescent="0.25">
      <c r="A352" s="28">
        <v>151412</v>
      </c>
      <c r="B352" s="2" t="s">
        <v>9</v>
      </c>
      <c r="C352" s="29">
        <v>79054</v>
      </c>
      <c r="D352" s="25">
        <f t="shared" si="30"/>
        <v>1.2603397232060949E-3</v>
      </c>
      <c r="E352" s="68">
        <f t="shared" si="31"/>
        <v>0.90694756891732531</v>
      </c>
      <c r="F352" s="15" t="str">
        <f>VLOOKUP(Объем_продаж[[#This Row],[Артикул]],Q:U,5,0)</f>
        <v>B</v>
      </c>
      <c r="G352" s="2">
        <f>IFERROR(VLOOKUP(Объем_продаж[[#This Row],[Артикул]],Склад!B:D,3,0),0)</f>
        <v>0</v>
      </c>
      <c r="H352" s="2">
        <f>IFERROR(VLOOKUP(Объем_продаж[[#This Row],[Наименование]],Склад!C:D,2,0),0)</f>
        <v>0</v>
      </c>
      <c r="I352" s="2">
        <f>IFERROR(VLOOKUP(Объем_продаж[[#This Row],[Наименование]],Склад!H:I,2,0),0)</f>
        <v>0</v>
      </c>
      <c r="J352" s="56">
        <f>IFERROR(VLOOKUP(Объем_продаж[[#This Row],[Артикул]]&amp;Объем_продаж[[#This Row],[Наименование]],Склад!A:D,4,0),0)</f>
        <v>0</v>
      </c>
      <c r="K352">
        <f t="shared" si="32"/>
        <v>1</v>
      </c>
      <c r="L352">
        <f t="shared" si="33"/>
        <v>1</v>
      </c>
      <c r="M352">
        <f t="shared" si="34"/>
        <v>1</v>
      </c>
      <c r="N352" t="e">
        <f>VLOOKUP(Объем_продаж[[#This Row],[Артикул]],'Справочник_дубли арт'!A:A,1,0)</f>
        <v>#N/A</v>
      </c>
      <c r="Q352">
        <v>172612</v>
      </c>
      <c r="R352" s="27">
        <v>80940</v>
      </c>
      <c r="S352" s="20">
        <v>1.2904077870354608E-3</v>
      </c>
      <c r="T352" s="20">
        <v>0.90441351348705712</v>
      </c>
      <c r="U352" s="4" t="str">
        <f t="shared" si="35"/>
        <v>B</v>
      </c>
    </row>
    <row r="353" spans="1:21" x14ac:dyDescent="0.25">
      <c r="A353" s="28">
        <v>139799</v>
      </c>
      <c r="B353" s="2" t="s">
        <v>431</v>
      </c>
      <c r="C353" s="29">
        <v>78671</v>
      </c>
      <c r="D353" s="25">
        <f t="shared" si="30"/>
        <v>1.254233642375423E-3</v>
      </c>
      <c r="E353" s="68">
        <f t="shared" si="31"/>
        <v>0.90820180255970073</v>
      </c>
      <c r="F353" s="15" t="str">
        <f>VLOOKUP(Объем_продаж[[#This Row],[Артикул]],Q:U,5,0)</f>
        <v>B</v>
      </c>
      <c r="G353" s="2">
        <f>IFERROR(VLOOKUP(Объем_продаж[[#This Row],[Артикул]],Склад!B:D,3,0),0)</f>
        <v>0</v>
      </c>
      <c r="H353" s="2">
        <f>IFERROR(VLOOKUP(Объем_продаж[[#This Row],[Наименование]],Склад!C:D,2,0),0)</f>
        <v>0</v>
      </c>
      <c r="I353" s="2">
        <f>IFERROR(VLOOKUP(Объем_продаж[[#This Row],[Наименование]],Склад!H:I,2,0),0)</f>
        <v>0</v>
      </c>
      <c r="J353" s="56">
        <f>IFERROR(VLOOKUP(Объем_продаж[[#This Row],[Артикул]]&amp;Объем_продаж[[#This Row],[Наименование]],Склад!A:D,4,0),0)</f>
        <v>0</v>
      </c>
      <c r="K353">
        <f t="shared" si="32"/>
        <v>1</v>
      </c>
      <c r="L353">
        <f t="shared" si="33"/>
        <v>1</v>
      </c>
      <c r="M353">
        <f t="shared" si="34"/>
        <v>1</v>
      </c>
      <c r="N353" t="e">
        <f>VLOOKUP(Объем_продаж[[#This Row],[Артикул]],'Справочник_дубли арт'!A:A,1,0)</f>
        <v>#N/A</v>
      </c>
      <c r="Q353">
        <v>145069</v>
      </c>
      <c r="R353" s="27">
        <v>79893</v>
      </c>
      <c r="S353" s="20">
        <v>1.2737157070623186E-3</v>
      </c>
      <c r="T353" s="20">
        <v>0.90568722919411948</v>
      </c>
      <c r="U353" s="4" t="str">
        <f t="shared" si="35"/>
        <v>B</v>
      </c>
    </row>
    <row r="354" spans="1:21" x14ac:dyDescent="0.25">
      <c r="A354" s="28">
        <v>131386</v>
      </c>
      <c r="B354" s="2" t="s">
        <v>416</v>
      </c>
      <c r="C354" s="29">
        <v>78410</v>
      </c>
      <c r="D354" s="25">
        <f t="shared" si="30"/>
        <v>1.250072579459482E-3</v>
      </c>
      <c r="E354" s="68">
        <f t="shared" si="31"/>
        <v>0.90945187513916026</v>
      </c>
      <c r="F354" s="15" t="str">
        <f>VLOOKUP(Объем_продаж[[#This Row],[Артикул]],Q:U,5,0)</f>
        <v>B</v>
      </c>
      <c r="G354" s="2">
        <f>IFERROR(VLOOKUP(Объем_продаж[[#This Row],[Артикул]],Склад!B:D,3,0),0)</f>
        <v>0</v>
      </c>
      <c r="H354" s="2">
        <f>IFERROR(VLOOKUP(Объем_продаж[[#This Row],[Наименование]],Склад!C:D,2,0),0)</f>
        <v>0</v>
      </c>
      <c r="I354" s="2">
        <f>IFERROR(VLOOKUP(Объем_продаж[[#This Row],[Наименование]],Склад!H:I,2,0),0)</f>
        <v>0</v>
      </c>
      <c r="J354" s="56">
        <f>IFERROR(VLOOKUP(Объем_продаж[[#This Row],[Артикул]]&amp;Объем_продаж[[#This Row],[Наименование]],Склад!A:D,4,0),0)</f>
        <v>0</v>
      </c>
      <c r="K354">
        <f t="shared" si="32"/>
        <v>1</v>
      </c>
      <c r="L354">
        <f t="shared" si="33"/>
        <v>1</v>
      </c>
      <c r="M354">
        <f t="shared" si="34"/>
        <v>1</v>
      </c>
      <c r="N354" t="e">
        <f>VLOOKUP(Объем_продаж[[#This Row],[Артикул]],'Справочник_дубли арт'!A:A,1,0)</f>
        <v>#N/A</v>
      </c>
      <c r="Q354">
        <v>151412</v>
      </c>
      <c r="R354" s="27">
        <v>79054</v>
      </c>
      <c r="S354" s="20">
        <v>1.2603397232060949E-3</v>
      </c>
      <c r="T354" s="20">
        <v>0.90694756891732553</v>
      </c>
      <c r="U354" s="4" t="str">
        <f t="shared" si="35"/>
        <v>B</v>
      </c>
    </row>
    <row r="355" spans="1:21" x14ac:dyDescent="0.25">
      <c r="A355" s="28">
        <v>145122</v>
      </c>
      <c r="B355" s="2" t="s">
        <v>264</v>
      </c>
      <c r="C355" s="29">
        <v>78295</v>
      </c>
      <c r="D355" s="25">
        <f t="shared" si="30"/>
        <v>1.2482391609333011E-3</v>
      </c>
      <c r="E355" s="68">
        <f t="shared" si="31"/>
        <v>0.91070011430009357</v>
      </c>
      <c r="F355" s="15" t="str">
        <f>VLOOKUP(Объем_продаж[[#This Row],[Артикул]],Q:U,5,0)</f>
        <v>B</v>
      </c>
      <c r="G355" s="2">
        <f>IFERROR(VLOOKUP(Объем_продаж[[#This Row],[Артикул]],Склад!B:D,3,0),0)</f>
        <v>176</v>
      </c>
      <c r="H355" s="2">
        <f>IFERROR(VLOOKUP(Объем_продаж[[#This Row],[Наименование]],Склад!C:D,2,0),0)</f>
        <v>176</v>
      </c>
      <c r="I355" s="2">
        <f>IFERROR(VLOOKUP(Объем_продаж[[#This Row],[Наименование]],Склад!H:I,2,0),0)</f>
        <v>176</v>
      </c>
      <c r="J355" s="56">
        <f>IFERROR(VLOOKUP(Объем_продаж[[#This Row],[Артикул]]&amp;Объем_продаж[[#This Row],[Наименование]],Склад!A:D,4,0),0)</f>
        <v>176</v>
      </c>
      <c r="K355">
        <f t="shared" si="32"/>
        <v>1</v>
      </c>
      <c r="L355">
        <f t="shared" si="33"/>
        <v>1</v>
      </c>
      <c r="M355">
        <f t="shared" si="34"/>
        <v>1</v>
      </c>
      <c r="N355" t="e">
        <f>VLOOKUP(Объем_продаж[[#This Row],[Артикул]],'Справочник_дубли арт'!A:A,1,0)</f>
        <v>#N/A</v>
      </c>
      <c r="Q355">
        <v>139799</v>
      </c>
      <c r="R355" s="27">
        <v>78671</v>
      </c>
      <c r="S355" s="20">
        <v>1.254233642375423E-3</v>
      </c>
      <c r="T355" s="20">
        <v>0.90820180255970095</v>
      </c>
      <c r="U355" s="4" t="str">
        <f t="shared" si="35"/>
        <v>B</v>
      </c>
    </row>
    <row r="356" spans="1:21" x14ac:dyDescent="0.25">
      <c r="A356" s="28">
        <v>191230</v>
      </c>
      <c r="B356" s="2" t="s">
        <v>330</v>
      </c>
      <c r="C356" s="29">
        <v>78259</v>
      </c>
      <c r="D356" s="25">
        <f t="shared" si="30"/>
        <v>1.2476652212207577E-3</v>
      </c>
      <c r="E356" s="68">
        <f t="shared" si="31"/>
        <v>0.91194777952131434</v>
      </c>
      <c r="F356" s="15" t="str">
        <f>VLOOKUP(Объем_продаж[[#This Row],[Артикул]],Q:U,5,0)</f>
        <v>B</v>
      </c>
      <c r="G356" s="2">
        <f>IFERROR(VLOOKUP(Объем_продаж[[#This Row],[Артикул]],Склад!B:D,3,0),0)</f>
        <v>0</v>
      </c>
      <c r="H356" s="2">
        <f>IFERROR(VLOOKUP(Объем_продаж[[#This Row],[Наименование]],Склад!C:D,2,0),0)</f>
        <v>0</v>
      </c>
      <c r="I356" s="2">
        <f>IFERROR(VLOOKUP(Объем_продаж[[#This Row],[Наименование]],Склад!H:I,2,0),0)</f>
        <v>0</v>
      </c>
      <c r="J356" s="56">
        <f>IFERROR(VLOOKUP(Объем_продаж[[#This Row],[Артикул]]&amp;Объем_продаж[[#This Row],[Наименование]],Склад!A:D,4,0),0)</f>
        <v>0</v>
      </c>
      <c r="K356">
        <f t="shared" si="32"/>
        <v>1</v>
      </c>
      <c r="L356">
        <f t="shared" si="33"/>
        <v>1</v>
      </c>
      <c r="M356">
        <f t="shared" si="34"/>
        <v>1</v>
      </c>
      <c r="N356" t="e">
        <f>VLOOKUP(Объем_продаж[[#This Row],[Артикул]],'Справочник_дубли арт'!A:A,1,0)</f>
        <v>#N/A</v>
      </c>
      <c r="Q356">
        <v>131386</v>
      </c>
      <c r="R356" s="27">
        <v>78410</v>
      </c>
      <c r="S356" s="20">
        <v>1.250072579459482E-3</v>
      </c>
      <c r="T356" s="20">
        <v>0.90945187513916048</v>
      </c>
      <c r="U356" s="4" t="str">
        <f t="shared" si="35"/>
        <v>B</v>
      </c>
    </row>
    <row r="357" spans="1:21" x14ac:dyDescent="0.25">
      <c r="A357" s="28">
        <v>143746</v>
      </c>
      <c r="B357" s="2" t="s">
        <v>154</v>
      </c>
      <c r="C357" s="29">
        <v>76140</v>
      </c>
      <c r="D357" s="25">
        <f t="shared" si="30"/>
        <v>1.2138824920296513E-3</v>
      </c>
      <c r="E357" s="68">
        <f t="shared" si="31"/>
        <v>0.91316166201334403</v>
      </c>
      <c r="F357" s="15" t="str">
        <f>VLOOKUP(Объем_продаж[[#This Row],[Артикул]],Q:U,5,0)</f>
        <v>B</v>
      </c>
      <c r="G357" s="2">
        <f>IFERROR(VLOOKUP(Объем_продаж[[#This Row],[Артикул]],Склад!B:D,3,0),0)</f>
        <v>148</v>
      </c>
      <c r="H357" s="2">
        <f>IFERROR(VLOOKUP(Объем_продаж[[#This Row],[Наименование]],Склад!C:D,2,0),0)</f>
        <v>148</v>
      </c>
      <c r="I357" s="2">
        <f>IFERROR(VLOOKUP(Объем_продаж[[#This Row],[Наименование]],Склад!H:I,2,0),0)</f>
        <v>148</v>
      </c>
      <c r="J357" s="56">
        <f>IFERROR(VLOOKUP(Объем_продаж[[#This Row],[Артикул]]&amp;Объем_продаж[[#This Row],[Наименование]],Склад!A:D,4,0),0)</f>
        <v>148</v>
      </c>
      <c r="K357">
        <f t="shared" si="32"/>
        <v>1</v>
      </c>
      <c r="L357">
        <f t="shared" si="33"/>
        <v>1</v>
      </c>
      <c r="M357">
        <f t="shared" si="34"/>
        <v>1</v>
      </c>
      <c r="N357" t="e">
        <f>VLOOKUP(Объем_продаж[[#This Row],[Артикул]],'Справочник_дубли арт'!A:A,1,0)</f>
        <v>#N/A</v>
      </c>
      <c r="Q357">
        <v>145122</v>
      </c>
      <c r="R357" s="27">
        <v>78295</v>
      </c>
      <c r="S357" s="20">
        <v>1.2482391609333011E-3</v>
      </c>
      <c r="T357" s="20">
        <v>0.91070011430009379</v>
      </c>
      <c r="U357" s="4" t="str">
        <f t="shared" si="35"/>
        <v>B</v>
      </c>
    </row>
    <row r="358" spans="1:21" x14ac:dyDescent="0.25">
      <c r="A358" s="28">
        <v>189193</v>
      </c>
      <c r="B358" s="2" t="s">
        <v>281</v>
      </c>
      <c r="C358" s="29">
        <v>76034</v>
      </c>
      <c r="D358" s="25">
        <f t="shared" si="30"/>
        <v>1.2121925584316065E-3</v>
      </c>
      <c r="E358" s="68">
        <f t="shared" si="31"/>
        <v>0.91437385457177567</v>
      </c>
      <c r="F358" s="15" t="str">
        <f>VLOOKUP(Объем_продаж[[#This Row],[Артикул]],Q:U,5,0)</f>
        <v>B</v>
      </c>
      <c r="G358" s="2">
        <f>IFERROR(VLOOKUP(Объем_продаж[[#This Row],[Артикул]],Склад!B:D,3,0),0)</f>
        <v>134</v>
      </c>
      <c r="H358" s="2">
        <f>IFERROR(VLOOKUP(Объем_продаж[[#This Row],[Наименование]],Склад!C:D,2,0),0)</f>
        <v>134</v>
      </c>
      <c r="I358" s="2">
        <f>IFERROR(VLOOKUP(Объем_продаж[[#This Row],[Наименование]],Склад!H:I,2,0),0)</f>
        <v>134</v>
      </c>
      <c r="J358" s="56">
        <f>IFERROR(VLOOKUP(Объем_продаж[[#This Row],[Артикул]]&amp;Объем_продаж[[#This Row],[Наименование]],Склад!A:D,4,0),0)</f>
        <v>134</v>
      </c>
      <c r="K358">
        <f t="shared" si="32"/>
        <v>1</v>
      </c>
      <c r="L358">
        <f t="shared" si="33"/>
        <v>1</v>
      </c>
      <c r="M358">
        <f t="shared" si="34"/>
        <v>1</v>
      </c>
      <c r="N358" t="e">
        <f>VLOOKUP(Объем_продаж[[#This Row],[Артикул]],'Справочник_дубли арт'!A:A,1,0)</f>
        <v>#N/A</v>
      </c>
      <c r="Q358">
        <v>191230</v>
      </c>
      <c r="R358" s="27">
        <v>78259</v>
      </c>
      <c r="S358" s="20">
        <v>1.2476652212207577E-3</v>
      </c>
      <c r="T358" s="20">
        <v>0.91194777952131456</v>
      </c>
      <c r="U358" s="4" t="str">
        <f t="shared" si="35"/>
        <v>B</v>
      </c>
    </row>
    <row r="359" spans="1:21" x14ac:dyDescent="0.25">
      <c r="A359" s="28">
        <v>168627</v>
      </c>
      <c r="B359" s="2" t="s">
        <v>138</v>
      </c>
      <c r="C359" s="29">
        <v>75739</v>
      </c>
      <c r="D359" s="25">
        <f t="shared" si="30"/>
        <v>1.2074894413427078E-3</v>
      </c>
      <c r="E359" s="68">
        <f t="shared" si="31"/>
        <v>0.91558134401311841</v>
      </c>
      <c r="F359" s="15" t="str">
        <f>VLOOKUP(Объем_продаж[[#This Row],[Артикул]],Q:U,5,0)</f>
        <v>B</v>
      </c>
      <c r="G359" s="2">
        <f>IFERROR(VLOOKUP(Объем_продаж[[#This Row],[Артикул]],Склад!B:D,3,0),0)</f>
        <v>44</v>
      </c>
      <c r="H359" s="2">
        <f>IFERROR(VLOOKUP(Объем_продаж[[#This Row],[Наименование]],Склад!C:D,2,0),0)</f>
        <v>44</v>
      </c>
      <c r="I359" s="2">
        <f>IFERROR(VLOOKUP(Объем_продаж[[#This Row],[Наименование]],Склад!H:I,2,0),0)</f>
        <v>44</v>
      </c>
      <c r="J359" s="56">
        <f>IFERROR(VLOOKUP(Объем_продаж[[#This Row],[Артикул]]&amp;Объем_продаж[[#This Row],[Наименование]],Склад!A:D,4,0),0)</f>
        <v>44</v>
      </c>
      <c r="K359">
        <f t="shared" si="32"/>
        <v>1</v>
      </c>
      <c r="L359">
        <f t="shared" si="33"/>
        <v>1</v>
      </c>
      <c r="M359">
        <f t="shared" si="34"/>
        <v>1</v>
      </c>
      <c r="N359" t="e">
        <f>VLOOKUP(Объем_продаж[[#This Row],[Артикул]],'Справочник_дубли арт'!A:A,1,0)</f>
        <v>#N/A</v>
      </c>
      <c r="Q359">
        <v>143746</v>
      </c>
      <c r="R359" s="27">
        <v>76140</v>
      </c>
      <c r="S359" s="20">
        <v>1.2138824920296513E-3</v>
      </c>
      <c r="T359" s="20">
        <v>0.91316166201334414</v>
      </c>
      <c r="U359" s="4" t="str">
        <f t="shared" si="35"/>
        <v>B</v>
      </c>
    </row>
    <row r="360" spans="1:21" x14ac:dyDescent="0.25">
      <c r="A360" s="28">
        <v>182612</v>
      </c>
      <c r="B360" s="2" t="s">
        <v>1158</v>
      </c>
      <c r="C360" s="29">
        <v>75405</v>
      </c>
      <c r="D360" s="25">
        <f t="shared" si="30"/>
        <v>1.2021645562318869E-3</v>
      </c>
      <c r="E360" s="68">
        <f t="shared" si="31"/>
        <v>0.91678350856935031</v>
      </c>
      <c r="F360" s="15" t="str">
        <f>VLOOKUP(Объем_продаж[[#This Row],[Артикул]],Q:U,5,0)</f>
        <v>B</v>
      </c>
      <c r="G360" s="2">
        <f>IFERROR(VLOOKUP(Объем_продаж[[#This Row],[Артикул]],Склад!B:D,3,0),0)</f>
        <v>0</v>
      </c>
      <c r="H360" s="2">
        <f>IFERROR(VLOOKUP(Объем_продаж[[#This Row],[Наименование]],Склад!C:D,2,0),0)</f>
        <v>0</v>
      </c>
      <c r="I360" s="2">
        <f>IFERROR(VLOOKUP(Объем_продаж[[#This Row],[Наименование]],Склад!H:I,2,0),0)</f>
        <v>0</v>
      </c>
      <c r="J360" s="56">
        <f>IFERROR(VLOOKUP(Объем_продаж[[#This Row],[Артикул]]&amp;Объем_продаж[[#This Row],[Наименование]],Склад!A:D,4,0),0)</f>
        <v>0</v>
      </c>
      <c r="K360">
        <f t="shared" si="32"/>
        <v>1</v>
      </c>
      <c r="L360">
        <f t="shared" si="33"/>
        <v>1</v>
      </c>
      <c r="M360">
        <f t="shared" si="34"/>
        <v>1</v>
      </c>
      <c r="N360" t="e">
        <f>VLOOKUP(Объем_продаж[[#This Row],[Артикул]],'Справочник_дубли арт'!A:A,1,0)</f>
        <v>#N/A</v>
      </c>
      <c r="Q360">
        <v>189193</v>
      </c>
      <c r="R360" s="27">
        <v>76034</v>
      </c>
      <c r="S360" s="20">
        <v>1.2121925584316065E-3</v>
      </c>
      <c r="T360" s="20">
        <v>0.91437385457177578</v>
      </c>
      <c r="U360" s="4" t="str">
        <f t="shared" si="35"/>
        <v>B</v>
      </c>
    </row>
    <row r="361" spans="1:21" x14ac:dyDescent="0.25">
      <c r="A361" s="28">
        <v>137788</v>
      </c>
      <c r="B361" s="2" t="s">
        <v>15</v>
      </c>
      <c r="C361" s="29">
        <v>74877</v>
      </c>
      <c r="D361" s="25">
        <f t="shared" si="30"/>
        <v>1.1937467737812477E-3</v>
      </c>
      <c r="E361" s="68">
        <f t="shared" si="31"/>
        <v>0.91797725534313157</v>
      </c>
      <c r="F361" s="15" t="str">
        <f>VLOOKUP(Объем_продаж[[#This Row],[Артикул]],Q:U,5,0)</f>
        <v>B</v>
      </c>
      <c r="G361" s="2">
        <f>IFERROR(VLOOKUP(Объем_продаж[[#This Row],[Артикул]],Склад!B:D,3,0),0)</f>
        <v>0</v>
      </c>
      <c r="H361" s="2">
        <f>IFERROR(VLOOKUP(Объем_продаж[[#This Row],[Наименование]],Склад!C:D,2,0),0)</f>
        <v>163</v>
      </c>
      <c r="I361" s="2">
        <f>IFERROR(VLOOKUP(Объем_продаж[[#This Row],[Наименование]],Склад!H:I,2,0),0)</f>
        <v>163</v>
      </c>
      <c r="J361" s="56">
        <f>IFERROR(VLOOKUP(Объем_продаж[[#This Row],[Артикул]]&amp;Объем_продаж[[#This Row],[Наименование]],Склад!A:D,4,0),0)</f>
        <v>0</v>
      </c>
      <c r="K361">
        <f t="shared" si="32"/>
        <v>0</v>
      </c>
      <c r="L361">
        <f t="shared" si="33"/>
        <v>1</v>
      </c>
      <c r="M361">
        <f t="shared" si="34"/>
        <v>1</v>
      </c>
      <c r="N361" t="e">
        <f>VLOOKUP(Объем_продаж[[#This Row],[Артикул]],'Справочник_дубли арт'!A:A,1,0)</f>
        <v>#N/A</v>
      </c>
      <c r="Q361">
        <v>168627</v>
      </c>
      <c r="R361" s="27">
        <v>75739</v>
      </c>
      <c r="S361" s="20">
        <v>1.2074894413427078E-3</v>
      </c>
      <c r="T361" s="20">
        <v>0.91558134401311853</v>
      </c>
      <c r="U361" s="4" t="str">
        <f t="shared" si="35"/>
        <v>B</v>
      </c>
    </row>
    <row r="362" spans="1:21" x14ac:dyDescent="0.25">
      <c r="A362" s="28">
        <v>147712</v>
      </c>
      <c r="B362" s="2" t="s">
        <v>280</v>
      </c>
      <c r="C362" s="29">
        <v>74805</v>
      </c>
      <c r="D362" s="25">
        <f t="shared" si="30"/>
        <v>1.1925988943561608E-3</v>
      </c>
      <c r="E362" s="68">
        <f t="shared" si="31"/>
        <v>0.91916985423748776</v>
      </c>
      <c r="F362" s="15" t="str">
        <f>VLOOKUP(Объем_продаж[[#This Row],[Артикул]],Q:U,5,0)</f>
        <v>B</v>
      </c>
      <c r="G362" s="2">
        <f>IFERROR(VLOOKUP(Объем_продаж[[#This Row],[Артикул]],Склад!B:D,3,0),0)</f>
        <v>88</v>
      </c>
      <c r="H362" s="2">
        <f>IFERROR(VLOOKUP(Объем_продаж[[#This Row],[Наименование]],Склад!C:D,2,0),0)</f>
        <v>88</v>
      </c>
      <c r="I362" s="2">
        <f>IFERROR(VLOOKUP(Объем_продаж[[#This Row],[Наименование]],Склад!H:I,2,0),0)</f>
        <v>88</v>
      </c>
      <c r="J362" s="56">
        <f>IFERROR(VLOOKUP(Объем_продаж[[#This Row],[Артикул]]&amp;Объем_продаж[[#This Row],[Наименование]],Склад!A:D,4,0),0)</f>
        <v>88</v>
      </c>
      <c r="K362">
        <f t="shared" si="32"/>
        <v>1</v>
      </c>
      <c r="L362">
        <f t="shared" si="33"/>
        <v>1</v>
      </c>
      <c r="M362">
        <f t="shared" si="34"/>
        <v>1</v>
      </c>
      <c r="N362" t="e">
        <f>VLOOKUP(Объем_продаж[[#This Row],[Артикул]],'Справочник_дубли арт'!A:A,1,0)</f>
        <v>#N/A</v>
      </c>
      <c r="Q362">
        <v>182612</v>
      </c>
      <c r="R362" s="27">
        <v>75405</v>
      </c>
      <c r="S362" s="20">
        <v>1.2021645562318869E-3</v>
      </c>
      <c r="T362" s="20">
        <v>0.91678350856935031</v>
      </c>
      <c r="U362" s="4" t="str">
        <f t="shared" si="35"/>
        <v>B</v>
      </c>
    </row>
    <row r="363" spans="1:21" x14ac:dyDescent="0.25">
      <c r="A363" s="28">
        <v>166259</v>
      </c>
      <c r="B363" s="2" t="s">
        <v>59</v>
      </c>
      <c r="C363" s="29">
        <v>73589</v>
      </c>
      <c r="D363" s="25">
        <f t="shared" si="30"/>
        <v>1.1732124862880223E-3</v>
      </c>
      <c r="E363" s="68">
        <f t="shared" si="31"/>
        <v>0.92034306672377575</v>
      </c>
      <c r="F363" s="15" t="str">
        <f>VLOOKUP(Объем_продаж[[#This Row],[Артикул]],Q:U,5,0)</f>
        <v>B</v>
      </c>
      <c r="G363" s="2">
        <f>IFERROR(VLOOKUP(Объем_продаж[[#This Row],[Артикул]],Склад!B:D,3,0),0)</f>
        <v>0</v>
      </c>
      <c r="H363" s="2">
        <f>IFERROR(VLOOKUP(Объем_продаж[[#This Row],[Наименование]],Склад!C:D,2,0),0)</f>
        <v>0</v>
      </c>
      <c r="I363" s="2">
        <f>IFERROR(VLOOKUP(Объем_продаж[[#This Row],[Наименование]],Склад!H:I,2,0),0)</f>
        <v>0</v>
      </c>
      <c r="J363" s="56">
        <f>IFERROR(VLOOKUP(Объем_продаж[[#This Row],[Артикул]]&amp;Объем_продаж[[#This Row],[Наименование]],Склад!A:D,4,0),0)</f>
        <v>0</v>
      </c>
      <c r="K363">
        <f t="shared" si="32"/>
        <v>1</v>
      </c>
      <c r="L363">
        <f t="shared" si="33"/>
        <v>1</v>
      </c>
      <c r="M363">
        <f t="shared" si="34"/>
        <v>1</v>
      </c>
      <c r="N363" t="e">
        <f>VLOOKUP(Объем_продаж[[#This Row],[Артикул]],'Справочник_дубли арт'!A:A,1,0)</f>
        <v>#N/A</v>
      </c>
      <c r="Q363">
        <v>137788</v>
      </c>
      <c r="R363" s="27">
        <v>74877</v>
      </c>
      <c r="S363" s="20">
        <v>1.1937467737812477E-3</v>
      </c>
      <c r="T363" s="20">
        <v>0.91797725534313157</v>
      </c>
      <c r="U363" s="4" t="str">
        <f t="shared" si="35"/>
        <v>B</v>
      </c>
    </row>
    <row r="364" spans="1:21" x14ac:dyDescent="0.25">
      <c r="A364" s="28">
        <v>177218</v>
      </c>
      <c r="B364" s="2" t="s">
        <v>234</v>
      </c>
      <c r="C364" s="29">
        <v>72893</v>
      </c>
      <c r="D364" s="25">
        <f t="shared" si="30"/>
        <v>1.1621163185121799E-3</v>
      </c>
      <c r="E364" s="68">
        <f t="shared" si="31"/>
        <v>0.9215051830422879</v>
      </c>
      <c r="F364" s="15" t="str">
        <f>VLOOKUP(Объем_продаж[[#This Row],[Артикул]],Q:U,5,0)</f>
        <v>B</v>
      </c>
      <c r="G364" s="2">
        <f>IFERROR(VLOOKUP(Объем_продаж[[#This Row],[Артикул]],Склад!B:D,3,0),0)</f>
        <v>149</v>
      </c>
      <c r="H364" s="2">
        <f>IFERROR(VLOOKUP(Объем_продаж[[#This Row],[Наименование]],Склад!C:D,2,0),0)</f>
        <v>149</v>
      </c>
      <c r="I364" s="2">
        <f>IFERROR(VLOOKUP(Объем_продаж[[#This Row],[Наименование]],Склад!H:I,2,0),0)</f>
        <v>149</v>
      </c>
      <c r="J364" s="56">
        <f>IFERROR(VLOOKUP(Объем_продаж[[#This Row],[Артикул]]&amp;Объем_продаж[[#This Row],[Наименование]],Склад!A:D,4,0),0)</f>
        <v>149</v>
      </c>
      <c r="K364">
        <f t="shared" si="32"/>
        <v>1</v>
      </c>
      <c r="L364">
        <f t="shared" si="33"/>
        <v>1</v>
      </c>
      <c r="M364">
        <f t="shared" si="34"/>
        <v>1</v>
      </c>
      <c r="N364" t="e">
        <f>VLOOKUP(Объем_продаж[[#This Row],[Артикул]],'Справочник_дубли арт'!A:A,1,0)</f>
        <v>#N/A</v>
      </c>
      <c r="Q364">
        <v>147712</v>
      </c>
      <c r="R364" s="27">
        <v>74805</v>
      </c>
      <c r="S364" s="20">
        <v>1.1925988943561608E-3</v>
      </c>
      <c r="T364" s="20">
        <v>0.91916985423748776</v>
      </c>
      <c r="U364" s="4" t="str">
        <f t="shared" si="35"/>
        <v>B</v>
      </c>
    </row>
    <row r="365" spans="1:21" x14ac:dyDescent="0.25">
      <c r="A365" s="28">
        <v>197484</v>
      </c>
      <c r="B365" s="2" t="s">
        <v>261</v>
      </c>
      <c r="C365" s="29">
        <v>72757</v>
      </c>
      <c r="D365" s="25">
        <f t="shared" si="30"/>
        <v>1.1599481018203486E-3</v>
      </c>
      <c r="E365" s="68">
        <f t="shared" si="31"/>
        <v>0.9226651311441082</v>
      </c>
      <c r="F365" s="15" t="str">
        <f>VLOOKUP(Объем_продаж[[#This Row],[Артикул]],Q:U,5,0)</f>
        <v>B</v>
      </c>
      <c r="G365" s="2">
        <f>IFERROR(VLOOKUP(Объем_продаж[[#This Row],[Артикул]],Склад!B:D,3,0),0)</f>
        <v>198</v>
      </c>
      <c r="H365" s="2">
        <f>IFERROR(VLOOKUP(Объем_продаж[[#This Row],[Наименование]],Склад!C:D,2,0),0)</f>
        <v>198</v>
      </c>
      <c r="I365" s="2">
        <f>IFERROR(VLOOKUP(Объем_продаж[[#This Row],[Наименование]],Склад!H:I,2,0),0)</f>
        <v>198</v>
      </c>
      <c r="J365" s="56">
        <f>IFERROR(VLOOKUP(Объем_продаж[[#This Row],[Артикул]]&amp;Объем_продаж[[#This Row],[Наименование]],Склад!A:D,4,0),0)</f>
        <v>198</v>
      </c>
      <c r="K365">
        <f t="shared" si="32"/>
        <v>1</v>
      </c>
      <c r="L365">
        <f t="shared" si="33"/>
        <v>1</v>
      </c>
      <c r="M365">
        <f t="shared" si="34"/>
        <v>1</v>
      </c>
      <c r="N365" t="e">
        <f>VLOOKUP(Объем_продаж[[#This Row],[Артикул]],'Справочник_дубли арт'!A:A,1,0)</f>
        <v>#N/A</v>
      </c>
      <c r="Q365">
        <v>166259</v>
      </c>
      <c r="R365" s="27">
        <v>73589</v>
      </c>
      <c r="S365" s="20">
        <v>1.1732124862880223E-3</v>
      </c>
      <c r="T365" s="20">
        <v>0.92034306672377575</v>
      </c>
      <c r="U365" s="4" t="str">
        <f t="shared" si="35"/>
        <v>B</v>
      </c>
    </row>
    <row r="366" spans="1:21" x14ac:dyDescent="0.25">
      <c r="A366" s="28">
        <v>136222</v>
      </c>
      <c r="B366" s="2" t="s">
        <v>231</v>
      </c>
      <c r="C366" s="29">
        <v>71141</v>
      </c>
      <c r="D366" s="25">
        <f t="shared" si="30"/>
        <v>1.1341845858350594E-3</v>
      </c>
      <c r="E366" s="68">
        <f t="shared" si="31"/>
        <v>0.92379931572994323</v>
      </c>
      <c r="F366" s="15" t="str">
        <f>VLOOKUP(Объем_продаж[[#This Row],[Артикул]],Q:U,5,0)</f>
        <v>B</v>
      </c>
      <c r="G366" s="2">
        <f>IFERROR(VLOOKUP(Объем_продаж[[#This Row],[Артикул]],Склад!B:D,3,0),0)</f>
        <v>48</v>
      </c>
      <c r="H366" s="2">
        <f>IFERROR(VLOOKUP(Объем_продаж[[#This Row],[Наименование]],Склад!C:D,2,0),0)</f>
        <v>48</v>
      </c>
      <c r="I366" s="2">
        <f>IFERROR(VLOOKUP(Объем_продаж[[#This Row],[Наименование]],Склад!H:I,2,0),0)</f>
        <v>48</v>
      </c>
      <c r="J366" s="56">
        <f>IFERROR(VLOOKUP(Объем_продаж[[#This Row],[Артикул]]&amp;Объем_продаж[[#This Row],[Наименование]],Склад!A:D,4,0),0)</f>
        <v>48</v>
      </c>
      <c r="K366">
        <f t="shared" si="32"/>
        <v>1</v>
      </c>
      <c r="L366">
        <f t="shared" si="33"/>
        <v>1</v>
      </c>
      <c r="M366">
        <f t="shared" si="34"/>
        <v>1</v>
      </c>
      <c r="N366" t="e">
        <f>VLOOKUP(Объем_продаж[[#This Row],[Артикул]],'Справочник_дубли арт'!A:A,1,0)</f>
        <v>#N/A</v>
      </c>
      <c r="Q366">
        <v>177218</v>
      </c>
      <c r="R366" s="27">
        <v>72893</v>
      </c>
      <c r="S366" s="20">
        <v>1.1621163185121799E-3</v>
      </c>
      <c r="T366" s="20">
        <v>0.92150518304228801</v>
      </c>
      <c r="U366" s="4" t="str">
        <f t="shared" si="35"/>
        <v>B</v>
      </c>
    </row>
    <row r="367" spans="1:21" x14ac:dyDescent="0.25">
      <c r="A367" s="28">
        <v>161734</v>
      </c>
      <c r="B367" s="2" t="s">
        <v>12</v>
      </c>
      <c r="C367" s="29">
        <v>71122</v>
      </c>
      <c r="D367" s="25">
        <f t="shared" si="30"/>
        <v>1.1338816732089948E-3</v>
      </c>
      <c r="E367" s="68">
        <f t="shared" si="31"/>
        <v>0.92493319740315227</v>
      </c>
      <c r="F367" s="15" t="str">
        <f>VLOOKUP(Объем_продаж[[#This Row],[Артикул]],Q:U,5,0)</f>
        <v>B</v>
      </c>
      <c r="G367" s="2">
        <f>IFERROR(VLOOKUP(Объем_продаж[[#This Row],[Артикул]],Склад!B:D,3,0),0)</f>
        <v>0</v>
      </c>
      <c r="H367" s="2">
        <f>IFERROR(VLOOKUP(Объем_продаж[[#This Row],[Наименование]],Склад!C:D,2,0),0)</f>
        <v>0</v>
      </c>
      <c r="I367" s="2">
        <f>IFERROR(VLOOKUP(Объем_продаж[[#This Row],[Наименование]],Склад!H:I,2,0),0)</f>
        <v>0</v>
      </c>
      <c r="J367" s="56">
        <f>IFERROR(VLOOKUP(Объем_продаж[[#This Row],[Артикул]]&amp;Объем_продаж[[#This Row],[Наименование]],Склад!A:D,4,0),0)</f>
        <v>0</v>
      </c>
      <c r="K367">
        <f t="shared" si="32"/>
        <v>1</v>
      </c>
      <c r="L367">
        <f t="shared" si="33"/>
        <v>1</v>
      </c>
      <c r="M367">
        <f t="shared" si="34"/>
        <v>1</v>
      </c>
      <c r="N367" t="e">
        <f>VLOOKUP(Объем_продаж[[#This Row],[Артикул]],'Справочник_дубли арт'!A:A,1,0)</f>
        <v>#N/A</v>
      </c>
      <c r="Q367">
        <v>197484</v>
      </c>
      <c r="R367" s="27">
        <v>72757</v>
      </c>
      <c r="S367" s="20">
        <v>1.1599481018203486E-3</v>
      </c>
      <c r="T367" s="20">
        <v>0.92266513114410831</v>
      </c>
      <c r="U367" s="4" t="str">
        <f t="shared" si="35"/>
        <v>B</v>
      </c>
    </row>
    <row r="368" spans="1:21" x14ac:dyDescent="0.25">
      <c r="A368" s="28">
        <v>164653</v>
      </c>
      <c r="B368" s="2" t="s">
        <v>238</v>
      </c>
      <c r="C368" s="29">
        <v>70887</v>
      </c>
      <c r="D368" s="25">
        <f t="shared" si="30"/>
        <v>1.1301351223076688E-3</v>
      </c>
      <c r="E368" s="68">
        <f t="shared" si="31"/>
        <v>0.92606333252545991</v>
      </c>
      <c r="F368" s="15" t="str">
        <f>VLOOKUP(Объем_продаж[[#This Row],[Артикул]],Q:U,5,0)</f>
        <v>B</v>
      </c>
      <c r="G368" s="2">
        <f>IFERROR(VLOOKUP(Объем_продаж[[#This Row],[Артикул]],Склад!B:D,3,0),0)</f>
        <v>170</v>
      </c>
      <c r="H368" s="2">
        <f>IFERROR(VLOOKUP(Объем_продаж[[#This Row],[Наименование]],Склад!C:D,2,0),0)</f>
        <v>170</v>
      </c>
      <c r="I368" s="2">
        <f>IFERROR(VLOOKUP(Объем_продаж[[#This Row],[Наименование]],Склад!H:I,2,0),0)</f>
        <v>170</v>
      </c>
      <c r="J368" s="56">
        <f>IFERROR(VLOOKUP(Объем_продаж[[#This Row],[Артикул]]&amp;Объем_продаж[[#This Row],[Наименование]],Склад!A:D,4,0),0)</f>
        <v>170</v>
      </c>
      <c r="K368">
        <f t="shared" si="32"/>
        <v>1</v>
      </c>
      <c r="L368">
        <f t="shared" si="33"/>
        <v>1</v>
      </c>
      <c r="M368">
        <f t="shared" si="34"/>
        <v>1</v>
      </c>
      <c r="N368" t="e">
        <f>VLOOKUP(Объем_продаж[[#This Row],[Артикул]],'Справочник_дубли арт'!A:A,1,0)</f>
        <v>#N/A</v>
      </c>
      <c r="Q368">
        <v>136222</v>
      </c>
      <c r="R368" s="27">
        <v>71141</v>
      </c>
      <c r="S368" s="20">
        <v>1.1341845858350594E-3</v>
      </c>
      <c r="T368" s="20">
        <v>0.92379931572994334</v>
      </c>
      <c r="U368" s="4" t="str">
        <f t="shared" si="35"/>
        <v>B</v>
      </c>
    </row>
    <row r="369" spans="1:21" x14ac:dyDescent="0.25">
      <c r="A369" s="28">
        <v>166399</v>
      </c>
      <c r="B369" s="2" t="s">
        <v>350</v>
      </c>
      <c r="C369" s="29">
        <v>69649</v>
      </c>
      <c r="D369" s="25">
        <f t="shared" si="30"/>
        <v>1.110397973304087E-3</v>
      </c>
      <c r="E369" s="68">
        <f t="shared" si="31"/>
        <v>0.92717373049876395</v>
      </c>
      <c r="F369" s="15" t="str">
        <f>VLOOKUP(Объем_продаж[[#This Row],[Артикул]],Q:U,5,0)</f>
        <v>B</v>
      </c>
      <c r="G369" s="2">
        <f>IFERROR(VLOOKUP(Объем_продаж[[#This Row],[Артикул]],Склад!B:D,3,0),0)</f>
        <v>0</v>
      </c>
      <c r="H369" s="2">
        <f>IFERROR(VLOOKUP(Объем_продаж[[#This Row],[Наименование]],Склад!C:D,2,0),0)</f>
        <v>0</v>
      </c>
      <c r="I369" s="2">
        <f>IFERROR(VLOOKUP(Объем_продаж[[#This Row],[Наименование]],Склад!H:I,2,0),0)</f>
        <v>0</v>
      </c>
      <c r="J369" s="56">
        <f>IFERROR(VLOOKUP(Объем_продаж[[#This Row],[Артикул]]&amp;Объем_продаж[[#This Row],[Наименование]],Склад!A:D,4,0),0)</f>
        <v>0</v>
      </c>
      <c r="K369">
        <f t="shared" si="32"/>
        <v>1</v>
      </c>
      <c r="L369">
        <f t="shared" si="33"/>
        <v>1</v>
      </c>
      <c r="M369">
        <f t="shared" si="34"/>
        <v>1</v>
      </c>
      <c r="N369" t="e">
        <f>VLOOKUP(Объем_продаж[[#This Row],[Артикул]],'Справочник_дубли арт'!A:A,1,0)</f>
        <v>#N/A</v>
      </c>
      <c r="Q369">
        <v>161734</v>
      </c>
      <c r="R369" s="27">
        <v>71122</v>
      </c>
      <c r="S369" s="20">
        <v>1.1338816732089948E-3</v>
      </c>
      <c r="T369" s="20">
        <v>0.92493319740315239</v>
      </c>
      <c r="U369" s="4" t="str">
        <f t="shared" si="35"/>
        <v>B</v>
      </c>
    </row>
    <row r="370" spans="1:21" x14ac:dyDescent="0.25">
      <c r="A370" s="28">
        <v>131703</v>
      </c>
      <c r="B370" s="2" t="s">
        <v>396</v>
      </c>
      <c r="C370" s="29">
        <v>69616</v>
      </c>
      <c r="D370" s="25">
        <f t="shared" si="30"/>
        <v>1.1098718619009221E-3</v>
      </c>
      <c r="E370" s="68">
        <f t="shared" si="31"/>
        <v>0.92828360236066487</v>
      </c>
      <c r="F370" s="15" t="str">
        <f>VLOOKUP(Объем_продаж[[#This Row],[Артикул]],Q:U,5,0)</f>
        <v>B</v>
      </c>
      <c r="G370" s="2">
        <f>IFERROR(VLOOKUP(Объем_продаж[[#This Row],[Артикул]],Склад!B:D,3,0),0)</f>
        <v>0</v>
      </c>
      <c r="H370" s="2">
        <f>IFERROR(VLOOKUP(Объем_продаж[[#This Row],[Наименование]],Склад!C:D,2,0),0)</f>
        <v>0</v>
      </c>
      <c r="I370" s="2">
        <f>IFERROR(VLOOKUP(Объем_продаж[[#This Row],[Наименование]],Склад!H:I,2,0),0)</f>
        <v>0</v>
      </c>
      <c r="J370" s="56">
        <f>IFERROR(VLOOKUP(Объем_продаж[[#This Row],[Артикул]]&amp;Объем_продаж[[#This Row],[Наименование]],Склад!A:D,4,0),0)</f>
        <v>0</v>
      </c>
      <c r="K370">
        <f t="shared" si="32"/>
        <v>1</v>
      </c>
      <c r="L370">
        <f t="shared" si="33"/>
        <v>1</v>
      </c>
      <c r="M370">
        <f t="shared" si="34"/>
        <v>1</v>
      </c>
      <c r="N370" t="e">
        <f>VLOOKUP(Объем_продаж[[#This Row],[Артикул]],'Справочник_дубли арт'!A:A,1,0)</f>
        <v>#N/A</v>
      </c>
      <c r="Q370">
        <v>164653</v>
      </c>
      <c r="R370" s="27">
        <v>70887</v>
      </c>
      <c r="S370" s="20">
        <v>1.1301351223076688E-3</v>
      </c>
      <c r="T370" s="20">
        <v>0.92606333252546003</v>
      </c>
      <c r="U370" s="4" t="str">
        <f t="shared" si="35"/>
        <v>B</v>
      </c>
    </row>
    <row r="371" spans="1:21" x14ac:dyDescent="0.25">
      <c r="A371" s="28">
        <v>198477</v>
      </c>
      <c r="B371" s="2" t="s">
        <v>389</v>
      </c>
      <c r="C371" s="29">
        <v>69536</v>
      </c>
      <c r="D371" s="25">
        <f t="shared" si="30"/>
        <v>1.108596440317492E-3</v>
      </c>
      <c r="E371" s="68">
        <f t="shared" si="31"/>
        <v>0.92939219880098234</v>
      </c>
      <c r="F371" s="15" t="str">
        <f>VLOOKUP(Объем_продаж[[#This Row],[Артикул]],Q:U,5,0)</f>
        <v>B</v>
      </c>
      <c r="G371" s="2">
        <f>IFERROR(VLOOKUP(Объем_продаж[[#This Row],[Артикул]],Склад!B:D,3,0),0)</f>
        <v>0</v>
      </c>
      <c r="H371" s="2">
        <f>IFERROR(VLOOKUP(Объем_продаж[[#This Row],[Наименование]],Склад!C:D,2,0),0)</f>
        <v>0</v>
      </c>
      <c r="I371" s="2">
        <f>IFERROR(VLOOKUP(Объем_продаж[[#This Row],[Наименование]],Склад!H:I,2,0),0)</f>
        <v>0</v>
      </c>
      <c r="J371" s="56">
        <f>IFERROR(VLOOKUP(Объем_продаж[[#This Row],[Артикул]]&amp;Объем_продаж[[#This Row],[Наименование]],Склад!A:D,4,0),0)</f>
        <v>0</v>
      </c>
      <c r="K371">
        <f t="shared" si="32"/>
        <v>1</v>
      </c>
      <c r="L371">
        <f t="shared" si="33"/>
        <v>1</v>
      </c>
      <c r="M371">
        <f t="shared" si="34"/>
        <v>1</v>
      </c>
      <c r="N371" t="e">
        <f>VLOOKUP(Объем_продаж[[#This Row],[Артикул]],'Справочник_дубли арт'!A:A,1,0)</f>
        <v>#N/A</v>
      </c>
      <c r="Q371">
        <v>166399</v>
      </c>
      <c r="R371" s="27">
        <v>69649</v>
      </c>
      <c r="S371" s="20">
        <v>1.110397973304087E-3</v>
      </c>
      <c r="T371" s="20">
        <v>0.92717373049876417</v>
      </c>
      <c r="U371" s="4" t="str">
        <f t="shared" si="35"/>
        <v>B</v>
      </c>
    </row>
    <row r="372" spans="1:21" x14ac:dyDescent="0.25">
      <c r="A372" s="28">
        <v>131025</v>
      </c>
      <c r="B372" s="2" t="s">
        <v>207</v>
      </c>
      <c r="C372" s="29">
        <v>69333</v>
      </c>
      <c r="D372" s="25">
        <f t="shared" si="30"/>
        <v>1.1053600580495379E-3</v>
      </c>
      <c r="E372" s="68">
        <f t="shared" si="31"/>
        <v>0.93049755885903185</v>
      </c>
      <c r="F372" s="15" t="str">
        <f>VLOOKUP(Объем_продаж[[#This Row],[Артикул]],Q:U,5,0)</f>
        <v>B</v>
      </c>
      <c r="G372" s="2">
        <f>IFERROR(VLOOKUP(Объем_продаж[[#This Row],[Артикул]],Склад!B:D,3,0),0)</f>
        <v>200</v>
      </c>
      <c r="H372" s="2">
        <f>IFERROR(VLOOKUP(Объем_продаж[[#This Row],[Наименование]],Склад!C:D,2,0),0)</f>
        <v>200</v>
      </c>
      <c r="I372" s="2">
        <f>IFERROR(VLOOKUP(Объем_продаж[[#This Row],[Наименование]],Склад!H:I,2,0),0)</f>
        <v>200</v>
      </c>
      <c r="J372" s="56">
        <f>IFERROR(VLOOKUP(Объем_продаж[[#This Row],[Артикул]]&amp;Объем_продаж[[#This Row],[Наименование]],Склад!A:D,4,0),0)</f>
        <v>200</v>
      </c>
      <c r="K372">
        <f t="shared" si="32"/>
        <v>1</v>
      </c>
      <c r="L372">
        <f t="shared" si="33"/>
        <v>1</v>
      </c>
      <c r="M372">
        <f t="shared" si="34"/>
        <v>1</v>
      </c>
      <c r="N372" t="e">
        <f>VLOOKUP(Объем_продаж[[#This Row],[Артикул]],'Справочник_дубли арт'!A:A,1,0)</f>
        <v>#N/A</v>
      </c>
      <c r="Q372">
        <v>131703</v>
      </c>
      <c r="R372" s="27">
        <v>69616</v>
      </c>
      <c r="S372" s="20">
        <v>1.1098718619009221E-3</v>
      </c>
      <c r="T372" s="20">
        <v>0.92828360236066509</v>
      </c>
      <c r="U372" s="4" t="str">
        <f t="shared" si="35"/>
        <v>B</v>
      </c>
    </row>
    <row r="373" spans="1:21" x14ac:dyDescent="0.25">
      <c r="A373" s="28">
        <v>183929</v>
      </c>
      <c r="B373" s="2" t="s">
        <v>215</v>
      </c>
      <c r="C373" s="29">
        <v>69089</v>
      </c>
      <c r="D373" s="25">
        <f t="shared" si="30"/>
        <v>1.101470022220076E-3</v>
      </c>
      <c r="E373" s="68">
        <f t="shared" si="31"/>
        <v>0.9315990288812519</v>
      </c>
      <c r="F373" s="15" t="str">
        <f>VLOOKUP(Объем_продаж[[#This Row],[Артикул]],Q:U,5,0)</f>
        <v>B</v>
      </c>
      <c r="G373" s="2">
        <f>IFERROR(VLOOKUP(Объем_продаж[[#This Row],[Артикул]],Склад!B:D,3,0),0)</f>
        <v>84</v>
      </c>
      <c r="H373" s="2">
        <f>IFERROR(VLOOKUP(Объем_продаж[[#This Row],[Наименование]],Склад!C:D,2,0),0)</f>
        <v>84</v>
      </c>
      <c r="I373" s="2">
        <f>IFERROR(VLOOKUP(Объем_продаж[[#This Row],[Наименование]],Склад!H:I,2,0),0)</f>
        <v>84</v>
      </c>
      <c r="J373" s="56">
        <f>IFERROR(VLOOKUP(Объем_продаж[[#This Row],[Артикул]]&amp;Объем_продаж[[#This Row],[Наименование]],Склад!A:D,4,0),0)</f>
        <v>84</v>
      </c>
      <c r="K373">
        <f t="shared" si="32"/>
        <v>1</v>
      </c>
      <c r="L373">
        <f t="shared" si="33"/>
        <v>1</v>
      </c>
      <c r="M373">
        <f t="shared" si="34"/>
        <v>1</v>
      </c>
      <c r="N373" t="e">
        <f>VLOOKUP(Объем_продаж[[#This Row],[Артикул]],'Справочник_дубли арт'!A:A,1,0)</f>
        <v>#N/A</v>
      </c>
      <c r="Q373">
        <v>198477</v>
      </c>
      <c r="R373" s="27">
        <v>69536</v>
      </c>
      <c r="S373" s="20">
        <v>1.108596440317492E-3</v>
      </c>
      <c r="T373" s="20">
        <v>0.92939219880098256</v>
      </c>
      <c r="U373" s="4" t="str">
        <f t="shared" si="35"/>
        <v>B</v>
      </c>
    </row>
    <row r="374" spans="1:21" x14ac:dyDescent="0.25">
      <c r="A374" s="28">
        <v>195869</v>
      </c>
      <c r="B374" s="2" t="s">
        <v>81</v>
      </c>
      <c r="C374" s="29">
        <v>68549</v>
      </c>
      <c r="D374" s="25">
        <f t="shared" si="30"/>
        <v>1.0928609265319223E-3</v>
      </c>
      <c r="E374" s="68">
        <f t="shared" si="31"/>
        <v>0.93269188980778384</v>
      </c>
      <c r="F374" s="15" t="str">
        <f>VLOOKUP(Объем_продаж[[#This Row],[Артикул]],Q:U,5,0)</f>
        <v>B</v>
      </c>
      <c r="G374" s="2">
        <f>IFERROR(VLOOKUP(Объем_продаж[[#This Row],[Артикул]],Склад!B:D,3,0),0)</f>
        <v>169</v>
      </c>
      <c r="H374" s="2">
        <f>IFERROR(VLOOKUP(Объем_продаж[[#This Row],[Наименование]],Склад!C:D,2,0),0)</f>
        <v>169</v>
      </c>
      <c r="I374" s="2">
        <f>IFERROR(VLOOKUP(Объем_продаж[[#This Row],[Наименование]],Склад!H:I,2,0),0)</f>
        <v>169</v>
      </c>
      <c r="J374" s="56">
        <f>IFERROR(VLOOKUP(Объем_продаж[[#This Row],[Артикул]]&amp;Объем_продаж[[#This Row],[Наименование]],Склад!A:D,4,0),0)</f>
        <v>169</v>
      </c>
      <c r="K374">
        <f t="shared" si="32"/>
        <v>1</v>
      </c>
      <c r="L374">
        <f t="shared" si="33"/>
        <v>1</v>
      </c>
      <c r="M374">
        <f t="shared" si="34"/>
        <v>1</v>
      </c>
      <c r="N374" t="e">
        <f>VLOOKUP(Объем_продаж[[#This Row],[Артикул]],'Справочник_дубли арт'!A:A,1,0)</f>
        <v>#N/A</v>
      </c>
      <c r="Q374">
        <v>131025</v>
      </c>
      <c r="R374" s="27">
        <v>69333</v>
      </c>
      <c r="S374" s="20">
        <v>1.1053600580495379E-3</v>
      </c>
      <c r="T374" s="20">
        <v>0.93049755885903207</v>
      </c>
      <c r="U374" s="4" t="str">
        <f t="shared" si="35"/>
        <v>B</v>
      </c>
    </row>
    <row r="375" spans="1:21" x14ac:dyDescent="0.25">
      <c r="A375" s="28">
        <v>138018</v>
      </c>
      <c r="B375" s="2" t="s">
        <v>192</v>
      </c>
      <c r="C375" s="29">
        <v>67369</v>
      </c>
      <c r="D375" s="25">
        <f t="shared" si="30"/>
        <v>1.0740484581763276E-3</v>
      </c>
      <c r="E375" s="68">
        <f t="shared" si="31"/>
        <v>0.93376593826596022</v>
      </c>
      <c r="F375" s="15" t="str">
        <f>VLOOKUP(Объем_продаж[[#This Row],[Артикул]],Q:U,5,0)</f>
        <v>B</v>
      </c>
      <c r="G375" s="2">
        <f>IFERROR(VLOOKUP(Объем_продаж[[#This Row],[Артикул]],Склад!B:D,3,0),0)</f>
        <v>132</v>
      </c>
      <c r="H375" s="2">
        <f>IFERROR(VLOOKUP(Объем_продаж[[#This Row],[Наименование]],Склад!C:D,2,0),0)</f>
        <v>132</v>
      </c>
      <c r="I375" s="2">
        <f>IFERROR(VLOOKUP(Объем_продаж[[#This Row],[Наименование]],Склад!H:I,2,0),0)</f>
        <v>132</v>
      </c>
      <c r="J375" s="56">
        <f>IFERROR(VLOOKUP(Объем_продаж[[#This Row],[Артикул]]&amp;Объем_продаж[[#This Row],[Наименование]],Склад!A:D,4,0),0)</f>
        <v>132</v>
      </c>
      <c r="K375">
        <f t="shared" si="32"/>
        <v>1</v>
      </c>
      <c r="L375">
        <f t="shared" si="33"/>
        <v>1</v>
      </c>
      <c r="M375">
        <f t="shared" si="34"/>
        <v>1</v>
      </c>
      <c r="N375" t="e">
        <f>VLOOKUP(Объем_продаж[[#This Row],[Артикул]],'Справочник_дубли арт'!A:A,1,0)</f>
        <v>#N/A</v>
      </c>
      <c r="Q375">
        <v>183929</v>
      </c>
      <c r="R375" s="27">
        <v>69089</v>
      </c>
      <c r="S375" s="20">
        <v>1.101470022220076E-3</v>
      </c>
      <c r="T375" s="20">
        <v>0.93159902888125212</v>
      </c>
      <c r="U375" s="4" t="str">
        <f t="shared" si="35"/>
        <v>B</v>
      </c>
    </row>
    <row r="376" spans="1:21" x14ac:dyDescent="0.25">
      <c r="A376" s="28">
        <v>190587</v>
      </c>
      <c r="B376" s="2" t="s">
        <v>109</v>
      </c>
      <c r="C376" s="29">
        <v>66283</v>
      </c>
      <c r="D376" s="25">
        <f t="shared" si="30"/>
        <v>1.0567346101812633E-3</v>
      </c>
      <c r="E376" s="68">
        <f t="shared" si="31"/>
        <v>0.93482267287614151</v>
      </c>
      <c r="F376" s="15" t="str">
        <f>VLOOKUP(Объем_продаж[[#This Row],[Артикул]],Q:U,5,0)</f>
        <v>B</v>
      </c>
      <c r="G376" s="2">
        <f>IFERROR(VLOOKUP(Объем_продаж[[#This Row],[Артикул]],Склад!B:D,3,0),0)</f>
        <v>70</v>
      </c>
      <c r="H376" s="2">
        <f>IFERROR(VLOOKUP(Объем_продаж[[#This Row],[Наименование]],Склад!C:D,2,0),0)</f>
        <v>70</v>
      </c>
      <c r="I376" s="2">
        <f>IFERROR(VLOOKUP(Объем_продаж[[#This Row],[Наименование]],Склад!H:I,2,0),0)</f>
        <v>70</v>
      </c>
      <c r="J376" s="56">
        <f>IFERROR(VLOOKUP(Объем_продаж[[#This Row],[Артикул]]&amp;Объем_продаж[[#This Row],[Наименование]],Склад!A:D,4,0),0)</f>
        <v>70</v>
      </c>
      <c r="K376">
        <f t="shared" si="32"/>
        <v>1</v>
      </c>
      <c r="L376">
        <f t="shared" si="33"/>
        <v>1</v>
      </c>
      <c r="M376">
        <f t="shared" si="34"/>
        <v>1</v>
      </c>
      <c r="N376" t="e">
        <f>VLOOKUP(Объем_продаж[[#This Row],[Артикул]],'Справочник_дубли арт'!A:A,1,0)</f>
        <v>#N/A</v>
      </c>
      <c r="Q376">
        <v>195869</v>
      </c>
      <c r="R376" s="27">
        <v>68549</v>
      </c>
      <c r="S376" s="20">
        <v>1.0928609265319223E-3</v>
      </c>
      <c r="T376" s="20">
        <v>0.93269188980778406</v>
      </c>
      <c r="U376" s="4" t="str">
        <f t="shared" si="35"/>
        <v>B</v>
      </c>
    </row>
    <row r="377" spans="1:21" x14ac:dyDescent="0.25">
      <c r="A377" s="28">
        <v>125364</v>
      </c>
      <c r="B377" s="2" t="s">
        <v>385</v>
      </c>
      <c r="C377" s="29">
        <v>66084</v>
      </c>
      <c r="D377" s="25">
        <f t="shared" si="30"/>
        <v>1.0535619989924807E-3</v>
      </c>
      <c r="E377" s="68">
        <f t="shared" si="31"/>
        <v>0.93587623487513405</v>
      </c>
      <c r="F377" s="15" t="str">
        <f>VLOOKUP(Объем_продаж[[#This Row],[Артикул]],Q:U,5,0)</f>
        <v>B</v>
      </c>
      <c r="G377" s="2">
        <f>IFERROR(VLOOKUP(Объем_продаж[[#This Row],[Артикул]],Склад!B:D,3,0),0)</f>
        <v>0</v>
      </c>
      <c r="H377" s="2">
        <f>IFERROR(VLOOKUP(Объем_продаж[[#This Row],[Наименование]],Склад!C:D,2,0),0)</f>
        <v>0</v>
      </c>
      <c r="I377" s="2">
        <f>IFERROR(VLOOKUP(Объем_продаж[[#This Row],[Наименование]],Склад!H:I,2,0),0)</f>
        <v>0</v>
      </c>
      <c r="J377" s="56">
        <f>IFERROR(VLOOKUP(Объем_продаж[[#This Row],[Артикул]]&amp;Объем_продаж[[#This Row],[Наименование]],Склад!A:D,4,0),0)</f>
        <v>0</v>
      </c>
      <c r="K377">
        <f t="shared" si="32"/>
        <v>1</v>
      </c>
      <c r="L377">
        <f t="shared" si="33"/>
        <v>1</v>
      </c>
      <c r="M377">
        <f t="shared" si="34"/>
        <v>1</v>
      </c>
      <c r="N377" t="e">
        <f>VLOOKUP(Объем_продаж[[#This Row],[Артикул]],'Справочник_дубли арт'!A:A,1,0)</f>
        <v>#N/A</v>
      </c>
      <c r="Q377">
        <v>138018</v>
      </c>
      <c r="R377" s="27">
        <v>67369</v>
      </c>
      <c r="S377" s="20">
        <v>1.0740484581763276E-3</v>
      </c>
      <c r="T377" s="20">
        <v>0.93376593826596044</v>
      </c>
      <c r="U377" s="4" t="str">
        <f t="shared" si="35"/>
        <v>B</v>
      </c>
    </row>
    <row r="378" spans="1:21" x14ac:dyDescent="0.25">
      <c r="A378" s="28">
        <v>123606</v>
      </c>
      <c r="B378" s="2" t="s">
        <v>121</v>
      </c>
      <c r="C378" s="29">
        <v>64917</v>
      </c>
      <c r="D378" s="25">
        <f t="shared" si="30"/>
        <v>1.0349567866441932E-3</v>
      </c>
      <c r="E378" s="68">
        <f t="shared" si="31"/>
        <v>0.93691119166177828</v>
      </c>
      <c r="F378" s="15" t="str">
        <f>VLOOKUP(Объем_продаж[[#This Row],[Артикул]],Q:U,5,0)</f>
        <v>B</v>
      </c>
      <c r="G378" s="2">
        <f>IFERROR(VLOOKUP(Объем_продаж[[#This Row],[Артикул]],Склад!B:D,3,0),0)</f>
        <v>162</v>
      </c>
      <c r="H378" s="2">
        <f>IFERROR(VLOOKUP(Объем_продаж[[#This Row],[Наименование]],Склад!C:D,2,0),0)</f>
        <v>162</v>
      </c>
      <c r="I378" s="2">
        <f>IFERROR(VLOOKUP(Объем_продаж[[#This Row],[Наименование]],Склад!H:I,2,0),0)</f>
        <v>162</v>
      </c>
      <c r="J378" s="56">
        <f>IFERROR(VLOOKUP(Объем_продаж[[#This Row],[Артикул]]&amp;Объем_продаж[[#This Row],[Наименование]],Склад!A:D,4,0),0)</f>
        <v>162</v>
      </c>
      <c r="K378">
        <f t="shared" si="32"/>
        <v>1</v>
      </c>
      <c r="L378">
        <f t="shared" si="33"/>
        <v>1</v>
      </c>
      <c r="M378">
        <f t="shared" si="34"/>
        <v>1</v>
      </c>
      <c r="N378" t="e">
        <f>VLOOKUP(Объем_продаж[[#This Row],[Артикул]],'Справочник_дубли арт'!A:A,1,0)</f>
        <v>#N/A</v>
      </c>
      <c r="Q378">
        <v>190587</v>
      </c>
      <c r="R378" s="27">
        <v>66283</v>
      </c>
      <c r="S378" s="20">
        <v>1.0567346101812633E-3</v>
      </c>
      <c r="T378" s="20">
        <v>0.93482267287614162</v>
      </c>
      <c r="U378" s="4" t="str">
        <f t="shared" si="35"/>
        <v>B</v>
      </c>
    </row>
    <row r="379" spans="1:21" x14ac:dyDescent="0.25">
      <c r="A379" s="28">
        <v>172809</v>
      </c>
      <c r="B379" s="2" t="s">
        <v>235</v>
      </c>
      <c r="C379" s="29">
        <v>64514</v>
      </c>
      <c r="D379" s="25">
        <f t="shared" si="30"/>
        <v>1.0285318504176639E-3</v>
      </c>
      <c r="E379" s="68">
        <f t="shared" si="31"/>
        <v>0.9379397235121959</v>
      </c>
      <c r="F379" s="15" t="str">
        <f>VLOOKUP(Объем_продаж[[#This Row],[Артикул]],Q:U,5,0)</f>
        <v>B</v>
      </c>
      <c r="G379" s="2">
        <f>IFERROR(VLOOKUP(Объем_продаж[[#This Row],[Артикул]],Склад!B:D,3,0),0)</f>
        <v>175</v>
      </c>
      <c r="H379" s="2">
        <f>IFERROR(VLOOKUP(Объем_продаж[[#This Row],[Наименование]],Склад!C:D,2,0),0)</f>
        <v>175</v>
      </c>
      <c r="I379" s="2">
        <f>IFERROR(VLOOKUP(Объем_продаж[[#This Row],[Наименование]],Склад!H:I,2,0),0)</f>
        <v>175</v>
      </c>
      <c r="J379" s="56">
        <f>IFERROR(VLOOKUP(Объем_продаж[[#This Row],[Артикул]]&amp;Объем_продаж[[#This Row],[Наименование]],Склад!A:D,4,0),0)</f>
        <v>175</v>
      </c>
      <c r="K379">
        <f t="shared" si="32"/>
        <v>1</v>
      </c>
      <c r="L379">
        <f t="shared" si="33"/>
        <v>1</v>
      </c>
      <c r="M379">
        <f t="shared" si="34"/>
        <v>1</v>
      </c>
      <c r="N379" t="e">
        <f>VLOOKUP(Объем_продаж[[#This Row],[Артикул]],'Справочник_дубли арт'!A:A,1,0)</f>
        <v>#N/A</v>
      </c>
      <c r="Q379">
        <v>125364</v>
      </c>
      <c r="R379" s="27">
        <v>66084</v>
      </c>
      <c r="S379" s="20">
        <v>1.0535619989924807E-3</v>
      </c>
      <c r="T379" s="20">
        <v>0.93587623487513416</v>
      </c>
      <c r="U379" s="4" t="str">
        <f t="shared" si="35"/>
        <v>B</v>
      </c>
    </row>
    <row r="380" spans="1:21" x14ac:dyDescent="0.25">
      <c r="A380" s="28">
        <v>108628</v>
      </c>
      <c r="B380" s="2" t="s">
        <v>129</v>
      </c>
      <c r="C380" s="29">
        <v>64421</v>
      </c>
      <c r="D380" s="25">
        <f t="shared" si="30"/>
        <v>1.0270491728269263E-3</v>
      </c>
      <c r="E380" s="68">
        <f t="shared" si="31"/>
        <v>0.93896677268502282</v>
      </c>
      <c r="F380" s="15" t="str">
        <f>VLOOKUP(Объем_продаж[[#This Row],[Артикул]],Q:U,5,0)</f>
        <v>B</v>
      </c>
      <c r="G380" s="2">
        <f>IFERROR(VLOOKUP(Объем_продаж[[#This Row],[Артикул]],Склад!B:D,3,0),0)</f>
        <v>12</v>
      </c>
      <c r="H380" s="2">
        <f>IFERROR(VLOOKUP(Объем_продаж[[#This Row],[Наименование]],Склад!C:D,2,0),0)</f>
        <v>12</v>
      </c>
      <c r="I380" s="2">
        <f>IFERROR(VLOOKUP(Объем_продаж[[#This Row],[Наименование]],Склад!H:I,2,0),0)</f>
        <v>12</v>
      </c>
      <c r="J380" s="56">
        <f>IFERROR(VLOOKUP(Объем_продаж[[#This Row],[Артикул]]&amp;Объем_продаж[[#This Row],[Наименование]],Склад!A:D,4,0),0)</f>
        <v>12</v>
      </c>
      <c r="K380">
        <f t="shared" si="32"/>
        <v>1</v>
      </c>
      <c r="L380">
        <f t="shared" si="33"/>
        <v>1</v>
      </c>
      <c r="M380">
        <f t="shared" si="34"/>
        <v>1</v>
      </c>
      <c r="N380" t="e">
        <f>VLOOKUP(Объем_продаж[[#This Row],[Артикул]],'Справочник_дубли арт'!A:A,1,0)</f>
        <v>#N/A</v>
      </c>
      <c r="Q380">
        <v>123606</v>
      </c>
      <c r="R380" s="27">
        <v>64917</v>
      </c>
      <c r="S380" s="20">
        <v>1.0349567866441932E-3</v>
      </c>
      <c r="T380" s="20">
        <v>0.93691119166177839</v>
      </c>
      <c r="U380" s="4" t="str">
        <f t="shared" si="35"/>
        <v>B</v>
      </c>
    </row>
    <row r="381" spans="1:21" x14ac:dyDescent="0.25">
      <c r="A381" s="28">
        <v>148043</v>
      </c>
      <c r="B381" s="2" t="s">
        <v>374</v>
      </c>
      <c r="C381" s="29">
        <v>63988</v>
      </c>
      <c r="D381" s="25">
        <f t="shared" si="30"/>
        <v>1.0201459535066106E-3</v>
      </c>
      <c r="E381" s="68">
        <f t="shared" si="31"/>
        <v>0.93998691863852946</v>
      </c>
      <c r="F381" s="15" t="str">
        <f>VLOOKUP(Объем_продаж[[#This Row],[Артикул]],Q:U,5,0)</f>
        <v>B</v>
      </c>
      <c r="G381" s="2">
        <f>IFERROR(VLOOKUP(Объем_продаж[[#This Row],[Артикул]],Склад!B:D,3,0),0)</f>
        <v>0</v>
      </c>
      <c r="H381" s="2">
        <f>IFERROR(VLOOKUP(Объем_продаж[[#This Row],[Наименование]],Склад!C:D,2,0),0)</f>
        <v>0</v>
      </c>
      <c r="I381" s="2">
        <f>IFERROR(VLOOKUP(Объем_продаж[[#This Row],[Наименование]],Склад!H:I,2,0),0)</f>
        <v>0</v>
      </c>
      <c r="J381" s="56">
        <f>IFERROR(VLOOKUP(Объем_продаж[[#This Row],[Артикул]]&amp;Объем_продаж[[#This Row],[Наименование]],Склад!A:D,4,0),0)</f>
        <v>0</v>
      </c>
      <c r="K381">
        <f t="shared" si="32"/>
        <v>1</v>
      </c>
      <c r="L381">
        <f t="shared" si="33"/>
        <v>1</v>
      </c>
      <c r="M381">
        <f t="shared" si="34"/>
        <v>1</v>
      </c>
      <c r="N381" t="e">
        <f>VLOOKUP(Объем_продаж[[#This Row],[Артикул]],'Справочник_дубли арт'!A:A,1,0)</f>
        <v>#N/A</v>
      </c>
      <c r="Q381">
        <v>172809</v>
      </c>
      <c r="R381" s="27">
        <v>64514</v>
      </c>
      <c r="S381" s="20">
        <v>1.0285318504176639E-3</v>
      </c>
      <c r="T381" s="20">
        <v>0.93793972351219601</v>
      </c>
      <c r="U381" s="4" t="str">
        <f t="shared" si="35"/>
        <v>B</v>
      </c>
    </row>
    <row r="382" spans="1:21" x14ac:dyDescent="0.25">
      <c r="A382" s="28">
        <v>136579</v>
      </c>
      <c r="B382" s="2" t="s">
        <v>70</v>
      </c>
      <c r="C382" s="29">
        <v>63705</v>
      </c>
      <c r="D382" s="25">
        <f t="shared" si="30"/>
        <v>1.0156341496552264E-3</v>
      </c>
      <c r="E382" s="68">
        <f t="shared" si="31"/>
        <v>0.94100255278818468</v>
      </c>
      <c r="F382" s="15" t="str">
        <f>VLOOKUP(Объем_продаж[[#This Row],[Артикул]],Q:U,5,0)</f>
        <v>B</v>
      </c>
      <c r="G382" s="2">
        <f>IFERROR(VLOOKUP(Объем_продаж[[#This Row],[Артикул]],Склад!B:D,3,0),0)</f>
        <v>118</v>
      </c>
      <c r="H382" s="2">
        <f>IFERROR(VLOOKUP(Объем_продаж[[#This Row],[Наименование]],Склад!C:D,2,0),0)</f>
        <v>118</v>
      </c>
      <c r="I382" s="2">
        <f>IFERROR(VLOOKUP(Объем_продаж[[#This Row],[Наименование]],Склад!H:I,2,0),0)</f>
        <v>118</v>
      </c>
      <c r="J382" s="56">
        <f>IFERROR(VLOOKUP(Объем_продаж[[#This Row],[Артикул]]&amp;Объем_продаж[[#This Row],[Наименование]],Склад!A:D,4,0),0)</f>
        <v>118</v>
      </c>
      <c r="K382">
        <f t="shared" si="32"/>
        <v>1</v>
      </c>
      <c r="L382">
        <f t="shared" si="33"/>
        <v>1</v>
      </c>
      <c r="M382">
        <f t="shared" si="34"/>
        <v>1</v>
      </c>
      <c r="N382" t="e">
        <f>VLOOKUP(Объем_продаж[[#This Row],[Артикул]],'Справочник_дубли арт'!A:A,1,0)</f>
        <v>#N/A</v>
      </c>
      <c r="Q382">
        <v>108628</v>
      </c>
      <c r="R382" s="27">
        <v>64421</v>
      </c>
      <c r="S382" s="20">
        <v>1.0270491728269263E-3</v>
      </c>
      <c r="T382" s="20">
        <v>0.93896677268502293</v>
      </c>
      <c r="U382" s="4" t="str">
        <f t="shared" si="35"/>
        <v>B</v>
      </c>
    </row>
    <row r="383" spans="1:21" x14ac:dyDescent="0.25">
      <c r="A383" s="28">
        <v>112043</v>
      </c>
      <c r="B383" s="2" t="s">
        <v>182</v>
      </c>
      <c r="C383" s="29">
        <v>63084</v>
      </c>
      <c r="D383" s="25">
        <f t="shared" si="30"/>
        <v>1.0057336896138499E-3</v>
      </c>
      <c r="E383" s="68">
        <f t="shared" si="31"/>
        <v>0.94200828647779855</v>
      </c>
      <c r="F383" s="15" t="str">
        <f>VLOOKUP(Объем_продаж[[#This Row],[Артикул]],Q:U,5,0)</f>
        <v>B</v>
      </c>
      <c r="G383" s="2">
        <f>IFERROR(VLOOKUP(Объем_продаж[[#This Row],[Артикул]],Склад!B:D,3,0),0)</f>
        <v>105</v>
      </c>
      <c r="H383" s="2">
        <f>IFERROR(VLOOKUP(Объем_продаж[[#This Row],[Наименование]],Склад!C:D,2,0),0)</f>
        <v>105</v>
      </c>
      <c r="I383" s="2">
        <f>IFERROR(VLOOKUP(Объем_продаж[[#This Row],[Наименование]],Склад!H:I,2,0),0)</f>
        <v>105</v>
      </c>
      <c r="J383" s="56">
        <f>IFERROR(VLOOKUP(Объем_продаж[[#This Row],[Артикул]]&amp;Объем_продаж[[#This Row],[Наименование]],Склад!A:D,4,0),0)</f>
        <v>105</v>
      </c>
      <c r="K383">
        <f t="shared" si="32"/>
        <v>1</v>
      </c>
      <c r="L383">
        <f t="shared" si="33"/>
        <v>1</v>
      </c>
      <c r="M383">
        <f t="shared" si="34"/>
        <v>1</v>
      </c>
      <c r="N383" t="e">
        <f>VLOOKUP(Объем_продаж[[#This Row],[Артикул]],'Справочник_дубли арт'!A:A,1,0)</f>
        <v>#N/A</v>
      </c>
      <c r="Q383">
        <v>148043</v>
      </c>
      <c r="R383" s="27">
        <v>63988</v>
      </c>
      <c r="S383" s="20">
        <v>1.0201459535066106E-3</v>
      </c>
      <c r="T383" s="20">
        <v>0.93998691863852957</v>
      </c>
      <c r="U383" s="4" t="str">
        <f t="shared" si="35"/>
        <v>B</v>
      </c>
    </row>
    <row r="384" spans="1:21" x14ac:dyDescent="0.25">
      <c r="A384" s="28">
        <v>115457</v>
      </c>
      <c r="B384" s="2" t="s">
        <v>203</v>
      </c>
      <c r="C384" s="29">
        <v>63010</v>
      </c>
      <c r="D384" s="25">
        <f t="shared" si="30"/>
        <v>1.0045539246491769E-3</v>
      </c>
      <c r="E384" s="68">
        <f t="shared" si="31"/>
        <v>0.94301284040244771</v>
      </c>
      <c r="F384" s="15" t="str">
        <f>VLOOKUP(Объем_продаж[[#This Row],[Артикул]],Q:U,5,0)</f>
        <v>B</v>
      </c>
      <c r="G384" s="2">
        <f>IFERROR(VLOOKUP(Объем_продаж[[#This Row],[Артикул]],Склад!B:D,3,0),0)</f>
        <v>62</v>
      </c>
      <c r="H384" s="2">
        <f>IFERROR(VLOOKUP(Объем_продаж[[#This Row],[Наименование]],Склад!C:D,2,0),0)</f>
        <v>62</v>
      </c>
      <c r="I384" s="2">
        <f>IFERROR(VLOOKUP(Объем_продаж[[#This Row],[Наименование]],Склад!H:I,2,0),0)</f>
        <v>62</v>
      </c>
      <c r="J384" s="56">
        <f>IFERROR(VLOOKUP(Объем_продаж[[#This Row],[Артикул]]&amp;Объем_продаж[[#This Row],[Наименование]],Склад!A:D,4,0),0)</f>
        <v>62</v>
      </c>
      <c r="K384">
        <f t="shared" si="32"/>
        <v>1</v>
      </c>
      <c r="L384">
        <f t="shared" si="33"/>
        <v>1</v>
      </c>
      <c r="M384">
        <f t="shared" si="34"/>
        <v>1</v>
      </c>
      <c r="N384" t="e">
        <f>VLOOKUP(Объем_продаж[[#This Row],[Артикул]],'Справочник_дубли арт'!A:A,1,0)</f>
        <v>#N/A</v>
      </c>
      <c r="Q384">
        <v>136579</v>
      </c>
      <c r="R384" s="27">
        <v>63705</v>
      </c>
      <c r="S384" s="20">
        <v>1.0156341496552264E-3</v>
      </c>
      <c r="T384" s="20">
        <v>0.94100255278818479</v>
      </c>
      <c r="U384" s="4" t="str">
        <f t="shared" si="35"/>
        <v>B</v>
      </c>
    </row>
    <row r="385" spans="1:21" x14ac:dyDescent="0.25">
      <c r="A385" s="28">
        <v>111262</v>
      </c>
      <c r="B385" s="2" t="s">
        <v>352</v>
      </c>
      <c r="C385" s="29">
        <v>62786</v>
      </c>
      <c r="D385" s="25">
        <f t="shared" si="30"/>
        <v>1.0009827442155725E-3</v>
      </c>
      <c r="E385" s="68">
        <f t="shared" si="31"/>
        <v>0.94401382314666327</v>
      </c>
      <c r="F385" s="15" t="str">
        <f>VLOOKUP(Объем_продаж[[#This Row],[Артикул]],Q:U,5,0)</f>
        <v>B</v>
      </c>
      <c r="G385" s="2">
        <f>IFERROR(VLOOKUP(Объем_продаж[[#This Row],[Артикул]],Склад!B:D,3,0),0)</f>
        <v>0</v>
      </c>
      <c r="H385" s="2">
        <f>IFERROR(VLOOKUP(Объем_продаж[[#This Row],[Наименование]],Склад!C:D,2,0),0)</f>
        <v>0</v>
      </c>
      <c r="I385" s="2">
        <f>IFERROR(VLOOKUP(Объем_продаж[[#This Row],[Наименование]],Склад!H:I,2,0),0)</f>
        <v>0</v>
      </c>
      <c r="J385" s="56">
        <f>IFERROR(VLOOKUP(Объем_продаж[[#This Row],[Артикул]]&amp;Объем_продаж[[#This Row],[Наименование]],Склад!A:D,4,0),0)</f>
        <v>0</v>
      </c>
      <c r="K385">
        <f t="shared" si="32"/>
        <v>1</v>
      </c>
      <c r="L385">
        <f t="shared" si="33"/>
        <v>1</v>
      </c>
      <c r="M385">
        <f t="shared" si="34"/>
        <v>1</v>
      </c>
      <c r="N385" t="e">
        <f>VLOOKUP(Объем_продаж[[#This Row],[Артикул]],'Справочник_дубли арт'!A:A,1,0)</f>
        <v>#N/A</v>
      </c>
      <c r="Q385">
        <v>112043</v>
      </c>
      <c r="R385" s="27">
        <v>63084</v>
      </c>
      <c r="S385" s="20">
        <v>1.0057336896138499E-3</v>
      </c>
      <c r="T385" s="20">
        <v>0.94200828647779866</v>
      </c>
      <c r="U385" s="4" t="str">
        <f t="shared" si="35"/>
        <v>B</v>
      </c>
    </row>
    <row r="386" spans="1:21" x14ac:dyDescent="0.25">
      <c r="A386" s="28">
        <v>106389</v>
      </c>
      <c r="B386" s="2" t="s">
        <v>171</v>
      </c>
      <c r="C386" s="29">
        <v>62752</v>
      </c>
      <c r="D386" s="25">
        <f t="shared" si="30"/>
        <v>1.0004406900426146E-3</v>
      </c>
      <c r="E386" s="68">
        <f t="shared" si="31"/>
        <v>0.94501426383670584</v>
      </c>
      <c r="F386" s="15" t="str">
        <f>VLOOKUP(Объем_продаж[[#This Row],[Артикул]],Q:U,5,0)</f>
        <v>B</v>
      </c>
      <c r="G386" s="2">
        <f>IFERROR(VLOOKUP(Объем_продаж[[#This Row],[Артикул]],Склад!B:D,3,0),0)</f>
        <v>128</v>
      </c>
      <c r="H386" s="2">
        <f>IFERROR(VLOOKUP(Объем_продаж[[#This Row],[Наименование]],Склад!C:D,2,0),0)</f>
        <v>128</v>
      </c>
      <c r="I386" s="2">
        <f>IFERROR(VLOOKUP(Объем_продаж[[#This Row],[Наименование]],Склад!H:I,2,0),0)</f>
        <v>128</v>
      </c>
      <c r="J386" s="56">
        <f>IFERROR(VLOOKUP(Объем_продаж[[#This Row],[Артикул]]&amp;Объем_продаж[[#This Row],[Наименование]],Склад!A:D,4,0),0)</f>
        <v>128</v>
      </c>
      <c r="K386">
        <f t="shared" si="32"/>
        <v>1</v>
      </c>
      <c r="L386">
        <f t="shared" si="33"/>
        <v>1</v>
      </c>
      <c r="M386">
        <f t="shared" si="34"/>
        <v>1</v>
      </c>
      <c r="N386" t="e">
        <f>VLOOKUP(Объем_продаж[[#This Row],[Артикул]],'Справочник_дубли арт'!A:A,1,0)</f>
        <v>#N/A</v>
      </c>
      <c r="Q386">
        <v>115457</v>
      </c>
      <c r="R386" s="27">
        <v>63010</v>
      </c>
      <c r="S386" s="20">
        <v>1.0045539246491769E-3</v>
      </c>
      <c r="T386" s="20">
        <v>0.94301284040244782</v>
      </c>
      <c r="U386" s="4" t="str">
        <f t="shared" si="35"/>
        <v>B</v>
      </c>
    </row>
    <row r="387" spans="1:21" x14ac:dyDescent="0.25">
      <c r="A387" s="28">
        <v>170466</v>
      </c>
      <c r="B387" s="2" t="s">
        <v>255</v>
      </c>
      <c r="C387" s="29">
        <v>62258</v>
      </c>
      <c r="D387" s="25">
        <f t="shared" ref="D387:D450" si="36">C387/$N$1</f>
        <v>9.9256496176493357E-4</v>
      </c>
      <c r="E387" s="68">
        <f t="shared" si="31"/>
        <v>0.94600682879847076</v>
      </c>
      <c r="F387" s="15" t="str">
        <f>VLOOKUP(Объем_продаж[[#This Row],[Артикул]],Q:U,5,0)</f>
        <v>B</v>
      </c>
      <c r="G387" s="2">
        <f>IFERROR(VLOOKUP(Объем_продаж[[#This Row],[Артикул]],Склад!B:D,3,0),0)</f>
        <v>73</v>
      </c>
      <c r="H387" s="2">
        <f>IFERROR(VLOOKUP(Объем_продаж[[#This Row],[Наименование]],Склад!C:D,2,0),0)</f>
        <v>73</v>
      </c>
      <c r="I387" s="2">
        <f>IFERROR(VLOOKUP(Объем_продаж[[#This Row],[Наименование]],Склад!H:I,2,0),0)</f>
        <v>73</v>
      </c>
      <c r="J387" s="56">
        <f>IFERROR(VLOOKUP(Объем_продаж[[#This Row],[Артикул]]&amp;Объем_продаж[[#This Row],[Наименование]],Склад!A:D,4,0),0)</f>
        <v>73</v>
      </c>
      <c r="K387">
        <f t="shared" si="32"/>
        <v>1</v>
      </c>
      <c r="L387">
        <f t="shared" si="33"/>
        <v>1</v>
      </c>
      <c r="M387">
        <f t="shared" si="34"/>
        <v>1</v>
      </c>
      <c r="N387" t="e">
        <f>VLOOKUP(Объем_продаж[[#This Row],[Артикул]],'Справочник_дубли арт'!A:A,1,0)</f>
        <v>#N/A</v>
      </c>
      <c r="Q387">
        <v>111262</v>
      </c>
      <c r="R387" s="27">
        <v>62786</v>
      </c>
      <c r="S387" s="20">
        <v>1.0009827442155725E-3</v>
      </c>
      <c r="T387" s="20">
        <v>0.94401382314666338</v>
      </c>
      <c r="U387" s="4" t="str">
        <f t="shared" si="35"/>
        <v>B</v>
      </c>
    </row>
    <row r="388" spans="1:21" x14ac:dyDescent="0.25">
      <c r="A388" s="28">
        <v>173146</v>
      </c>
      <c r="B388" s="2" t="s">
        <v>67</v>
      </c>
      <c r="C388" s="29">
        <v>61049</v>
      </c>
      <c r="D388" s="25">
        <f t="shared" si="36"/>
        <v>9.7329015308534521E-4</v>
      </c>
      <c r="E388" s="68">
        <f t="shared" ref="E388:E451" si="37">E387+D388</f>
        <v>0.94698011895155609</v>
      </c>
      <c r="F388" s="15" t="str">
        <f>VLOOKUP(Объем_продаж[[#This Row],[Артикул]],Q:U,5,0)</f>
        <v>B</v>
      </c>
      <c r="G388" s="2">
        <f>IFERROR(VLOOKUP(Объем_продаж[[#This Row],[Артикул]],Склад!B:D,3,0),0)</f>
        <v>0</v>
      </c>
      <c r="H388" s="2">
        <f>IFERROR(VLOOKUP(Объем_продаж[[#This Row],[Наименование]],Склад!C:D,2,0),0)</f>
        <v>0</v>
      </c>
      <c r="I388" s="2">
        <f>IFERROR(VLOOKUP(Объем_продаж[[#This Row],[Наименование]],Склад!H:I,2,0),0)</f>
        <v>0</v>
      </c>
      <c r="J388" s="56">
        <f>IFERROR(VLOOKUP(Объем_продаж[[#This Row],[Артикул]]&amp;Объем_продаж[[#This Row],[Наименование]],Склад!A:D,4,0),0)</f>
        <v>0</v>
      </c>
      <c r="K388">
        <f t="shared" ref="K388:K451" si="38">(H388=G388)*1</f>
        <v>1</v>
      </c>
      <c r="L388">
        <f t="shared" ref="L388:L451" si="39">(I388=H388)*1</f>
        <v>1</v>
      </c>
      <c r="M388">
        <f t="shared" ref="M388:M451" si="40">(J388=G388)*1</f>
        <v>1</v>
      </c>
      <c r="N388" t="e">
        <f>VLOOKUP(Объем_продаж[[#This Row],[Артикул]],'Справочник_дубли арт'!A:A,1,0)</f>
        <v>#N/A</v>
      </c>
      <c r="Q388">
        <v>106389</v>
      </c>
      <c r="R388" s="27">
        <v>62752</v>
      </c>
      <c r="S388" s="20">
        <v>1.0004406900426146E-3</v>
      </c>
      <c r="T388" s="20">
        <v>0.94501426383670595</v>
      </c>
      <c r="U388" s="4" t="str">
        <f t="shared" si="35"/>
        <v>B</v>
      </c>
    </row>
    <row r="389" spans="1:21" x14ac:dyDescent="0.25">
      <c r="A389" s="28">
        <v>125711</v>
      </c>
      <c r="B389" s="2" t="s">
        <v>187</v>
      </c>
      <c r="C389" s="29">
        <v>60780</v>
      </c>
      <c r="D389" s="25">
        <f t="shared" si="36"/>
        <v>9.6900154801106138E-4</v>
      </c>
      <c r="E389" s="68">
        <f t="shared" si="37"/>
        <v>0.94794912049956714</v>
      </c>
      <c r="F389" s="15" t="str">
        <f>VLOOKUP(Объем_продаж[[#This Row],[Артикул]],Q:U,5,0)</f>
        <v>B</v>
      </c>
      <c r="G389" s="2">
        <f>IFERROR(VLOOKUP(Объем_продаж[[#This Row],[Артикул]],Склад!B:D,3,0),0)</f>
        <v>100</v>
      </c>
      <c r="H389" s="2">
        <f>IFERROR(VLOOKUP(Объем_продаж[[#This Row],[Наименование]],Склад!C:D,2,0),0)</f>
        <v>100</v>
      </c>
      <c r="I389" s="2">
        <f>IFERROR(VLOOKUP(Объем_продаж[[#This Row],[Наименование]],Склад!H:I,2,0),0)</f>
        <v>100</v>
      </c>
      <c r="J389" s="56">
        <f>IFERROR(VLOOKUP(Объем_продаж[[#This Row],[Артикул]]&amp;Объем_продаж[[#This Row],[Наименование]],Склад!A:D,4,0),0)</f>
        <v>100</v>
      </c>
      <c r="K389">
        <f t="shared" si="38"/>
        <v>1</v>
      </c>
      <c r="L389">
        <f t="shared" si="39"/>
        <v>1</v>
      </c>
      <c r="M389">
        <f t="shared" si="40"/>
        <v>1</v>
      </c>
      <c r="N389" t="e">
        <f>VLOOKUP(Объем_продаж[[#This Row],[Артикул]],'Справочник_дубли арт'!A:A,1,0)</f>
        <v>#N/A</v>
      </c>
      <c r="Q389">
        <v>170466</v>
      </c>
      <c r="R389" s="27">
        <v>62258</v>
      </c>
      <c r="S389" s="20">
        <v>9.9256496176493357E-4</v>
      </c>
      <c r="T389" s="20">
        <v>0.94600682879847098</v>
      </c>
      <c r="U389" s="4" t="str">
        <f t="shared" si="35"/>
        <v>B</v>
      </c>
    </row>
    <row r="390" spans="1:21" x14ac:dyDescent="0.25">
      <c r="A390" s="28">
        <v>166478</v>
      </c>
      <c r="B390" s="2" t="s">
        <v>96</v>
      </c>
      <c r="C390" s="29">
        <v>60539</v>
      </c>
      <c r="D390" s="25">
        <f t="shared" si="36"/>
        <v>9.6515934049097802E-4</v>
      </c>
      <c r="E390" s="68">
        <f t="shared" si="37"/>
        <v>0.94891427984005816</v>
      </c>
      <c r="F390" s="15" t="str">
        <f>VLOOKUP(Объем_продаж[[#This Row],[Артикул]],Q:U,5,0)</f>
        <v>B</v>
      </c>
      <c r="G390" s="2">
        <f>IFERROR(VLOOKUP(Объем_продаж[[#This Row],[Артикул]],Склад!B:D,3,0),0)</f>
        <v>116</v>
      </c>
      <c r="H390" s="2">
        <f>IFERROR(VLOOKUP(Объем_продаж[[#This Row],[Наименование]],Склад!C:D,2,0),0)</f>
        <v>116</v>
      </c>
      <c r="I390" s="2">
        <f>IFERROR(VLOOKUP(Объем_продаж[[#This Row],[Наименование]],Склад!H:I,2,0),0)</f>
        <v>116</v>
      </c>
      <c r="J390" s="56">
        <f>IFERROR(VLOOKUP(Объем_продаж[[#This Row],[Артикул]]&amp;Объем_продаж[[#This Row],[Наименование]],Склад!A:D,4,0),0)</f>
        <v>116</v>
      </c>
      <c r="K390">
        <f t="shared" si="38"/>
        <v>1</v>
      </c>
      <c r="L390">
        <f t="shared" si="39"/>
        <v>1</v>
      </c>
      <c r="M390">
        <f t="shared" si="40"/>
        <v>1</v>
      </c>
      <c r="N390" t="e">
        <f>VLOOKUP(Объем_продаж[[#This Row],[Артикул]],'Справочник_дубли арт'!A:A,1,0)</f>
        <v>#N/A</v>
      </c>
      <c r="Q390">
        <v>173146</v>
      </c>
      <c r="R390" s="27">
        <v>61049</v>
      </c>
      <c r="S390" s="20">
        <v>9.7329015308534521E-4</v>
      </c>
      <c r="T390" s="20">
        <v>0.94698011895155632</v>
      </c>
      <c r="U390" s="4" t="str">
        <f t="shared" ref="U390:U453" si="41">IF(ISBLANK(T390),"",IF(T390&lt;0.8,"A",IF(T390&lt;0.95,"B","С")))</f>
        <v>B</v>
      </c>
    </row>
    <row r="391" spans="1:21" x14ac:dyDescent="0.25">
      <c r="A391" s="28">
        <v>188534</v>
      </c>
      <c r="B391" s="2" t="s">
        <v>29</v>
      </c>
      <c r="C391" s="29">
        <v>60164</v>
      </c>
      <c r="D391" s="25">
        <f t="shared" si="36"/>
        <v>9.5918080181864914E-4</v>
      </c>
      <c r="E391" s="68">
        <f t="shared" si="37"/>
        <v>0.94987346064187683</v>
      </c>
      <c r="F391" s="15" t="str">
        <f>VLOOKUP(Объем_продаж[[#This Row],[Артикул]],Q:U,5,0)</f>
        <v>B</v>
      </c>
      <c r="G391" s="2">
        <f>IFERROR(VLOOKUP(Объем_продаж[[#This Row],[Артикул]],Склад!B:D,3,0),0)</f>
        <v>0</v>
      </c>
      <c r="H391" s="2">
        <f>IFERROR(VLOOKUP(Объем_продаж[[#This Row],[Наименование]],Склад!C:D,2,0),0)</f>
        <v>0</v>
      </c>
      <c r="I391" s="2">
        <f>IFERROR(VLOOKUP(Объем_продаж[[#This Row],[Наименование]],Склад!H:I,2,0),0)</f>
        <v>0</v>
      </c>
      <c r="J391" s="56">
        <f>IFERROR(VLOOKUP(Объем_продаж[[#This Row],[Артикул]]&amp;Объем_продаж[[#This Row],[Наименование]],Склад!A:D,4,0),0)</f>
        <v>0</v>
      </c>
      <c r="K391">
        <f t="shared" si="38"/>
        <v>1</v>
      </c>
      <c r="L391">
        <f t="shared" si="39"/>
        <v>1</v>
      </c>
      <c r="M391">
        <f t="shared" si="40"/>
        <v>1</v>
      </c>
      <c r="N391" t="e">
        <f>VLOOKUP(Объем_продаж[[#This Row],[Артикул]],'Справочник_дубли арт'!A:A,1,0)</f>
        <v>#N/A</v>
      </c>
      <c r="Q391">
        <v>125711</v>
      </c>
      <c r="R391" s="27">
        <v>60780</v>
      </c>
      <c r="S391" s="20">
        <v>9.6900154801106138E-4</v>
      </c>
      <c r="T391" s="20">
        <v>0.94794912049956737</v>
      </c>
      <c r="U391" s="4" t="str">
        <f t="shared" si="41"/>
        <v>B</v>
      </c>
    </row>
    <row r="392" spans="1:21" x14ac:dyDescent="0.25">
      <c r="A392" s="28">
        <v>148467</v>
      </c>
      <c r="B392" s="2" t="s">
        <v>424</v>
      </c>
      <c r="C392" s="29">
        <v>59915</v>
      </c>
      <c r="D392" s="25">
        <f t="shared" si="36"/>
        <v>9.5521105214022278E-4</v>
      </c>
      <c r="E392" s="68">
        <f t="shared" si="37"/>
        <v>0.95082867169401708</v>
      </c>
      <c r="F392" s="15" t="str">
        <f>VLOOKUP(Объем_продаж[[#This Row],[Артикул]],Q:U,5,0)</f>
        <v>С</v>
      </c>
      <c r="G392" s="2">
        <f>IFERROR(VLOOKUP(Объем_продаж[[#This Row],[Артикул]],Склад!B:D,3,0),0)</f>
        <v>0</v>
      </c>
      <c r="H392" s="2">
        <f>IFERROR(VLOOKUP(Объем_продаж[[#This Row],[Наименование]],Склад!C:D,2,0),0)</f>
        <v>0</v>
      </c>
      <c r="I392" s="2">
        <f>IFERROR(VLOOKUP(Объем_продаж[[#This Row],[Наименование]],Склад!H:I,2,0),0)</f>
        <v>0</v>
      </c>
      <c r="J392" s="56">
        <f>IFERROR(VLOOKUP(Объем_продаж[[#This Row],[Артикул]]&amp;Объем_продаж[[#This Row],[Наименование]],Склад!A:D,4,0),0)</f>
        <v>0</v>
      </c>
      <c r="K392">
        <f t="shared" si="38"/>
        <v>1</v>
      </c>
      <c r="L392">
        <f t="shared" si="39"/>
        <v>1</v>
      </c>
      <c r="M392">
        <f t="shared" si="40"/>
        <v>1</v>
      </c>
      <c r="N392" t="e">
        <f>VLOOKUP(Объем_продаж[[#This Row],[Артикул]],'Справочник_дубли арт'!A:A,1,0)</f>
        <v>#N/A</v>
      </c>
      <c r="Q392">
        <v>166478</v>
      </c>
      <c r="R392" s="27">
        <v>60539</v>
      </c>
      <c r="S392" s="20">
        <v>9.6515934049097802E-4</v>
      </c>
      <c r="T392" s="20">
        <v>0.94891427984005827</v>
      </c>
      <c r="U392" s="4" t="str">
        <f t="shared" si="41"/>
        <v>B</v>
      </c>
    </row>
    <row r="393" spans="1:21" x14ac:dyDescent="0.25">
      <c r="A393" s="28">
        <v>148316</v>
      </c>
      <c r="B393" s="2" t="s">
        <v>278</v>
      </c>
      <c r="C393" s="29">
        <v>59914</v>
      </c>
      <c r="D393" s="25">
        <f t="shared" si="36"/>
        <v>9.5519510937042986E-4</v>
      </c>
      <c r="E393" s="68">
        <f t="shared" si="37"/>
        <v>0.95178386680338756</v>
      </c>
      <c r="F393" s="15" t="str">
        <f>VLOOKUP(Объем_продаж[[#This Row],[Артикул]],Q:U,5,0)</f>
        <v>С</v>
      </c>
      <c r="G393" s="2">
        <f>IFERROR(VLOOKUP(Объем_продаж[[#This Row],[Артикул]],Склад!B:D,3,0),0)</f>
        <v>99</v>
      </c>
      <c r="H393" s="2">
        <f>IFERROR(VLOOKUP(Объем_продаж[[#This Row],[Наименование]],Склад!C:D,2,0),0)</f>
        <v>99</v>
      </c>
      <c r="I393" s="2">
        <f>IFERROR(VLOOKUP(Объем_продаж[[#This Row],[Наименование]],Склад!H:I,2,0),0)</f>
        <v>99</v>
      </c>
      <c r="J393" s="56">
        <f>IFERROR(VLOOKUP(Объем_продаж[[#This Row],[Артикул]]&amp;Объем_продаж[[#This Row],[Наименование]],Склад!A:D,4,0),0)</f>
        <v>99</v>
      </c>
      <c r="K393">
        <f t="shared" si="38"/>
        <v>1</v>
      </c>
      <c r="L393">
        <f t="shared" si="39"/>
        <v>1</v>
      </c>
      <c r="M393">
        <f t="shared" si="40"/>
        <v>1</v>
      </c>
      <c r="N393" t="e">
        <f>VLOOKUP(Объем_продаж[[#This Row],[Артикул]],'Справочник_дубли арт'!A:A,1,0)</f>
        <v>#N/A</v>
      </c>
      <c r="Q393">
        <v>188534</v>
      </c>
      <c r="R393" s="27">
        <v>60164</v>
      </c>
      <c r="S393" s="20">
        <v>9.5918080181864914E-4</v>
      </c>
      <c r="T393" s="20">
        <v>0.94987346064187694</v>
      </c>
      <c r="U393" s="4" t="str">
        <f t="shared" si="41"/>
        <v>B</v>
      </c>
    </row>
    <row r="394" spans="1:21" x14ac:dyDescent="0.25">
      <c r="A394" s="28">
        <v>182022</v>
      </c>
      <c r="B394" s="2" t="s">
        <v>206</v>
      </c>
      <c r="C394" s="29">
        <v>59643</v>
      </c>
      <c r="D394" s="25">
        <f t="shared" si="36"/>
        <v>9.508746187565603E-4</v>
      </c>
      <c r="E394" s="68">
        <f t="shared" si="37"/>
        <v>0.95273474142214409</v>
      </c>
      <c r="F394" s="15" t="str">
        <f>VLOOKUP(Объем_продаж[[#This Row],[Артикул]],Q:U,5,0)</f>
        <v>С</v>
      </c>
      <c r="G394" s="2">
        <f>IFERROR(VLOOKUP(Объем_продаж[[#This Row],[Артикул]],Склад!B:D,3,0),0)</f>
        <v>113</v>
      </c>
      <c r="H394" s="2">
        <f>IFERROR(VLOOKUP(Объем_продаж[[#This Row],[Наименование]],Склад!C:D,2,0),0)</f>
        <v>37</v>
      </c>
      <c r="I394" s="2">
        <f>IFERROR(VLOOKUP(Объем_продаж[[#This Row],[Наименование]],Склад!H:I,2,0),0)</f>
        <v>150</v>
      </c>
      <c r="J394" s="56">
        <f>IFERROR(VLOOKUP(Объем_продаж[[#This Row],[Артикул]]&amp;Объем_продаж[[#This Row],[Наименование]],Склад!A:D,4,0),0)</f>
        <v>113</v>
      </c>
      <c r="K394">
        <f t="shared" si="38"/>
        <v>0</v>
      </c>
      <c r="L394">
        <f t="shared" si="39"/>
        <v>0</v>
      </c>
      <c r="M394">
        <f t="shared" si="40"/>
        <v>1</v>
      </c>
      <c r="N394" t="e">
        <f>VLOOKUP(Объем_продаж[[#This Row],[Артикул]],'Справочник_дубли арт'!A:A,1,0)</f>
        <v>#N/A</v>
      </c>
      <c r="Q394">
        <v>148467</v>
      </c>
      <c r="R394" s="27">
        <v>59915</v>
      </c>
      <c r="S394" s="20">
        <v>9.5521105214022278E-4</v>
      </c>
      <c r="T394" s="20">
        <v>0.95082867169401719</v>
      </c>
      <c r="U394" s="4" t="str">
        <f t="shared" si="41"/>
        <v>С</v>
      </c>
    </row>
    <row r="395" spans="1:21" x14ac:dyDescent="0.25">
      <c r="A395" s="28">
        <v>117293</v>
      </c>
      <c r="B395" s="2" t="s">
        <v>372</v>
      </c>
      <c r="C395" s="29">
        <v>56998</v>
      </c>
      <c r="D395" s="25">
        <f t="shared" si="36"/>
        <v>9.0870599265440073E-4</v>
      </c>
      <c r="E395" s="68">
        <f t="shared" si="37"/>
        <v>0.95364344741479845</v>
      </c>
      <c r="F395" s="15" t="str">
        <f>VLOOKUP(Объем_продаж[[#This Row],[Артикул]],Q:U,5,0)</f>
        <v>С</v>
      </c>
      <c r="G395" s="2">
        <f>IFERROR(VLOOKUP(Объем_продаж[[#This Row],[Артикул]],Склад!B:D,3,0),0)</f>
        <v>0</v>
      </c>
      <c r="H395" s="2">
        <f>IFERROR(VLOOKUP(Объем_продаж[[#This Row],[Наименование]],Склад!C:D,2,0),0)</f>
        <v>0</v>
      </c>
      <c r="I395" s="2">
        <f>IFERROR(VLOOKUP(Объем_продаж[[#This Row],[Наименование]],Склад!H:I,2,0),0)</f>
        <v>0</v>
      </c>
      <c r="J395" s="56">
        <f>IFERROR(VLOOKUP(Объем_продаж[[#This Row],[Артикул]]&amp;Объем_продаж[[#This Row],[Наименование]],Склад!A:D,4,0),0)</f>
        <v>0</v>
      </c>
      <c r="K395">
        <f t="shared" si="38"/>
        <v>1</v>
      </c>
      <c r="L395">
        <f t="shared" si="39"/>
        <v>1</v>
      </c>
      <c r="M395">
        <f t="shared" si="40"/>
        <v>1</v>
      </c>
      <c r="N395" t="e">
        <f>VLOOKUP(Объем_продаж[[#This Row],[Артикул]],'Справочник_дубли арт'!A:A,1,0)</f>
        <v>#N/A</v>
      </c>
      <c r="Q395">
        <v>148316</v>
      </c>
      <c r="R395" s="27">
        <v>59914</v>
      </c>
      <c r="S395" s="20">
        <v>9.5519510937042986E-4</v>
      </c>
      <c r="T395" s="20">
        <v>0.95178386680338756</v>
      </c>
      <c r="U395" s="4" t="str">
        <f t="shared" si="41"/>
        <v>С</v>
      </c>
    </row>
    <row r="396" spans="1:21" x14ac:dyDescent="0.25">
      <c r="A396" s="28">
        <v>166381</v>
      </c>
      <c r="B396" s="2" t="s">
        <v>22</v>
      </c>
      <c r="C396" s="29">
        <v>56625</v>
      </c>
      <c r="D396" s="25">
        <f t="shared" si="36"/>
        <v>9.0275933952165758E-4</v>
      </c>
      <c r="E396" s="68">
        <f t="shared" si="37"/>
        <v>0.95454620675432011</v>
      </c>
      <c r="F396" s="15" t="str">
        <f>VLOOKUP(Объем_продаж[[#This Row],[Артикул]],Q:U,5,0)</f>
        <v>С</v>
      </c>
      <c r="G396" s="2">
        <f>IFERROR(VLOOKUP(Объем_продаж[[#This Row],[Артикул]],Склад!B:D,3,0),0)</f>
        <v>0</v>
      </c>
      <c r="H396" s="2">
        <f>IFERROR(VLOOKUP(Объем_продаж[[#This Row],[Наименование]],Склад!C:D,2,0),0)</f>
        <v>0</v>
      </c>
      <c r="I396" s="2">
        <f>IFERROR(VLOOKUP(Объем_продаж[[#This Row],[Наименование]],Склад!H:I,2,0),0)</f>
        <v>0</v>
      </c>
      <c r="J396" s="56">
        <f>IFERROR(VLOOKUP(Объем_продаж[[#This Row],[Артикул]]&amp;Объем_продаж[[#This Row],[Наименование]],Склад!A:D,4,0),0)</f>
        <v>0</v>
      </c>
      <c r="K396">
        <f t="shared" si="38"/>
        <v>1</v>
      </c>
      <c r="L396">
        <f t="shared" si="39"/>
        <v>1</v>
      </c>
      <c r="M396">
        <f t="shared" si="40"/>
        <v>1</v>
      </c>
      <c r="N396" t="e">
        <f>VLOOKUP(Объем_продаж[[#This Row],[Артикул]],'Справочник_дубли арт'!A:A,1,0)</f>
        <v>#N/A</v>
      </c>
      <c r="Q396">
        <v>182022</v>
      </c>
      <c r="R396" s="27">
        <v>59643</v>
      </c>
      <c r="S396" s="20">
        <v>9.508746187565603E-4</v>
      </c>
      <c r="T396" s="20">
        <v>0.9527347414221442</v>
      </c>
      <c r="U396" s="4" t="str">
        <f t="shared" si="41"/>
        <v>С</v>
      </c>
    </row>
    <row r="397" spans="1:21" x14ac:dyDescent="0.25">
      <c r="A397" s="28">
        <v>116895</v>
      </c>
      <c r="B397" s="2" t="s">
        <v>35</v>
      </c>
      <c r="C397" s="29">
        <v>56562</v>
      </c>
      <c r="D397" s="25">
        <f t="shared" si="36"/>
        <v>9.0175494502470633E-4</v>
      </c>
      <c r="E397" s="68">
        <f t="shared" si="37"/>
        <v>0.95544796169934487</v>
      </c>
      <c r="F397" s="15" t="str">
        <f>VLOOKUP(Объем_продаж[[#This Row],[Артикул]],Q:U,5,0)</f>
        <v>С</v>
      </c>
      <c r="G397" s="2">
        <f>IFERROR(VLOOKUP(Объем_продаж[[#This Row],[Артикул]],Склад!B:D,3,0),0)</f>
        <v>0</v>
      </c>
      <c r="H397" s="2">
        <f>IFERROR(VLOOKUP(Объем_продаж[[#This Row],[Наименование]],Склад!C:D,2,0),0)</f>
        <v>100</v>
      </c>
      <c r="I397" s="2">
        <f>IFERROR(VLOOKUP(Объем_продаж[[#This Row],[Наименование]],Склад!H:I,2,0),0)</f>
        <v>194</v>
      </c>
      <c r="J397" s="56">
        <f>IFERROR(VLOOKUP(Объем_продаж[[#This Row],[Артикул]]&amp;Объем_продаж[[#This Row],[Наименование]],Склад!A:D,4,0),0)</f>
        <v>0</v>
      </c>
      <c r="K397">
        <f t="shared" si="38"/>
        <v>0</v>
      </c>
      <c r="L397">
        <f t="shared" si="39"/>
        <v>0</v>
      </c>
      <c r="M397">
        <f t="shared" si="40"/>
        <v>1</v>
      </c>
      <c r="N397" t="e">
        <f>VLOOKUP(Объем_продаж[[#This Row],[Артикул]],'Справочник_дубли арт'!A:A,1,0)</f>
        <v>#N/A</v>
      </c>
      <c r="Q397">
        <v>117293</v>
      </c>
      <c r="R397" s="27">
        <v>56998</v>
      </c>
      <c r="S397" s="20">
        <v>9.0870599265440073E-4</v>
      </c>
      <c r="T397" s="20">
        <v>0.95364344741479856</v>
      </c>
      <c r="U397" s="4" t="str">
        <f t="shared" si="41"/>
        <v>С</v>
      </c>
    </row>
    <row r="398" spans="1:21" x14ac:dyDescent="0.25">
      <c r="A398" s="28">
        <v>167142</v>
      </c>
      <c r="B398" s="2" t="s">
        <v>1</v>
      </c>
      <c r="C398" s="29">
        <v>55817</v>
      </c>
      <c r="D398" s="25">
        <f t="shared" si="36"/>
        <v>8.8987758152901306E-4</v>
      </c>
      <c r="E398" s="68">
        <f t="shared" si="37"/>
        <v>0.9563378392808739</v>
      </c>
      <c r="F398" s="15" t="str">
        <f>VLOOKUP(Объем_продаж[[#This Row],[Артикул]],Q:U,5,0)</f>
        <v>С</v>
      </c>
      <c r="G398" s="2">
        <f>IFERROR(VLOOKUP(Объем_продаж[[#This Row],[Артикул]],Склад!B:D,3,0),0)</f>
        <v>0</v>
      </c>
      <c r="H398" s="2">
        <f>IFERROR(VLOOKUP(Объем_продаж[[#This Row],[Наименование]],Склад!C:D,2,0),0)</f>
        <v>0</v>
      </c>
      <c r="I398" s="2">
        <f>IFERROR(VLOOKUP(Объем_продаж[[#This Row],[Наименование]],Склад!H:I,2,0),0)</f>
        <v>0</v>
      </c>
      <c r="J398" s="56">
        <f>IFERROR(VLOOKUP(Объем_продаж[[#This Row],[Артикул]]&amp;Объем_продаж[[#This Row],[Наименование]],Склад!A:D,4,0),0)</f>
        <v>0</v>
      </c>
      <c r="K398">
        <f t="shared" si="38"/>
        <v>1</v>
      </c>
      <c r="L398">
        <f t="shared" si="39"/>
        <v>1</v>
      </c>
      <c r="M398">
        <f t="shared" si="40"/>
        <v>1</v>
      </c>
      <c r="N398" t="e">
        <f>VLOOKUP(Объем_продаж[[#This Row],[Артикул]],'Справочник_дубли арт'!A:A,1,0)</f>
        <v>#N/A</v>
      </c>
      <c r="Q398">
        <v>166381</v>
      </c>
      <c r="R398" s="27">
        <v>56625</v>
      </c>
      <c r="S398" s="20">
        <v>9.0275933952165758E-4</v>
      </c>
      <c r="T398" s="20">
        <v>0.95454620675432023</v>
      </c>
      <c r="U398" s="4" t="str">
        <f t="shared" si="41"/>
        <v>С</v>
      </c>
    </row>
    <row r="399" spans="1:21" x14ac:dyDescent="0.25">
      <c r="A399" s="28">
        <v>137462</v>
      </c>
      <c r="B399" s="2" t="s">
        <v>55</v>
      </c>
      <c r="C399" s="29">
        <v>55797</v>
      </c>
      <c r="D399" s="25">
        <f t="shared" si="36"/>
        <v>8.8955872613315549E-4</v>
      </c>
      <c r="E399" s="68">
        <f t="shared" si="37"/>
        <v>0.95722739800700707</v>
      </c>
      <c r="F399" s="15" t="str">
        <f>VLOOKUP(Объем_продаж[[#This Row],[Артикул]],Q:U,5,0)</f>
        <v>С</v>
      </c>
      <c r="G399" s="2">
        <f>IFERROR(VLOOKUP(Объем_продаж[[#This Row],[Артикул]],Склад!B:D,3,0),0)</f>
        <v>0</v>
      </c>
      <c r="H399" s="2">
        <f>IFERROR(VLOOKUP(Объем_продаж[[#This Row],[Наименование]],Склад!C:D,2,0),0)</f>
        <v>164</v>
      </c>
      <c r="I399" s="2">
        <f>IFERROR(VLOOKUP(Объем_продаж[[#This Row],[Наименование]],Склад!H:I,2,0),0)</f>
        <v>164</v>
      </c>
      <c r="J399" s="56">
        <f>IFERROR(VLOOKUP(Объем_продаж[[#This Row],[Артикул]]&amp;Объем_продаж[[#This Row],[Наименование]],Склад!A:D,4,0),0)</f>
        <v>0</v>
      </c>
      <c r="K399">
        <f t="shared" si="38"/>
        <v>0</v>
      </c>
      <c r="L399">
        <f t="shared" si="39"/>
        <v>1</v>
      </c>
      <c r="M399">
        <f t="shared" si="40"/>
        <v>1</v>
      </c>
      <c r="N399" t="e">
        <f>VLOOKUP(Объем_продаж[[#This Row],[Артикул]],'Справочник_дубли арт'!A:A,1,0)</f>
        <v>#N/A</v>
      </c>
      <c r="Q399">
        <v>116895</v>
      </c>
      <c r="R399" s="27">
        <v>56562</v>
      </c>
      <c r="S399" s="20">
        <v>9.0175494502470633E-4</v>
      </c>
      <c r="T399" s="20">
        <v>0.95544796169934498</v>
      </c>
      <c r="U399" s="4" t="str">
        <f t="shared" si="41"/>
        <v>С</v>
      </c>
    </row>
    <row r="400" spans="1:21" x14ac:dyDescent="0.25">
      <c r="A400" s="28">
        <v>107082</v>
      </c>
      <c r="B400" s="2" t="s">
        <v>80</v>
      </c>
      <c r="C400" s="29">
        <v>55731</v>
      </c>
      <c r="D400" s="25">
        <f t="shared" si="36"/>
        <v>8.8850650332682559E-4</v>
      </c>
      <c r="E400" s="68">
        <f t="shared" si="37"/>
        <v>0.9581159045103339</v>
      </c>
      <c r="F400" s="15" t="str">
        <f>VLOOKUP(Объем_продаж[[#This Row],[Артикул]],Q:U,5,0)</f>
        <v>С</v>
      </c>
      <c r="G400" s="2">
        <f>IFERROR(VLOOKUP(Объем_продаж[[#This Row],[Артикул]],Склад!B:D,3,0),0)</f>
        <v>10</v>
      </c>
      <c r="H400" s="2">
        <f>IFERROR(VLOOKUP(Объем_продаж[[#This Row],[Наименование]],Склад!C:D,2,0),0)</f>
        <v>10</v>
      </c>
      <c r="I400" s="2">
        <f>IFERROR(VLOOKUP(Объем_продаж[[#This Row],[Наименование]],Склад!H:I,2,0),0)</f>
        <v>10</v>
      </c>
      <c r="J400" s="56">
        <f>IFERROR(VLOOKUP(Объем_продаж[[#This Row],[Артикул]]&amp;Объем_продаж[[#This Row],[Наименование]],Склад!A:D,4,0),0)</f>
        <v>10</v>
      </c>
      <c r="K400">
        <f t="shared" si="38"/>
        <v>1</v>
      </c>
      <c r="L400">
        <f t="shared" si="39"/>
        <v>1</v>
      </c>
      <c r="M400">
        <f t="shared" si="40"/>
        <v>1</v>
      </c>
      <c r="N400" t="e">
        <f>VLOOKUP(Объем_продаж[[#This Row],[Артикул]],'Справочник_дубли арт'!A:A,1,0)</f>
        <v>#N/A</v>
      </c>
      <c r="Q400">
        <v>167142</v>
      </c>
      <c r="R400" s="27">
        <v>55817</v>
      </c>
      <c r="S400" s="20">
        <v>8.8987758152901306E-4</v>
      </c>
      <c r="T400" s="20">
        <v>0.9563378392808739</v>
      </c>
      <c r="U400" s="4" t="str">
        <f t="shared" si="41"/>
        <v>С</v>
      </c>
    </row>
    <row r="401" spans="1:21" x14ac:dyDescent="0.25">
      <c r="A401" s="28">
        <v>140778</v>
      </c>
      <c r="B401" s="2" t="s">
        <v>419</v>
      </c>
      <c r="C401" s="29">
        <v>54762</v>
      </c>
      <c r="D401" s="25">
        <f t="shared" si="36"/>
        <v>8.7305795939752778E-4</v>
      </c>
      <c r="E401" s="68">
        <f t="shared" si="37"/>
        <v>0.95898896246973142</v>
      </c>
      <c r="F401" s="15" t="str">
        <f>VLOOKUP(Объем_продаж[[#This Row],[Артикул]],Q:U,5,0)</f>
        <v>С</v>
      </c>
      <c r="G401" s="2">
        <f>IFERROR(VLOOKUP(Объем_продаж[[#This Row],[Артикул]],Склад!B:D,3,0),0)</f>
        <v>0</v>
      </c>
      <c r="H401" s="2">
        <f>IFERROR(VLOOKUP(Объем_продаж[[#This Row],[Наименование]],Склад!C:D,2,0),0)</f>
        <v>0</v>
      </c>
      <c r="I401" s="2">
        <f>IFERROR(VLOOKUP(Объем_продаж[[#This Row],[Наименование]],Склад!H:I,2,0),0)</f>
        <v>0</v>
      </c>
      <c r="J401" s="56">
        <f>IFERROR(VLOOKUP(Объем_продаж[[#This Row],[Артикул]]&amp;Объем_продаж[[#This Row],[Наименование]],Склад!A:D,4,0),0)</f>
        <v>0</v>
      </c>
      <c r="K401">
        <f t="shared" si="38"/>
        <v>1</v>
      </c>
      <c r="L401">
        <f t="shared" si="39"/>
        <v>1</v>
      </c>
      <c r="M401">
        <f t="shared" si="40"/>
        <v>1</v>
      </c>
      <c r="N401" t="e">
        <f>VLOOKUP(Объем_продаж[[#This Row],[Артикул]],'Справочник_дубли арт'!A:A,1,0)</f>
        <v>#N/A</v>
      </c>
      <c r="Q401">
        <v>137462</v>
      </c>
      <c r="R401" s="27">
        <v>55797</v>
      </c>
      <c r="S401" s="20">
        <v>8.8955872613315549E-4</v>
      </c>
      <c r="T401" s="20">
        <v>0.95722739800700707</v>
      </c>
      <c r="U401" s="4" t="str">
        <f t="shared" si="41"/>
        <v>С</v>
      </c>
    </row>
    <row r="402" spans="1:21" x14ac:dyDescent="0.25">
      <c r="A402" s="28">
        <v>170622</v>
      </c>
      <c r="B402" s="2" t="s">
        <v>43</v>
      </c>
      <c r="C402" s="29">
        <v>54752</v>
      </c>
      <c r="D402" s="25">
        <f t="shared" si="36"/>
        <v>8.7289853169959905E-4</v>
      </c>
      <c r="E402" s="68">
        <f t="shared" si="37"/>
        <v>0.959861861001431</v>
      </c>
      <c r="F402" s="15" t="str">
        <f>VLOOKUP(Объем_продаж[[#This Row],[Артикул]],Q:U,5,0)</f>
        <v>С</v>
      </c>
      <c r="G402" s="2">
        <f>IFERROR(VLOOKUP(Объем_продаж[[#This Row],[Артикул]],Склад!B:D,3,0),0)</f>
        <v>0</v>
      </c>
      <c r="H402" s="2">
        <f>IFERROR(VLOOKUP(Объем_продаж[[#This Row],[Наименование]],Склад!C:D,2,0),0)</f>
        <v>0</v>
      </c>
      <c r="I402" s="2">
        <f>IFERROR(VLOOKUP(Объем_продаж[[#This Row],[Наименование]],Склад!H:I,2,0),0)</f>
        <v>0</v>
      </c>
      <c r="J402" s="56">
        <f>IFERROR(VLOOKUP(Объем_продаж[[#This Row],[Артикул]]&amp;Объем_продаж[[#This Row],[Наименование]],Склад!A:D,4,0),0)</f>
        <v>0</v>
      </c>
      <c r="K402">
        <f t="shared" si="38"/>
        <v>1</v>
      </c>
      <c r="L402">
        <f t="shared" si="39"/>
        <v>1</v>
      </c>
      <c r="M402">
        <f t="shared" si="40"/>
        <v>1</v>
      </c>
      <c r="N402" t="e">
        <f>VLOOKUP(Объем_продаж[[#This Row],[Артикул]],'Справочник_дубли арт'!A:A,1,0)</f>
        <v>#N/A</v>
      </c>
      <c r="Q402">
        <v>107082</v>
      </c>
      <c r="R402" s="27">
        <v>55731</v>
      </c>
      <c r="S402" s="20">
        <v>8.8850650332682559E-4</v>
      </c>
      <c r="T402" s="20">
        <v>0.9581159045103339</v>
      </c>
      <c r="U402" s="4" t="str">
        <f t="shared" si="41"/>
        <v>С</v>
      </c>
    </row>
    <row r="403" spans="1:21" x14ac:dyDescent="0.25">
      <c r="A403" s="28">
        <v>160194</v>
      </c>
      <c r="B403" s="2" t="s">
        <v>363</v>
      </c>
      <c r="C403" s="29">
        <v>53948</v>
      </c>
      <c r="D403" s="25">
        <f t="shared" si="36"/>
        <v>8.6008054478612598E-4</v>
      </c>
      <c r="E403" s="68">
        <f t="shared" si="37"/>
        <v>0.96072194154621715</v>
      </c>
      <c r="F403" s="15" t="str">
        <f>VLOOKUP(Объем_продаж[[#This Row],[Артикул]],Q:U,5,0)</f>
        <v>С</v>
      </c>
      <c r="G403" s="2">
        <f>IFERROR(VLOOKUP(Объем_продаж[[#This Row],[Артикул]],Склад!B:D,3,0),0)</f>
        <v>0</v>
      </c>
      <c r="H403" s="2">
        <f>IFERROR(VLOOKUP(Объем_продаж[[#This Row],[Наименование]],Склад!C:D,2,0),0)</f>
        <v>0</v>
      </c>
      <c r="I403" s="2">
        <f>IFERROR(VLOOKUP(Объем_продаж[[#This Row],[Наименование]],Склад!H:I,2,0),0)</f>
        <v>0</v>
      </c>
      <c r="J403" s="56">
        <f>IFERROR(VLOOKUP(Объем_продаж[[#This Row],[Артикул]]&amp;Объем_продаж[[#This Row],[Наименование]],Склад!A:D,4,0),0)</f>
        <v>0</v>
      </c>
      <c r="K403">
        <f t="shared" si="38"/>
        <v>1</v>
      </c>
      <c r="L403">
        <f t="shared" si="39"/>
        <v>1</v>
      </c>
      <c r="M403">
        <f t="shared" si="40"/>
        <v>1</v>
      </c>
      <c r="N403" t="e">
        <f>VLOOKUP(Объем_продаж[[#This Row],[Артикул]],'Справочник_дубли арт'!A:A,1,0)</f>
        <v>#N/A</v>
      </c>
      <c r="Q403">
        <v>140778</v>
      </c>
      <c r="R403" s="27">
        <v>54762</v>
      </c>
      <c r="S403" s="20">
        <v>8.7305795939752778E-4</v>
      </c>
      <c r="T403" s="20">
        <v>0.95898896246973142</v>
      </c>
      <c r="U403" s="4" t="str">
        <f t="shared" si="41"/>
        <v>С</v>
      </c>
    </row>
    <row r="404" spans="1:21" x14ac:dyDescent="0.25">
      <c r="A404" s="28">
        <v>193840</v>
      </c>
      <c r="B404" s="2" t="s">
        <v>409</v>
      </c>
      <c r="C404" s="29">
        <v>53592</v>
      </c>
      <c r="D404" s="25">
        <f t="shared" si="36"/>
        <v>8.5440491873986176E-4</v>
      </c>
      <c r="E404" s="68">
        <f t="shared" si="37"/>
        <v>0.96157634646495704</v>
      </c>
      <c r="F404" s="15" t="str">
        <f>VLOOKUP(Объем_продаж[[#This Row],[Артикул]],Q:U,5,0)</f>
        <v>С</v>
      </c>
      <c r="G404" s="2">
        <f>IFERROR(VLOOKUP(Объем_продаж[[#This Row],[Артикул]],Склад!B:D,3,0),0)</f>
        <v>0</v>
      </c>
      <c r="H404" s="2">
        <f>IFERROR(VLOOKUP(Объем_продаж[[#This Row],[Наименование]],Склад!C:D,2,0),0)</f>
        <v>0</v>
      </c>
      <c r="I404" s="2">
        <f>IFERROR(VLOOKUP(Объем_продаж[[#This Row],[Наименование]],Склад!H:I,2,0),0)</f>
        <v>0</v>
      </c>
      <c r="J404" s="56">
        <f>IFERROR(VLOOKUP(Объем_продаж[[#This Row],[Артикул]]&amp;Объем_продаж[[#This Row],[Наименование]],Склад!A:D,4,0),0)</f>
        <v>0</v>
      </c>
      <c r="K404">
        <f t="shared" si="38"/>
        <v>1</v>
      </c>
      <c r="L404">
        <f t="shared" si="39"/>
        <v>1</v>
      </c>
      <c r="M404">
        <f t="shared" si="40"/>
        <v>1</v>
      </c>
      <c r="N404" t="e">
        <f>VLOOKUP(Объем_продаж[[#This Row],[Артикул]],'Справочник_дубли арт'!A:A,1,0)</f>
        <v>#N/A</v>
      </c>
      <c r="Q404">
        <v>170622</v>
      </c>
      <c r="R404" s="27">
        <v>54752</v>
      </c>
      <c r="S404" s="20">
        <v>8.7289853169959905E-4</v>
      </c>
      <c r="T404" s="20">
        <v>0.959861861001431</v>
      </c>
      <c r="U404" s="4" t="str">
        <f t="shared" si="41"/>
        <v>С</v>
      </c>
    </row>
    <row r="405" spans="1:21" x14ac:dyDescent="0.25">
      <c r="A405" s="28">
        <v>163635</v>
      </c>
      <c r="B405" s="2" t="s">
        <v>82</v>
      </c>
      <c r="C405" s="29">
        <v>53030</v>
      </c>
      <c r="D405" s="25">
        <f t="shared" si="36"/>
        <v>8.4544508211626497E-4</v>
      </c>
      <c r="E405" s="68">
        <f t="shared" si="37"/>
        <v>0.9624217915470733</v>
      </c>
      <c r="F405" s="15" t="str">
        <f>VLOOKUP(Объем_продаж[[#This Row],[Артикул]],Q:U,5,0)</f>
        <v>С</v>
      </c>
      <c r="G405" s="2">
        <f>IFERROR(VLOOKUP(Объем_продаж[[#This Row],[Артикул]],Склад!B:D,3,0),0)</f>
        <v>96</v>
      </c>
      <c r="H405" s="2">
        <f>IFERROR(VLOOKUP(Объем_продаж[[#This Row],[Наименование]],Склад!C:D,2,0),0)</f>
        <v>96</v>
      </c>
      <c r="I405" s="2">
        <f>IFERROR(VLOOKUP(Объем_продаж[[#This Row],[Наименование]],Склад!H:I,2,0),0)</f>
        <v>96</v>
      </c>
      <c r="J405" s="56">
        <f>IFERROR(VLOOKUP(Объем_продаж[[#This Row],[Артикул]]&amp;Объем_продаж[[#This Row],[Наименование]],Склад!A:D,4,0),0)</f>
        <v>96</v>
      </c>
      <c r="K405">
        <f t="shared" si="38"/>
        <v>1</v>
      </c>
      <c r="L405">
        <f t="shared" si="39"/>
        <v>1</v>
      </c>
      <c r="M405">
        <f t="shared" si="40"/>
        <v>1</v>
      </c>
      <c r="N405" t="e">
        <f>VLOOKUP(Объем_продаж[[#This Row],[Артикул]],'Справочник_дубли арт'!A:A,1,0)</f>
        <v>#N/A</v>
      </c>
      <c r="Q405">
        <v>160194</v>
      </c>
      <c r="R405" s="27">
        <v>53948</v>
      </c>
      <c r="S405" s="20">
        <v>8.6008054478612598E-4</v>
      </c>
      <c r="T405" s="20">
        <v>0.96072194154621715</v>
      </c>
      <c r="U405" s="4" t="str">
        <f t="shared" si="41"/>
        <v>С</v>
      </c>
    </row>
    <row r="406" spans="1:21" x14ac:dyDescent="0.25">
      <c r="A406" s="28">
        <v>177853</v>
      </c>
      <c r="B406" s="2" t="s">
        <v>347</v>
      </c>
      <c r="C406" s="29">
        <v>52684</v>
      </c>
      <c r="D406" s="25">
        <f t="shared" si="36"/>
        <v>8.3992888376792948E-4</v>
      </c>
      <c r="E406" s="68">
        <f t="shared" si="37"/>
        <v>0.96326172043084124</v>
      </c>
      <c r="F406" s="15" t="str">
        <f>VLOOKUP(Объем_продаж[[#This Row],[Артикул]],Q:U,5,0)</f>
        <v>С</v>
      </c>
      <c r="G406" s="2">
        <f>IFERROR(VLOOKUP(Объем_продаж[[#This Row],[Артикул]],Склад!B:D,3,0),0)</f>
        <v>0</v>
      </c>
      <c r="H406" s="2">
        <f>IFERROR(VLOOKUP(Объем_продаж[[#This Row],[Наименование]],Склад!C:D,2,0),0)</f>
        <v>0</v>
      </c>
      <c r="I406" s="2">
        <f>IFERROR(VLOOKUP(Объем_продаж[[#This Row],[Наименование]],Склад!H:I,2,0),0)</f>
        <v>0</v>
      </c>
      <c r="J406" s="56">
        <f>IFERROR(VLOOKUP(Объем_продаж[[#This Row],[Артикул]]&amp;Объем_продаж[[#This Row],[Наименование]],Склад!A:D,4,0),0)</f>
        <v>0</v>
      </c>
      <c r="K406">
        <f t="shared" si="38"/>
        <v>1</v>
      </c>
      <c r="L406">
        <f t="shared" si="39"/>
        <v>1</v>
      </c>
      <c r="M406">
        <f t="shared" si="40"/>
        <v>1</v>
      </c>
      <c r="N406" t="e">
        <f>VLOOKUP(Объем_продаж[[#This Row],[Артикул]],'Справочник_дубли арт'!A:A,1,0)</f>
        <v>#N/A</v>
      </c>
      <c r="Q406">
        <v>193840</v>
      </c>
      <c r="R406" s="27">
        <v>53592</v>
      </c>
      <c r="S406" s="20">
        <v>8.5440491873986176E-4</v>
      </c>
      <c r="T406" s="20">
        <v>0.96157634646495704</v>
      </c>
      <c r="U406" s="4" t="str">
        <f t="shared" si="41"/>
        <v>С</v>
      </c>
    </row>
    <row r="407" spans="1:21" x14ac:dyDescent="0.25">
      <c r="A407" s="28">
        <v>123426</v>
      </c>
      <c r="B407" s="2" t="s">
        <v>245</v>
      </c>
      <c r="C407" s="29">
        <v>52158</v>
      </c>
      <c r="D407" s="25">
        <f t="shared" si="36"/>
        <v>8.3154298685687628E-4</v>
      </c>
      <c r="E407" s="68">
        <f t="shared" si="37"/>
        <v>0.96409326341769808</v>
      </c>
      <c r="F407" s="15" t="str">
        <f>VLOOKUP(Объем_продаж[[#This Row],[Артикул]],Q:U,5,0)</f>
        <v>С</v>
      </c>
      <c r="G407" s="2">
        <f>IFERROR(VLOOKUP(Объем_продаж[[#This Row],[Артикул]],Склад!B:D,3,0),0)</f>
        <v>2</v>
      </c>
      <c r="H407" s="2">
        <f>IFERROR(VLOOKUP(Объем_продаж[[#This Row],[Наименование]],Склад!C:D,2,0),0)</f>
        <v>2</v>
      </c>
      <c r="I407" s="2">
        <f>IFERROR(VLOOKUP(Объем_продаж[[#This Row],[Наименование]],Склад!H:I,2,0),0)</f>
        <v>2</v>
      </c>
      <c r="J407" s="56">
        <f>IFERROR(VLOOKUP(Объем_продаж[[#This Row],[Артикул]]&amp;Объем_продаж[[#This Row],[Наименование]],Склад!A:D,4,0),0)</f>
        <v>2</v>
      </c>
      <c r="K407">
        <f t="shared" si="38"/>
        <v>1</v>
      </c>
      <c r="L407">
        <f t="shared" si="39"/>
        <v>1</v>
      </c>
      <c r="M407">
        <f t="shared" si="40"/>
        <v>1</v>
      </c>
      <c r="N407" t="e">
        <f>VLOOKUP(Объем_продаж[[#This Row],[Артикул]],'Справочник_дубли арт'!A:A,1,0)</f>
        <v>#N/A</v>
      </c>
      <c r="Q407">
        <v>163635</v>
      </c>
      <c r="R407" s="27">
        <v>53030</v>
      </c>
      <c r="S407" s="20">
        <v>8.4544508211626497E-4</v>
      </c>
      <c r="T407" s="20">
        <v>0.9624217915470733</v>
      </c>
      <c r="U407" s="4" t="str">
        <f t="shared" si="41"/>
        <v>С</v>
      </c>
    </row>
    <row r="408" spans="1:21" x14ac:dyDescent="0.25">
      <c r="A408" s="28">
        <v>117493</v>
      </c>
      <c r="B408" s="2" t="s">
        <v>447</v>
      </c>
      <c r="C408" s="29">
        <v>51594</v>
      </c>
      <c r="D408" s="25">
        <f t="shared" si="36"/>
        <v>8.2255126469369365E-4</v>
      </c>
      <c r="E408" s="68">
        <f t="shared" si="37"/>
        <v>0.96491581468239174</v>
      </c>
      <c r="F408" s="15" t="str">
        <f>VLOOKUP(Объем_продаж[[#This Row],[Артикул]],Q:U,5,0)</f>
        <v>С</v>
      </c>
      <c r="G408" s="2">
        <f>IFERROR(VLOOKUP(Объем_продаж[[#This Row],[Артикул]],Склад!B:D,3,0),0)</f>
        <v>0</v>
      </c>
      <c r="H408" s="2">
        <f>IFERROR(VLOOKUP(Объем_продаж[[#This Row],[Наименование]],Склад!C:D,2,0),0)</f>
        <v>0</v>
      </c>
      <c r="I408" s="2">
        <f>IFERROR(VLOOKUP(Объем_продаж[[#This Row],[Наименование]],Склад!H:I,2,0),0)</f>
        <v>0</v>
      </c>
      <c r="J408" s="56">
        <f>IFERROR(VLOOKUP(Объем_продаж[[#This Row],[Артикул]]&amp;Объем_продаж[[#This Row],[Наименование]],Склад!A:D,4,0),0)</f>
        <v>0</v>
      </c>
      <c r="K408">
        <f t="shared" si="38"/>
        <v>1</v>
      </c>
      <c r="L408">
        <f t="shared" si="39"/>
        <v>1</v>
      </c>
      <c r="M408">
        <f t="shared" si="40"/>
        <v>1</v>
      </c>
      <c r="N408" t="e">
        <f>VLOOKUP(Объем_продаж[[#This Row],[Артикул]],'Справочник_дубли арт'!A:A,1,0)</f>
        <v>#N/A</v>
      </c>
      <c r="Q408">
        <v>177853</v>
      </c>
      <c r="R408" s="27">
        <v>52684</v>
      </c>
      <c r="S408" s="20">
        <v>8.3992888376792948E-4</v>
      </c>
      <c r="T408" s="20">
        <v>0.96326172043084124</v>
      </c>
      <c r="U408" s="4" t="str">
        <f t="shared" si="41"/>
        <v>С</v>
      </c>
    </row>
    <row r="409" spans="1:21" x14ac:dyDescent="0.25">
      <c r="A409" s="28">
        <v>126260</v>
      </c>
      <c r="B409" s="2" t="s">
        <v>411</v>
      </c>
      <c r="C409" s="29">
        <v>49492</v>
      </c>
      <c r="D409" s="25">
        <f t="shared" si="36"/>
        <v>7.8903956258906632E-4</v>
      </c>
      <c r="E409" s="68">
        <f t="shared" si="37"/>
        <v>0.96570485424498076</v>
      </c>
      <c r="F409" s="15" t="str">
        <f>VLOOKUP(Объем_продаж[[#This Row],[Артикул]],Q:U,5,0)</f>
        <v>С</v>
      </c>
      <c r="G409" s="2">
        <f>IFERROR(VLOOKUP(Объем_продаж[[#This Row],[Артикул]],Склад!B:D,3,0),0)</f>
        <v>0</v>
      </c>
      <c r="H409" s="2">
        <f>IFERROR(VLOOKUP(Объем_продаж[[#This Row],[Наименование]],Склад!C:D,2,0),0)</f>
        <v>0</v>
      </c>
      <c r="I409" s="2">
        <f>IFERROR(VLOOKUP(Объем_продаж[[#This Row],[Наименование]],Склад!H:I,2,0),0)</f>
        <v>0</v>
      </c>
      <c r="J409" s="56">
        <f>IFERROR(VLOOKUP(Объем_продаж[[#This Row],[Артикул]]&amp;Объем_продаж[[#This Row],[Наименование]],Склад!A:D,4,0),0)</f>
        <v>0</v>
      </c>
      <c r="K409">
        <f t="shared" si="38"/>
        <v>1</v>
      </c>
      <c r="L409">
        <f t="shared" si="39"/>
        <v>1</v>
      </c>
      <c r="M409">
        <f t="shared" si="40"/>
        <v>1</v>
      </c>
      <c r="N409" t="e">
        <f>VLOOKUP(Объем_продаж[[#This Row],[Артикул]],'Справочник_дубли арт'!A:A,1,0)</f>
        <v>#N/A</v>
      </c>
      <c r="Q409">
        <v>123426</v>
      </c>
      <c r="R409" s="27">
        <v>52158</v>
      </c>
      <c r="S409" s="20">
        <v>8.3154298685687628E-4</v>
      </c>
      <c r="T409" s="20">
        <v>0.96409326341769808</v>
      </c>
      <c r="U409" s="4" t="str">
        <f t="shared" si="41"/>
        <v>С</v>
      </c>
    </row>
    <row r="410" spans="1:21" x14ac:dyDescent="0.25">
      <c r="A410" s="28">
        <v>158188</v>
      </c>
      <c r="B410" s="2" t="s">
        <v>353</v>
      </c>
      <c r="C410" s="29">
        <v>49139</v>
      </c>
      <c r="D410" s="25">
        <f t="shared" si="36"/>
        <v>7.8341176485218075E-4</v>
      </c>
      <c r="E410" s="68">
        <f t="shared" si="37"/>
        <v>0.96648826600983295</v>
      </c>
      <c r="F410" s="15" t="str">
        <f>VLOOKUP(Объем_продаж[[#This Row],[Артикул]],Q:U,5,0)</f>
        <v>С</v>
      </c>
      <c r="G410" s="2">
        <f>IFERROR(VLOOKUP(Объем_продаж[[#This Row],[Артикул]],Склад!B:D,3,0),0)</f>
        <v>0</v>
      </c>
      <c r="H410" s="2">
        <f>IFERROR(VLOOKUP(Объем_продаж[[#This Row],[Наименование]],Склад!C:D,2,0),0)</f>
        <v>0</v>
      </c>
      <c r="I410" s="2">
        <f>IFERROR(VLOOKUP(Объем_продаж[[#This Row],[Наименование]],Склад!H:I,2,0),0)</f>
        <v>0</v>
      </c>
      <c r="J410" s="56">
        <f>IFERROR(VLOOKUP(Объем_продаж[[#This Row],[Артикул]]&amp;Объем_продаж[[#This Row],[Наименование]],Склад!A:D,4,0),0)</f>
        <v>0</v>
      </c>
      <c r="K410">
        <f t="shared" si="38"/>
        <v>1</v>
      </c>
      <c r="L410">
        <f t="shared" si="39"/>
        <v>1</v>
      </c>
      <c r="M410">
        <f t="shared" si="40"/>
        <v>1</v>
      </c>
      <c r="N410" t="e">
        <f>VLOOKUP(Объем_продаж[[#This Row],[Артикул]],'Справочник_дубли арт'!A:A,1,0)</f>
        <v>#N/A</v>
      </c>
      <c r="Q410">
        <v>117493</v>
      </c>
      <c r="R410" s="27">
        <v>51594</v>
      </c>
      <c r="S410" s="20">
        <v>8.2255126469369365E-4</v>
      </c>
      <c r="T410" s="20">
        <v>0.96491581468239185</v>
      </c>
      <c r="U410" s="4" t="str">
        <f t="shared" si="41"/>
        <v>С</v>
      </c>
    </row>
    <row r="411" spans="1:21" x14ac:dyDescent="0.25">
      <c r="A411" s="28">
        <v>119765</v>
      </c>
      <c r="B411" s="2" t="s">
        <v>266</v>
      </c>
      <c r="C411" s="29">
        <v>49079</v>
      </c>
      <c r="D411" s="25">
        <f t="shared" si="36"/>
        <v>7.8245519866460814E-4</v>
      </c>
      <c r="E411" s="68">
        <f t="shared" si="37"/>
        <v>0.96727072120849755</v>
      </c>
      <c r="F411" s="15" t="str">
        <f>VLOOKUP(Объем_продаж[[#This Row],[Артикул]],Q:U,5,0)</f>
        <v>С</v>
      </c>
      <c r="G411" s="2">
        <f>IFERROR(VLOOKUP(Объем_продаж[[#This Row],[Артикул]],Склад!B:D,3,0),0)</f>
        <v>10</v>
      </c>
      <c r="H411" s="2">
        <f>IFERROR(VLOOKUP(Объем_продаж[[#This Row],[Наименование]],Склад!C:D,2,0),0)</f>
        <v>10</v>
      </c>
      <c r="I411" s="2">
        <f>IFERROR(VLOOKUP(Объем_продаж[[#This Row],[Наименование]],Склад!H:I,2,0),0)</f>
        <v>10</v>
      </c>
      <c r="J411" s="56">
        <f>IFERROR(VLOOKUP(Объем_продаж[[#This Row],[Артикул]]&amp;Объем_продаж[[#This Row],[Наименование]],Склад!A:D,4,0),0)</f>
        <v>10</v>
      </c>
      <c r="K411">
        <f t="shared" si="38"/>
        <v>1</v>
      </c>
      <c r="L411">
        <f t="shared" si="39"/>
        <v>1</v>
      </c>
      <c r="M411">
        <f t="shared" si="40"/>
        <v>1</v>
      </c>
      <c r="N411" t="e">
        <f>VLOOKUP(Объем_продаж[[#This Row],[Артикул]],'Справочник_дубли арт'!A:A,1,0)</f>
        <v>#N/A</v>
      </c>
      <c r="Q411">
        <v>126260</v>
      </c>
      <c r="R411" s="27">
        <v>49492</v>
      </c>
      <c r="S411" s="20">
        <v>7.8903956258906632E-4</v>
      </c>
      <c r="T411" s="20">
        <v>0.96570485424498087</v>
      </c>
      <c r="U411" s="4" t="str">
        <f t="shared" si="41"/>
        <v>С</v>
      </c>
    </row>
    <row r="412" spans="1:21" x14ac:dyDescent="0.25">
      <c r="A412" s="28">
        <v>121584</v>
      </c>
      <c r="B412" s="2" t="s">
        <v>343</v>
      </c>
      <c r="C412" s="29">
        <v>48083</v>
      </c>
      <c r="D412" s="25">
        <f t="shared" si="36"/>
        <v>7.6657619995090266E-4</v>
      </c>
      <c r="E412" s="68">
        <f t="shared" si="37"/>
        <v>0.96803729740844846</v>
      </c>
      <c r="F412" s="15" t="str">
        <f>VLOOKUP(Объем_продаж[[#This Row],[Артикул]],Q:U,5,0)</f>
        <v>С</v>
      </c>
      <c r="G412" s="2">
        <f>IFERROR(VLOOKUP(Объем_продаж[[#This Row],[Артикул]],Склад!B:D,3,0),0)</f>
        <v>0</v>
      </c>
      <c r="H412" s="2">
        <f>IFERROR(VLOOKUP(Объем_продаж[[#This Row],[Наименование]],Склад!C:D,2,0),0)</f>
        <v>0</v>
      </c>
      <c r="I412" s="2">
        <f>IFERROR(VLOOKUP(Объем_продаж[[#This Row],[Наименование]],Склад!H:I,2,0),0)</f>
        <v>0</v>
      </c>
      <c r="J412" s="56">
        <f>IFERROR(VLOOKUP(Объем_продаж[[#This Row],[Артикул]]&amp;Объем_продаж[[#This Row],[Наименование]],Склад!A:D,4,0),0)</f>
        <v>0</v>
      </c>
      <c r="K412">
        <f t="shared" si="38"/>
        <v>1</v>
      </c>
      <c r="L412">
        <f t="shared" si="39"/>
        <v>1</v>
      </c>
      <c r="M412">
        <f t="shared" si="40"/>
        <v>1</v>
      </c>
      <c r="N412" t="e">
        <f>VLOOKUP(Объем_продаж[[#This Row],[Артикул]],'Справочник_дубли арт'!A:A,1,0)</f>
        <v>#N/A</v>
      </c>
      <c r="Q412">
        <v>158188</v>
      </c>
      <c r="R412" s="27">
        <v>49139</v>
      </c>
      <c r="S412" s="20">
        <v>7.8341176485218075E-4</v>
      </c>
      <c r="T412" s="20">
        <v>0.96648826600983306</v>
      </c>
      <c r="U412" s="4" t="str">
        <f t="shared" si="41"/>
        <v>С</v>
      </c>
    </row>
    <row r="413" spans="1:21" x14ac:dyDescent="0.25">
      <c r="A413" s="28">
        <v>183229</v>
      </c>
      <c r="B413" s="2" t="s">
        <v>122</v>
      </c>
      <c r="C413" s="29">
        <v>47450</v>
      </c>
      <c r="D413" s="25">
        <f t="shared" si="36"/>
        <v>7.564844266720115E-4</v>
      </c>
      <c r="E413" s="68">
        <f t="shared" si="37"/>
        <v>0.96879378183512044</v>
      </c>
      <c r="F413" s="15" t="str">
        <f>VLOOKUP(Объем_продаж[[#This Row],[Артикул]],Q:U,5,0)</f>
        <v>С</v>
      </c>
      <c r="G413" s="2">
        <f>IFERROR(VLOOKUP(Объем_продаж[[#This Row],[Артикул]],Склад!B:D,3,0),0)</f>
        <v>32</v>
      </c>
      <c r="H413" s="2">
        <f>IFERROR(VLOOKUP(Объем_продаж[[#This Row],[Наименование]],Склад!C:D,2,0),0)</f>
        <v>191</v>
      </c>
      <c r="I413" s="2">
        <f>IFERROR(VLOOKUP(Объем_продаж[[#This Row],[Наименование]],Склад!H:I,2,0),0)</f>
        <v>302</v>
      </c>
      <c r="J413" s="56">
        <f>IFERROR(VLOOKUP(Объем_продаж[[#This Row],[Артикул]]&amp;Объем_продаж[[#This Row],[Наименование]],Склад!A:D,4,0),0)</f>
        <v>32</v>
      </c>
      <c r="K413">
        <f t="shared" si="38"/>
        <v>0</v>
      </c>
      <c r="L413">
        <f t="shared" si="39"/>
        <v>0</v>
      </c>
      <c r="M413">
        <f t="shared" si="40"/>
        <v>1</v>
      </c>
      <c r="N413" t="e">
        <f>VLOOKUP(Объем_продаж[[#This Row],[Артикул]],'Справочник_дубли арт'!A:A,1,0)</f>
        <v>#N/A</v>
      </c>
      <c r="Q413">
        <v>119765</v>
      </c>
      <c r="R413" s="27">
        <v>49079</v>
      </c>
      <c r="S413" s="20">
        <v>7.8245519866460814E-4</v>
      </c>
      <c r="T413" s="20">
        <v>0.96727072120849766</v>
      </c>
      <c r="U413" s="4" t="str">
        <f t="shared" si="41"/>
        <v>С</v>
      </c>
    </row>
    <row r="414" spans="1:21" x14ac:dyDescent="0.25">
      <c r="A414" s="28">
        <v>101515</v>
      </c>
      <c r="B414" s="2" t="s">
        <v>36</v>
      </c>
      <c r="C414" s="29">
        <v>47160</v>
      </c>
      <c r="D414" s="25">
        <f t="shared" si="36"/>
        <v>7.5186102343207718E-4</v>
      </c>
      <c r="E414" s="68">
        <f t="shared" si="37"/>
        <v>0.96954564285855249</v>
      </c>
      <c r="F414" s="15" t="str">
        <f>VLOOKUP(Объем_продаж[[#This Row],[Артикул]],Q:U,5,0)</f>
        <v>С</v>
      </c>
      <c r="G414" s="2">
        <f>IFERROR(VLOOKUP(Объем_продаж[[#This Row],[Артикул]],Склад!B:D,3,0),0)</f>
        <v>0</v>
      </c>
      <c r="H414" s="2">
        <f>IFERROR(VLOOKUP(Объем_продаж[[#This Row],[Наименование]],Склад!C:D,2,0),0)</f>
        <v>0</v>
      </c>
      <c r="I414" s="2">
        <f>IFERROR(VLOOKUP(Объем_продаж[[#This Row],[Наименование]],Склад!H:I,2,0),0)</f>
        <v>0</v>
      </c>
      <c r="J414" s="56">
        <f>IFERROR(VLOOKUP(Объем_продаж[[#This Row],[Артикул]]&amp;Объем_продаж[[#This Row],[Наименование]],Склад!A:D,4,0),0)</f>
        <v>0</v>
      </c>
      <c r="K414">
        <f t="shared" si="38"/>
        <v>1</v>
      </c>
      <c r="L414">
        <f t="shared" si="39"/>
        <v>1</v>
      </c>
      <c r="M414">
        <f t="shared" si="40"/>
        <v>1</v>
      </c>
      <c r="N414" t="e">
        <f>VLOOKUP(Объем_продаж[[#This Row],[Артикул]],'Справочник_дубли арт'!A:A,1,0)</f>
        <v>#N/A</v>
      </c>
      <c r="Q414">
        <v>121584</v>
      </c>
      <c r="R414" s="27">
        <v>48083</v>
      </c>
      <c r="S414" s="20">
        <v>7.6657619995090266E-4</v>
      </c>
      <c r="T414" s="20">
        <v>0.96803729740844857</v>
      </c>
      <c r="U414" s="4" t="str">
        <f t="shared" si="41"/>
        <v>С</v>
      </c>
    </row>
    <row r="415" spans="1:21" x14ac:dyDescent="0.25">
      <c r="A415" s="28">
        <v>166444</v>
      </c>
      <c r="B415" s="2" t="s">
        <v>146</v>
      </c>
      <c r="C415" s="29">
        <v>45981</v>
      </c>
      <c r="D415" s="25">
        <f t="shared" si="36"/>
        <v>7.3306449784627523E-4</v>
      </c>
      <c r="E415" s="68">
        <f t="shared" si="37"/>
        <v>0.97027870735639876</v>
      </c>
      <c r="F415" s="15" t="str">
        <f>VLOOKUP(Объем_продаж[[#This Row],[Артикул]],Q:U,5,0)</f>
        <v>С</v>
      </c>
      <c r="G415" s="2">
        <f>IFERROR(VLOOKUP(Объем_продаж[[#This Row],[Артикул]],Склад!B:D,3,0),0)</f>
        <v>186</v>
      </c>
      <c r="H415" s="2">
        <f>IFERROR(VLOOKUP(Объем_продаж[[#This Row],[Наименование]],Склад!C:D,2,0),0)</f>
        <v>186</v>
      </c>
      <c r="I415" s="2">
        <f>IFERROR(VLOOKUP(Объем_продаж[[#This Row],[Наименование]],Склад!H:I,2,0),0)</f>
        <v>186</v>
      </c>
      <c r="J415" s="56">
        <f>IFERROR(VLOOKUP(Объем_продаж[[#This Row],[Артикул]]&amp;Объем_продаж[[#This Row],[Наименование]],Склад!A:D,4,0),0)</f>
        <v>186</v>
      </c>
      <c r="K415">
        <f t="shared" si="38"/>
        <v>1</v>
      </c>
      <c r="L415">
        <f t="shared" si="39"/>
        <v>1</v>
      </c>
      <c r="M415">
        <f t="shared" si="40"/>
        <v>1</v>
      </c>
      <c r="N415" t="e">
        <f>VLOOKUP(Объем_продаж[[#This Row],[Артикул]],'Справочник_дубли арт'!A:A,1,0)</f>
        <v>#N/A</v>
      </c>
      <c r="Q415">
        <v>183229</v>
      </c>
      <c r="R415" s="27">
        <v>47450</v>
      </c>
      <c r="S415" s="20">
        <v>7.564844266720115E-4</v>
      </c>
      <c r="T415" s="20">
        <v>0.96879378183512055</v>
      </c>
      <c r="U415" s="4" t="str">
        <f t="shared" si="41"/>
        <v>С</v>
      </c>
    </row>
    <row r="416" spans="1:21" x14ac:dyDescent="0.25">
      <c r="A416" s="28">
        <v>121832</v>
      </c>
      <c r="B416" s="2" t="s">
        <v>246</v>
      </c>
      <c r="C416" s="29">
        <v>45961</v>
      </c>
      <c r="D416" s="25">
        <f t="shared" si="36"/>
        <v>7.3274564245041777E-4</v>
      </c>
      <c r="E416" s="68">
        <f t="shared" si="37"/>
        <v>0.97101145299884917</v>
      </c>
      <c r="F416" s="15" t="str">
        <f>VLOOKUP(Объем_продаж[[#This Row],[Артикул]],Q:U,5,0)</f>
        <v>С</v>
      </c>
      <c r="G416" s="2">
        <f>IFERROR(VLOOKUP(Объем_продаж[[#This Row],[Артикул]],Склад!B:D,3,0),0)</f>
        <v>65</v>
      </c>
      <c r="H416" s="2">
        <f>IFERROR(VLOOKUP(Объем_продаж[[#This Row],[Наименование]],Склад!C:D,2,0),0)</f>
        <v>65</v>
      </c>
      <c r="I416" s="2">
        <f>IFERROR(VLOOKUP(Объем_продаж[[#This Row],[Наименование]],Склад!H:I,2,0),0)</f>
        <v>65</v>
      </c>
      <c r="J416" s="56">
        <f>IFERROR(VLOOKUP(Объем_продаж[[#This Row],[Артикул]]&amp;Объем_продаж[[#This Row],[Наименование]],Склад!A:D,4,0),0)</f>
        <v>65</v>
      </c>
      <c r="K416">
        <f t="shared" si="38"/>
        <v>1</v>
      </c>
      <c r="L416">
        <f t="shared" si="39"/>
        <v>1</v>
      </c>
      <c r="M416">
        <f t="shared" si="40"/>
        <v>1</v>
      </c>
      <c r="N416" t="e">
        <f>VLOOKUP(Объем_продаж[[#This Row],[Артикул]],'Справочник_дубли арт'!A:A,1,0)</f>
        <v>#N/A</v>
      </c>
      <c r="Q416">
        <v>101515</v>
      </c>
      <c r="R416" s="27">
        <v>47160</v>
      </c>
      <c r="S416" s="20">
        <v>7.5186102343207718E-4</v>
      </c>
      <c r="T416" s="20">
        <v>0.9695456428585526</v>
      </c>
      <c r="U416" s="4" t="str">
        <f t="shared" si="41"/>
        <v>С</v>
      </c>
    </row>
    <row r="417" spans="1:21" x14ac:dyDescent="0.25">
      <c r="A417" s="28">
        <v>164670</v>
      </c>
      <c r="B417" s="2" t="s">
        <v>382</v>
      </c>
      <c r="C417" s="29">
        <v>44874</v>
      </c>
      <c r="D417" s="25">
        <f t="shared" si="36"/>
        <v>7.1541585168556046E-4</v>
      </c>
      <c r="E417" s="68">
        <f t="shared" si="37"/>
        <v>0.97172686885053472</v>
      </c>
      <c r="F417" s="15" t="str">
        <f>VLOOKUP(Объем_продаж[[#This Row],[Артикул]],Q:U,5,0)</f>
        <v>С</v>
      </c>
      <c r="G417" s="2">
        <f>IFERROR(VLOOKUP(Объем_продаж[[#This Row],[Артикул]],Склад!B:D,3,0),0)</f>
        <v>0</v>
      </c>
      <c r="H417" s="2">
        <f>IFERROR(VLOOKUP(Объем_продаж[[#This Row],[Наименование]],Склад!C:D,2,0),0)</f>
        <v>0</v>
      </c>
      <c r="I417" s="2">
        <f>IFERROR(VLOOKUP(Объем_продаж[[#This Row],[Наименование]],Склад!H:I,2,0),0)</f>
        <v>0</v>
      </c>
      <c r="J417" s="56">
        <f>IFERROR(VLOOKUP(Объем_продаж[[#This Row],[Артикул]]&amp;Объем_продаж[[#This Row],[Наименование]],Склад!A:D,4,0),0)</f>
        <v>0</v>
      </c>
      <c r="K417">
        <f t="shared" si="38"/>
        <v>1</v>
      </c>
      <c r="L417">
        <f t="shared" si="39"/>
        <v>1</v>
      </c>
      <c r="M417">
        <f t="shared" si="40"/>
        <v>1</v>
      </c>
      <c r="N417" t="e">
        <f>VLOOKUP(Объем_продаж[[#This Row],[Артикул]],'Справочник_дубли арт'!A:A,1,0)</f>
        <v>#N/A</v>
      </c>
      <c r="Q417">
        <v>166444</v>
      </c>
      <c r="R417" s="27">
        <v>45981</v>
      </c>
      <c r="S417" s="20">
        <v>7.3306449784627523E-4</v>
      </c>
      <c r="T417" s="20">
        <v>0.97027870735639898</v>
      </c>
      <c r="U417" s="4" t="str">
        <f t="shared" si="41"/>
        <v>С</v>
      </c>
    </row>
    <row r="418" spans="1:21" x14ac:dyDescent="0.25">
      <c r="A418" s="28">
        <v>141875</v>
      </c>
      <c r="B418" s="2" t="s">
        <v>174</v>
      </c>
      <c r="C418" s="29">
        <v>44565</v>
      </c>
      <c r="D418" s="25">
        <f t="shared" si="36"/>
        <v>7.1048953581956148E-4</v>
      </c>
      <c r="E418" s="68">
        <f t="shared" si="37"/>
        <v>0.97243735838635426</v>
      </c>
      <c r="F418" s="15" t="str">
        <f>VLOOKUP(Объем_продаж[[#This Row],[Артикул]],Q:U,5,0)</f>
        <v>С</v>
      </c>
      <c r="G418" s="2">
        <f>IFERROR(VLOOKUP(Объем_продаж[[#This Row],[Артикул]],Склад!B:D,3,0),0)</f>
        <v>173</v>
      </c>
      <c r="H418" s="2">
        <f>IFERROR(VLOOKUP(Объем_продаж[[#This Row],[Наименование]],Склад!C:D,2,0),0)</f>
        <v>173</v>
      </c>
      <c r="I418" s="2">
        <f>IFERROR(VLOOKUP(Объем_продаж[[#This Row],[Наименование]],Склад!H:I,2,0),0)</f>
        <v>173</v>
      </c>
      <c r="J418" s="56">
        <f>IFERROR(VLOOKUP(Объем_продаж[[#This Row],[Артикул]]&amp;Объем_продаж[[#This Row],[Наименование]],Склад!A:D,4,0),0)</f>
        <v>173</v>
      </c>
      <c r="K418">
        <f t="shared" si="38"/>
        <v>1</v>
      </c>
      <c r="L418">
        <f t="shared" si="39"/>
        <v>1</v>
      </c>
      <c r="M418">
        <f t="shared" si="40"/>
        <v>1</v>
      </c>
      <c r="N418" t="e">
        <f>VLOOKUP(Объем_продаж[[#This Row],[Артикул]],'Справочник_дубли арт'!A:A,1,0)</f>
        <v>#N/A</v>
      </c>
      <c r="Q418">
        <v>121832</v>
      </c>
      <c r="R418" s="27">
        <v>45961</v>
      </c>
      <c r="S418" s="20">
        <v>7.3274564245041777E-4</v>
      </c>
      <c r="T418" s="20">
        <v>0.97101145299884939</v>
      </c>
      <c r="U418" s="4" t="str">
        <f t="shared" si="41"/>
        <v>С</v>
      </c>
    </row>
    <row r="419" spans="1:21" x14ac:dyDescent="0.25">
      <c r="A419" s="28">
        <v>156438</v>
      </c>
      <c r="B419" s="2" t="s">
        <v>46</v>
      </c>
      <c r="C419" s="29">
        <v>44561</v>
      </c>
      <c r="D419" s="25">
        <f t="shared" si="36"/>
        <v>7.1042576474039003E-4</v>
      </c>
      <c r="E419" s="68">
        <f t="shared" si="37"/>
        <v>0.9731477841510946</v>
      </c>
      <c r="F419" s="15" t="str">
        <f>VLOOKUP(Объем_продаж[[#This Row],[Артикул]],Q:U,5,0)</f>
        <v>С</v>
      </c>
      <c r="G419" s="2">
        <f>IFERROR(VLOOKUP(Объем_продаж[[#This Row],[Артикул]],Склад!B:D,3,0),0)</f>
        <v>109</v>
      </c>
      <c r="H419" s="2">
        <f>IFERROR(VLOOKUP(Объем_продаж[[#This Row],[Наименование]],Склад!C:D,2,0),0)</f>
        <v>109</v>
      </c>
      <c r="I419" s="2">
        <f>IFERROR(VLOOKUP(Объем_продаж[[#This Row],[Наименование]],Склад!H:I,2,0),0)</f>
        <v>266</v>
      </c>
      <c r="J419" s="56">
        <f>IFERROR(VLOOKUP(Объем_продаж[[#This Row],[Артикул]]&amp;Объем_продаж[[#This Row],[Наименование]],Склад!A:D,4,0),0)</f>
        <v>109</v>
      </c>
      <c r="K419">
        <f t="shared" si="38"/>
        <v>1</v>
      </c>
      <c r="L419">
        <f t="shared" si="39"/>
        <v>0</v>
      </c>
      <c r="M419">
        <f t="shared" si="40"/>
        <v>1</v>
      </c>
      <c r="N419" t="e">
        <f>VLOOKUP(Объем_продаж[[#This Row],[Артикул]],'Справочник_дубли арт'!A:A,1,0)</f>
        <v>#N/A</v>
      </c>
      <c r="Q419">
        <v>164670</v>
      </c>
      <c r="R419" s="27">
        <v>44874</v>
      </c>
      <c r="S419" s="20">
        <v>7.1541585168556046E-4</v>
      </c>
      <c r="T419" s="20">
        <v>0.97172686885053494</v>
      </c>
      <c r="U419" s="4" t="str">
        <f t="shared" si="41"/>
        <v>С</v>
      </c>
    </row>
    <row r="420" spans="1:21" x14ac:dyDescent="0.25">
      <c r="A420" s="28">
        <v>108669</v>
      </c>
      <c r="B420" s="2" t="s">
        <v>14</v>
      </c>
      <c r="C420" s="29">
        <v>43123</v>
      </c>
      <c r="D420" s="25">
        <f t="shared" si="36"/>
        <v>6.8750006177823299E-4</v>
      </c>
      <c r="E420" s="68">
        <f t="shared" si="37"/>
        <v>0.9738352842128728</v>
      </c>
      <c r="F420" s="15" t="str">
        <f>VLOOKUP(Объем_продаж[[#This Row],[Артикул]],Q:U,5,0)</f>
        <v>С</v>
      </c>
      <c r="G420" s="2">
        <f>IFERROR(VLOOKUP(Объем_продаж[[#This Row],[Артикул]],Склад!B:D,3,0),0)</f>
        <v>0</v>
      </c>
      <c r="H420" s="2">
        <f>IFERROR(VLOOKUP(Объем_продаж[[#This Row],[Наименование]],Склад!C:D,2,0),0)</f>
        <v>0</v>
      </c>
      <c r="I420" s="2">
        <f>IFERROR(VLOOKUP(Объем_продаж[[#This Row],[Наименование]],Склад!H:I,2,0),0)</f>
        <v>0</v>
      </c>
      <c r="J420" s="56">
        <f>IFERROR(VLOOKUP(Объем_продаж[[#This Row],[Артикул]]&amp;Объем_продаж[[#This Row],[Наименование]],Склад!A:D,4,0),0)</f>
        <v>0</v>
      </c>
      <c r="K420">
        <f t="shared" si="38"/>
        <v>1</v>
      </c>
      <c r="L420">
        <f t="shared" si="39"/>
        <v>1</v>
      </c>
      <c r="M420">
        <f t="shared" si="40"/>
        <v>1</v>
      </c>
      <c r="N420" t="e">
        <f>VLOOKUP(Объем_продаж[[#This Row],[Артикул]],'Справочник_дубли арт'!A:A,1,0)</f>
        <v>#N/A</v>
      </c>
      <c r="Q420">
        <v>141875</v>
      </c>
      <c r="R420" s="27">
        <v>44565</v>
      </c>
      <c r="S420" s="20">
        <v>7.1048953581956148E-4</v>
      </c>
      <c r="T420" s="20">
        <v>0.97243735838635448</v>
      </c>
      <c r="U420" s="4" t="str">
        <f t="shared" si="41"/>
        <v>С</v>
      </c>
    </row>
    <row r="421" spans="1:21" x14ac:dyDescent="0.25">
      <c r="A421" s="28">
        <v>105283</v>
      </c>
      <c r="B421" s="2" t="s">
        <v>103</v>
      </c>
      <c r="C421" s="29">
        <v>42427</v>
      </c>
      <c r="D421" s="25">
        <f t="shared" si="36"/>
        <v>6.7640389400239057E-4</v>
      </c>
      <c r="E421" s="68">
        <f t="shared" si="37"/>
        <v>0.97451168810687516</v>
      </c>
      <c r="F421" s="15" t="str">
        <f>VLOOKUP(Объем_продаж[[#This Row],[Артикул]],Q:U,5,0)</f>
        <v>С</v>
      </c>
      <c r="G421" s="2">
        <f>IFERROR(VLOOKUP(Объем_продаж[[#This Row],[Артикул]],Склад!B:D,3,0),0)</f>
        <v>22</v>
      </c>
      <c r="H421" s="2">
        <f>IFERROR(VLOOKUP(Объем_продаж[[#This Row],[Наименование]],Склад!C:D,2,0),0)</f>
        <v>22</v>
      </c>
      <c r="I421" s="2">
        <f>IFERROR(VLOOKUP(Объем_продаж[[#This Row],[Наименование]],Склад!H:I,2,0),0)</f>
        <v>22</v>
      </c>
      <c r="J421" s="56">
        <f>IFERROR(VLOOKUP(Объем_продаж[[#This Row],[Артикул]]&amp;Объем_продаж[[#This Row],[Наименование]],Склад!A:D,4,0),0)</f>
        <v>22</v>
      </c>
      <c r="K421">
        <f t="shared" si="38"/>
        <v>1</v>
      </c>
      <c r="L421">
        <f t="shared" si="39"/>
        <v>1</v>
      </c>
      <c r="M421">
        <f t="shared" si="40"/>
        <v>1</v>
      </c>
      <c r="N421" t="e">
        <f>VLOOKUP(Объем_продаж[[#This Row],[Артикул]],'Справочник_дубли арт'!A:A,1,0)</f>
        <v>#N/A</v>
      </c>
      <c r="Q421">
        <v>156438</v>
      </c>
      <c r="R421" s="27">
        <v>44561</v>
      </c>
      <c r="S421" s="20">
        <v>7.1042576474039003E-4</v>
      </c>
      <c r="T421" s="20">
        <v>0.97314778415109482</v>
      </c>
      <c r="U421" s="4" t="str">
        <f t="shared" si="41"/>
        <v>С</v>
      </c>
    </row>
    <row r="422" spans="1:21" x14ac:dyDescent="0.25">
      <c r="A422" s="28">
        <v>179956</v>
      </c>
      <c r="B422" s="2" t="s">
        <v>91</v>
      </c>
      <c r="C422" s="29">
        <v>41364</v>
      </c>
      <c r="D422" s="25">
        <f t="shared" si="36"/>
        <v>6.594567297125624E-4</v>
      </c>
      <c r="E422" s="68">
        <f t="shared" si="37"/>
        <v>0.97517114483658773</v>
      </c>
      <c r="F422" s="15" t="str">
        <f>VLOOKUP(Объем_продаж[[#This Row],[Артикул]],Q:U,5,0)</f>
        <v>С</v>
      </c>
      <c r="G422" s="2">
        <f>IFERROR(VLOOKUP(Объем_продаж[[#This Row],[Артикул]],Склад!B:D,3,0),0)</f>
        <v>16</v>
      </c>
      <c r="H422" s="2">
        <f>IFERROR(VLOOKUP(Объем_продаж[[#This Row],[Наименование]],Склад!C:D,2,0),0)</f>
        <v>16</v>
      </c>
      <c r="I422" s="2">
        <f>IFERROR(VLOOKUP(Объем_продаж[[#This Row],[Наименование]],Склад!H:I,2,0),0)</f>
        <v>16</v>
      </c>
      <c r="J422" s="56">
        <f>IFERROR(VLOOKUP(Объем_продаж[[#This Row],[Артикул]]&amp;Объем_продаж[[#This Row],[Наименование]],Склад!A:D,4,0),0)</f>
        <v>16</v>
      </c>
      <c r="K422">
        <f t="shared" si="38"/>
        <v>1</v>
      </c>
      <c r="L422">
        <f t="shared" si="39"/>
        <v>1</v>
      </c>
      <c r="M422">
        <f t="shared" si="40"/>
        <v>1</v>
      </c>
      <c r="N422" t="e">
        <f>VLOOKUP(Объем_продаж[[#This Row],[Артикул]],'Справочник_дубли арт'!A:A,1,0)</f>
        <v>#N/A</v>
      </c>
      <c r="Q422">
        <v>108669</v>
      </c>
      <c r="R422" s="27">
        <v>43123</v>
      </c>
      <c r="S422" s="20">
        <v>6.8750006177823299E-4</v>
      </c>
      <c r="T422" s="20">
        <v>0.97383528421287313</v>
      </c>
      <c r="U422" s="4" t="str">
        <f t="shared" si="41"/>
        <v>С</v>
      </c>
    </row>
    <row r="423" spans="1:21" x14ac:dyDescent="0.25">
      <c r="A423" s="28">
        <v>183945</v>
      </c>
      <c r="B423" s="2" t="s">
        <v>74</v>
      </c>
      <c r="C423" s="29">
        <v>40936</v>
      </c>
      <c r="D423" s="25">
        <f t="shared" si="36"/>
        <v>6.5263322424121101E-4</v>
      </c>
      <c r="E423" s="68">
        <f t="shared" si="37"/>
        <v>0.97582377806082898</v>
      </c>
      <c r="F423" s="15" t="str">
        <f>VLOOKUP(Объем_продаж[[#This Row],[Артикул]],Q:U,5,0)</f>
        <v>С</v>
      </c>
      <c r="G423" s="2">
        <f>IFERROR(VLOOKUP(Объем_продаж[[#This Row],[Артикул]],Склад!B:D,3,0),0)</f>
        <v>0</v>
      </c>
      <c r="H423" s="2">
        <f>IFERROR(VLOOKUP(Объем_продаж[[#This Row],[Наименование]],Склад!C:D,2,0),0)</f>
        <v>0</v>
      </c>
      <c r="I423" s="2">
        <f>IFERROR(VLOOKUP(Объем_продаж[[#This Row],[Наименование]],Склад!H:I,2,0),0)</f>
        <v>0</v>
      </c>
      <c r="J423" s="56">
        <f>IFERROR(VLOOKUP(Объем_продаж[[#This Row],[Артикул]]&amp;Объем_продаж[[#This Row],[Наименование]],Склад!A:D,4,0),0)</f>
        <v>0</v>
      </c>
      <c r="K423">
        <f t="shared" si="38"/>
        <v>1</v>
      </c>
      <c r="L423">
        <f t="shared" si="39"/>
        <v>1</v>
      </c>
      <c r="M423">
        <f t="shared" si="40"/>
        <v>1</v>
      </c>
      <c r="N423" t="e">
        <f>VLOOKUP(Объем_продаж[[#This Row],[Артикул]],'Справочник_дубли арт'!A:A,1,0)</f>
        <v>#N/A</v>
      </c>
      <c r="Q423">
        <v>105283</v>
      </c>
      <c r="R423" s="27">
        <v>42427</v>
      </c>
      <c r="S423" s="20">
        <v>6.7640389400239057E-4</v>
      </c>
      <c r="T423" s="20">
        <v>0.9745116881068755</v>
      </c>
      <c r="U423" s="4" t="str">
        <f t="shared" si="41"/>
        <v>С</v>
      </c>
    </row>
    <row r="424" spans="1:21" x14ac:dyDescent="0.25">
      <c r="A424" s="28">
        <v>183045</v>
      </c>
      <c r="B424" s="2" t="s">
        <v>208</v>
      </c>
      <c r="C424" s="29">
        <v>39723</v>
      </c>
      <c r="D424" s="25">
        <f t="shared" si="36"/>
        <v>6.332946444824513E-4</v>
      </c>
      <c r="E424" s="68">
        <f t="shared" si="37"/>
        <v>0.97645707270531146</v>
      </c>
      <c r="F424" s="15" t="str">
        <f>VLOOKUP(Объем_продаж[[#This Row],[Артикул]],Q:U,5,0)</f>
        <v>С</v>
      </c>
      <c r="G424" s="2">
        <f>IFERROR(VLOOKUP(Объем_продаж[[#This Row],[Артикул]],Склад!B:D,3,0),0)</f>
        <v>157</v>
      </c>
      <c r="H424" s="2">
        <f>IFERROR(VLOOKUP(Объем_продаж[[#This Row],[Наименование]],Склад!C:D,2,0),0)</f>
        <v>157</v>
      </c>
      <c r="I424" s="2">
        <f>IFERROR(VLOOKUP(Объем_продаж[[#This Row],[Наименование]],Склад!H:I,2,0),0)</f>
        <v>157</v>
      </c>
      <c r="J424" s="56">
        <f>IFERROR(VLOOKUP(Объем_продаж[[#This Row],[Артикул]]&amp;Объем_продаж[[#This Row],[Наименование]],Склад!A:D,4,0),0)</f>
        <v>157</v>
      </c>
      <c r="K424">
        <f t="shared" si="38"/>
        <v>1</v>
      </c>
      <c r="L424">
        <f t="shared" si="39"/>
        <v>1</v>
      </c>
      <c r="M424">
        <f t="shared" si="40"/>
        <v>1</v>
      </c>
      <c r="N424" t="e">
        <f>VLOOKUP(Объем_продаж[[#This Row],[Артикул]],'Справочник_дубли арт'!A:A,1,0)</f>
        <v>#N/A</v>
      </c>
      <c r="Q424">
        <v>179956</v>
      </c>
      <c r="R424" s="27">
        <v>41364</v>
      </c>
      <c r="S424" s="20">
        <v>6.594567297125624E-4</v>
      </c>
      <c r="T424" s="20">
        <v>0.97517114483658807</v>
      </c>
      <c r="U424" s="4" t="str">
        <f t="shared" si="41"/>
        <v>С</v>
      </c>
    </row>
    <row r="425" spans="1:21" x14ac:dyDescent="0.25">
      <c r="A425" s="28">
        <v>188426</v>
      </c>
      <c r="B425" s="2" t="s">
        <v>177</v>
      </c>
      <c r="C425" s="29">
        <v>39683</v>
      </c>
      <c r="D425" s="25">
        <f t="shared" si="36"/>
        <v>6.3265693369073627E-4</v>
      </c>
      <c r="E425" s="68">
        <f t="shared" si="37"/>
        <v>0.9770897296390022</v>
      </c>
      <c r="F425" s="15" t="str">
        <f>VLOOKUP(Объем_продаж[[#This Row],[Артикул]],Q:U,5,0)</f>
        <v>С</v>
      </c>
      <c r="G425" s="2">
        <f>IFERROR(VLOOKUP(Объем_продаж[[#This Row],[Артикул]],Склад!B:D,3,0),0)</f>
        <v>55</v>
      </c>
      <c r="H425" s="2">
        <f>IFERROR(VLOOKUP(Объем_продаж[[#This Row],[Наименование]],Склад!C:D,2,0),0)</f>
        <v>55</v>
      </c>
      <c r="I425" s="2">
        <f>IFERROR(VLOOKUP(Объем_продаж[[#This Row],[Наименование]],Склад!H:I,2,0),0)</f>
        <v>55</v>
      </c>
      <c r="J425" s="56">
        <f>IFERROR(VLOOKUP(Объем_продаж[[#This Row],[Артикул]]&amp;Объем_продаж[[#This Row],[Наименование]],Склад!A:D,4,0),0)</f>
        <v>55</v>
      </c>
      <c r="K425">
        <f t="shared" si="38"/>
        <v>1</v>
      </c>
      <c r="L425">
        <f t="shared" si="39"/>
        <v>1</v>
      </c>
      <c r="M425">
        <f t="shared" si="40"/>
        <v>1</v>
      </c>
      <c r="N425" t="e">
        <f>VLOOKUP(Объем_продаж[[#This Row],[Артикул]],'Справочник_дубли арт'!A:A,1,0)</f>
        <v>#N/A</v>
      </c>
      <c r="Q425">
        <v>183945</v>
      </c>
      <c r="R425" s="27">
        <v>40936</v>
      </c>
      <c r="S425" s="20">
        <v>6.5263322424121101E-4</v>
      </c>
      <c r="T425" s="20">
        <v>0.97582377806082921</v>
      </c>
      <c r="U425" s="4" t="str">
        <f t="shared" si="41"/>
        <v>С</v>
      </c>
    </row>
    <row r="426" spans="1:21" x14ac:dyDescent="0.25">
      <c r="A426" s="28">
        <v>109286</v>
      </c>
      <c r="B426" s="2" t="s">
        <v>303</v>
      </c>
      <c r="C426" s="29">
        <v>39568</v>
      </c>
      <c r="D426" s="25">
        <f t="shared" si="36"/>
        <v>6.3082351516455541E-4</v>
      </c>
      <c r="E426" s="68">
        <f t="shared" si="37"/>
        <v>0.97772055315416673</v>
      </c>
      <c r="F426" s="15" t="str">
        <f>VLOOKUP(Объем_продаж[[#This Row],[Артикул]],Q:U,5,0)</f>
        <v>С</v>
      </c>
      <c r="G426" s="2">
        <f>IFERROR(VLOOKUP(Объем_продаж[[#This Row],[Артикул]],Склад!B:D,3,0),0)</f>
        <v>161</v>
      </c>
      <c r="H426" s="2">
        <f>IFERROR(VLOOKUP(Объем_продаж[[#This Row],[Наименование]],Склад!C:D,2,0),0)</f>
        <v>161</v>
      </c>
      <c r="I426" s="2">
        <f>IFERROR(VLOOKUP(Объем_продаж[[#This Row],[Наименование]],Склад!H:I,2,0),0)</f>
        <v>161</v>
      </c>
      <c r="J426" s="56">
        <f>IFERROR(VLOOKUP(Объем_продаж[[#This Row],[Артикул]]&amp;Объем_продаж[[#This Row],[Наименование]],Склад!A:D,4,0),0)</f>
        <v>161</v>
      </c>
      <c r="K426">
        <f t="shared" si="38"/>
        <v>1</v>
      </c>
      <c r="L426">
        <f t="shared" si="39"/>
        <v>1</v>
      </c>
      <c r="M426">
        <f t="shared" si="40"/>
        <v>1</v>
      </c>
      <c r="N426" t="e">
        <f>VLOOKUP(Объем_продаж[[#This Row],[Артикул]],'Справочник_дубли арт'!A:A,1,0)</f>
        <v>#N/A</v>
      </c>
      <c r="Q426">
        <v>183045</v>
      </c>
      <c r="R426" s="27">
        <v>39723</v>
      </c>
      <c r="S426" s="20">
        <v>6.332946444824513E-4</v>
      </c>
      <c r="T426" s="20">
        <v>0.97645707270531168</v>
      </c>
      <c r="U426" s="4" t="str">
        <f t="shared" si="41"/>
        <v>С</v>
      </c>
    </row>
    <row r="427" spans="1:21" x14ac:dyDescent="0.25">
      <c r="A427" s="28">
        <v>174577</v>
      </c>
      <c r="B427" s="2" t="s">
        <v>457</v>
      </c>
      <c r="C427" s="29">
        <v>39392</v>
      </c>
      <c r="D427" s="25">
        <f t="shared" si="36"/>
        <v>6.2801758768100903E-4</v>
      </c>
      <c r="E427" s="68">
        <f t="shared" si="37"/>
        <v>0.97834857074184778</v>
      </c>
      <c r="F427" s="15" t="str">
        <f>VLOOKUP(Объем_продаж[[#This Row],[Артикул]],Q:U,5,0)</f>
        <v>С</v>
      </c>
      <c r="G427" s="2">
        <f>IFERROR(VLOOKUP(Объем_продаж[[#This Row],[Артикул]],Склад!B:D,3,0),0)</f>
        <v>0</v>
      </c>
      <c r="H427" s="2">
        <f>IFERROR(VLOOKUP(Объем_продаж[[#This Row],[Наименование]],Склад!C:D,2,0),0)</f>
        <v>0</v>
      </c>
      <c r="I427" s="2">
        <f>IFERROR(VLOOKUP(Объем_продаж[[#This Row],[Наименование]],Склад!H:I,2,0),0)</f>
        <v>0</v>
      </c>
      <c r="J427" s="56">
        <f>IFERROR(VLOOKUP(Объем_продаж[[#This Row],[Артикул]]&amp;Объем_продаж[[#This Row],[Наименование]],Склад!A:D,4,0),0)</f>
        <v>0</v>
      </c>
      <c r="K427">
        <f t="shared" si="38"/>
        <v>1</v>
      </c>
      <c r="L427">
        <f t="shared" si="39"/>
        <v>1</v>
      </c>
      <c r="M427">
        <f t="shared" si="40"/>
        <v>1</v>
      </c>
      <c r="N427" t="e">
        <f>VLOOKUP(Объем_продаж[[#This Row],[Артикул]],'Справочник_дубли арт'!A:A,1,0)</f>
        <v>#N/A</v>
      </c>
      <c r="Q427">
        <v>188426</v>
      </c>
      <c r="R427" s="27">
        <v>39683</v>
      </c>
      <c r="S427" s="20">
        <v>6.3265693369073627E-4</v>
      </c>
      <c r="T427" s="20">
        <v>0.97708972963900242</v>
      </c>
      <c r="U427" s="4" t="str">
        <f t="shared" si="41"/>
        <v>С</v>
      </c>
    </row>
    <row r="428" spans="1:21" x14ac:dyDescent="0.25">
      <c r="A428" s="28">
        <v>180385</v>
      </c>
      <c r="B428" s="2" t="s">
        <v>429</v>
      </c>
      <c r="C428" s="29">
        <v>38742</v>
      </c>
      <c r="D428" s="25">
        <f t="shared" si="36"/>
        <v>6.1765478731563904E-4</v>
      </c>
      <c r="E428" s="68">
        <f t="shared" si="37"/>
        <v>0.97896622552916346</v>
      </c>
      <c r="F428" s="15" t="str">
        <f>VLOOKUP(Объем_продаж[[#This Row],[Артикул]],Q:U,5,0)</f>
        <v>С</v>
      </c>
      <c r="G428" s="2">
        <f>IFERROR(VLOOKUP(Объем_продаж[[#This Row],[Артикул]],Склад!B:D,3,0),0)</f>
        <v>0</v>
      </c>
      <c r="H428" s="2">
        <f>IFERROR(VLOOKUP(Объем_продаж[[#This Row],[Наименование]],Склад!C:D,2,0),0)</f>
        <v>0</v>
      </c>
      <c r="I428" s="2">
        <f>IFERROR(VLOOKUP(Объем_продаж[[#This Row],[Наименование]],Склад!H:I,2,0),0)</f>
        <v>0</v>
      </c>
      <c r="J428" s="56">
        <f>IFERROR(VLOOKUP(Объем_продаж[[#This Row],[Артикул]]&amp;Объем_продаж[[#This Row],[Наименование]],Склад!A:D,4,0),0)</f>
        <v>0</v>
      </c>
      <c r="K428">
        <f t="shared" si="38"/>
        <v>1</v>
      </c>
      <c r="L428">
        <f t="shared" si="39"/>
        <v>1</v>
      </c>
      <c r="M428">
        <f t="shared" si="40"/>
        <v>1</v>
      </c>
      <c r="N428" t="e">
        <f>VLOOKUP(Объем_продаж[[#This Row],[Артикул]],'Справочник_дубли арт'!A:A,1,0)</f>
        <v>#N/A</v>
      </c>
      <c r="Q428">
        <v>109286</v>
      </c>
      <c r="R428" s="27">
        <v>39568</v>
      </c>
      <c r="S428" s="20">
        <v>6.3082351516455541E-4</v>
      </c>
      <c r="T428" s="20">
        <v>0.97772055315416695</v>
      </c>
      <c r="U428" s="4" t="str">
        <f t="shared" si="41"/>
        <v>С</v>
      </c>
    </row>
    <row r="429" spans="1:21" x14ac:dyDescent="0.25">
      <c r="A429" s="28">
        <v>104301</v>
      </c>
      <c r="B429" s="2" t="s">
        <v>284</v>
      </c>
      <c r="C429" s="29">
        <v>38742</v>
      </c>
      <c r="D429" s="25">
        <f t="shared" si="36"/>
        <v>6.1765478731563904E-4</v>
      </c>
      <c r="E429" s="68">
        <f t="shared" si="37"/>
        <v>0.97958388031647914</v>
      </c>
      <c r="F429" s="15" t="str">
        <f>VLOOKUP(Объем_продаж[[#This Row],[Артикул]],Q:U,5,0)</f>
        <v>С</v>
      </c>
      <c r="G429" s="2">
        <f>IFERROR(VLOOKUP(Объем_продаж[[#This Row],[Артикул]],Склад!B:D,3,0),0)</f>
        <v>53</v>
      </c>
      <c r="H429" s="2">
        <f>IFERROR(VLOOKUP(Объем_продаж[[#This Row],[Наименование]],Склад!C:D,2,0),0)</f>
        <v>53</v>
      </c>
      <c r="I429" s="2">
        <f>IFERROR(VLOOKUP(Объем_продаж[[#This Row],[Наименование]],Склад!H:I,2,0),0)</f>
        <v>363</v>
      </c>
      <c r="J429" s="56">
        <f>IFERROR(VLOOKUP(Объем_продаж[[#This Row],[Артикул]]&amp;Объем_продаж[[#This Row],[Наименование]],Склад!A:D,4,0),0)</f>
        <v>53</v>
      </c>
      <c r="K429">
        <f t="shared" si="38"/>
        <v>1</v>
      </c>
      <c r="L429">
        <f t="shared" si="39"/>
        <v>0</v>
      </c>
      <c r="M429">
        <f t="shared" si="40"/>
        <v>1</v>
      </c>
      <c r="N429" t="e">
        <f>VLOOKUP(Объем_продаж[[#This Row],[Артикул]],'Справочник_дубли арт'!A:A,1,0)</f>
        <v>#N/A</v>
      </c>
      <c r="Q429">
        <v>174577</v>
      </c>
      <c r="R429" s="27">
        <v>39392</v>
      </c>
      <c r="S429" s="20">
        <v>6.2801758768100903E-4</v>
      </c>
      <c r="T429" s="20">
        <v>0.978348570741848</v>
      </c>
      <c r="U429" s="4" t="str">
        <f t="shared" si="41"/>
        <v>С</v>
      </c>
    </row>
    <row r="430" spans="1:21" x14ac:dyDescent="0.25">
      <c r="A430" s="28">
        <v>122793</v>
      </c>
      <c r="B430" s="2" t="s">
        <v>130</v>
      </c>
      <c r="C430" s="29">
        <v>38542</v>
      </c>
      <c r="D430" s="25">
        <f t="shared" si="36"/>
        <v>6.1446623335706363E-4</v>
      </c>
      <c r="E430" s="68">
        <f t="shared" si="37"/>
        <v>0.98019834654983617</v>
      </c>
      <c r="F430" s="15" t="str">
        <f>VLOOKUP(Объем_продаж[[#This Row],[Артикул]],Q:U,5,0)</f>
        <v>С</v>
      </c>
      <c r="G430" s="2">
        <f>IFERROR(VLOOKUP(Объем_продаж[[#This Row],[Артикул]],Склад!B:D,3,0),0)</f>
        <v>24</v>
      </c>
      <c r="H430" s="2">
        <f>IFERROR(VLOOKUP(Объем_продаж[[#This Row],[Наименование]],Склад!C:D,2,0),0)</f>
        <v>24</v>
      </c>
      <c r="I430" s="2">
        <f>IFERROR(VLOOKUP(Объем_продаж[[#This Row],[Наименование]],Склад!H:I,2,0),0)</f>
        <v>24</v>
      </c>
      <c r="J430" s="56">
        <f>IFERROR(VLOOKUP(Объем_продаж[[#This Row],[Артикул]]&amp;Объем_продаж[[#This Row],[Наименование]],Склад!A:D,4,0),0)</f>
        <v>24</v>
      </c>
      <c r="K430">
        <f t="shared" si="38"/>
        <v>1</v>
      </c>
      <c r="L430">
        <f t="shared" si="39"/>
        <v>1</v>
      </c>
      <c r="M430">
        <f t="shared" si="40"/>
        <v>1</v>
      </c>
      <c r="N430" t="e">
        <f>VLOOKUP(Объем_продаж[[#This Row],[Артикул]],'Справочник_дубли арт'!A:A,1,0)</f>
        <v>#N/A</v>
      </c>
      <c r="Q430">
        <v>104301</v>
      </c>
      <c r="R430" s="27">
        <v>38742</v>
      </c>
      <c r="S430" s="20">
        <v>6.1765478731563904E-4</v>
      </c>
      <c r="T430" s="20">
        <v>0.97896622552916368</v>
      </c>
      <c r="U430" s="4" t="str">
        <f t="shared" si="41"/>
        <v>С</v>
      </c>
    </row>
    <row r="431" spans="1:21" x14ac:dyDescent="0.25">
      <c r="A431" s="28">
        <v>124408</v>
      </c>
      <c r="B431" s="2" t="s">
        <v>155</v>
      </c>
      <c r="C431" s="29">
        <v>37485</v>
      </c>
      <c r="D431" s="25">
        <f t="shared" si="36"/>
        <v>5.9761472568599264E-4</v>
      </c>
      <c r="E431" s="68">
        <f t="shared" si="37"/>
        <v>0.98079596127552215</v>
      </c>
      <c r="F431" s="15" t="str">
        <f>VLOOKUP(Объем_продаж[[#This Row],[Артикул]],Q:U,5,0)</f>
        <v>С</v>
      </c>
      <c r="G431" s="2">
        <f>IFERROR(VLOOKUP(Объем_продаж[[#This Row],[Артикул]],Склад!B:D,3,0),0)</f>
        <v>23</v>
      </c>
      <c r="H431" s="2">
        <f>IFERROR(VLOOKUP(Объем_продаж[[#This Row],[Наименование]],Склад!C:D,2,0),0)</f>
        <v>23</v>
      </c>
      <c r="I431" s="2">
        <f>IFERROR(VLOOKUP(Объем_продаж[[#This Row],[Наименование]],Склад!H:I,2,0),0)</f>
        <v>23</v>
      </c>
      <c r="J431" s="56">
        <f>IFERROR(VLOOKUP(Объем_продаж[[#This Row],[Артикул]]&amp;Объем_продаж[[#This Row],[Наименование]],Склад!A:D,4,0),0)</f>
        <v>23</v>
      </c>
      <c r="K431">
        <f t="shared" si="38"/>
        <v>1</v>
      </c>
      <c r="L431">
        <f t="shared" si="39"/>
        <v>1</v>
      </c>
      <c r="M431">
        <f t="shared" si="40"/>
        <v>1</v>
      </c>
      <c r="N431" t="e">
        <f>VLOOKUP(Объем_продаж[[#This Row],[Артикул]],'Справочник_дубли арт'!A:A,1,0)</f>
        <v>#N/A</v>
      </c>
      <c r="Q431">
        <v>180385</v>
      </c>
      <c r="R431" s="27">
        <v>38742</v>
      </c>
      <c r="S431" s="20">
        <v>6.1765478731563904E-4</v>
      </c>
      <c r="T431" s="20">
        <v>0.97958388031647925</v>
      </c>
      <c r="U431" s="4" t="str">
        <f t="shared" si="41"/>
        <v>С</v>
      </c>
    </row>
    <row r="432" spans="1:21" x14ac:dyDescent="0.25">
      <c r="A432" s="28">
        <v>160037</v>
      </c>
      <c r="B432" s="2" t="s">
        <v>250</v>
      </c>
      <c r="C432" s="29">
        <v>35805</v>
      </c>
      <c r="D432" s="25">
        <f t="shared" si="36"/>
        <v>5.7083087243395942E-4</v>
      </c>
      <c r="E432" s="68">
        <f t="shared" si="37"/>
        <v>0.98136679214795608</v>
      </c>
      <c r="F432" s="15" t="str">
        <f>VLOOKUP(Объем_продаж[[#This Row],[Артикул]],Q:U,5,0)</f>
        <v>С</v>
      </c>
      <c r="G432" s="2">
        <f>IFERROR(VLOOKUP(Объем_продаж[[#This Row],[Артикул]],Склад!B:D,3,0),0)</f>
        <v>115</v>
      </c>
      <c r="H432" s="2">
        <f>IFERROR(VLOOKUP(Объем_продаж[[#This Row],[Наименование]],Склад!C:D,2,0),0)</f>
        <v>115</v>
      </c>
      <c r="I432" s="2">
        <f>IFERROR(VLOOKUP(Объем_продаж[[#This Row],[Наименование]],Склад!H:I,2,0),0)</f>
        <v>115</v>
      </c>
      <c r="J432" s="56">
        <f>IFERROR(VLOOKUP(Объем_продаж[[#This Row],[Артикул]]&amp;Объем_продаж[[#This Row],[Наименование]],Склад!A:D,4,0),0)</f>
        <v>115</v>
      </c>
      <c r="K432">
        <f t="shared" si="38"/>
        <v>1</v>
      </c>
      <c r="L432">
        <f t="shared" si="39"/>
        <v>1</v>
      </c>
      <c r="M432">
        <f t="shared" si="40"/>
        <v>1</v>
      </c>
      <c r="N432" t="e">
        <f>VLOOKUP(Объем_продаж[[#This Row],[Артикул]],'Справочник_дубли арт'!A:A,1,0)</f>
        <v>#N/A</v>
      </c>
      <c r="Q432">
        <v>122793</v>
      </c>
      <c r="R432" s="27">
        <v>38542</v>
      </c>
      <c r="S432" s="20">
        <v>6.1446623335706363E-4</v>
      </c>
      <c r="T432" s="20">
        <v>0.9801983465498364</v>
      </c>
      <c r="U432" s="4" t="str">
        <f t="shared" si="41"/>
        <v>С</v>
      </c>
    </row>
    <row r="433" spans="1:21" x14ac:dyDescent="0.25">
      <c r="A433" s="28">
        <v>142124</v>
      </c>
      <c r="B433" s="2" t="s">
        <v>37</v>
      </c>
      <c r="C433" s="29">
        <v>35373</v>
      </c>
      <c r="D433" s="25">
        <f t="shared" si="36"/>
        <v>5.6394359588343658E-4</v>
      </c>
      <c r="E433" s="68">
        <f t="shared" si="37"/>
        <v>0.98193073574383949</v>
      </c>
      <c r="F433" s="15" t="str">
        <f>VLOOKUP(Объем_продаж[[#This Row],[Артикул]],Q:U,5,0)</f>
        <v>С</v>
      </c>
      <c r="G433" s="2">
        <f>IFERROR(VLOOKUP(Объем_продаж[[#This Row],[Артикул]],Склад!B:D,3,0),0)</f>
        <v>0</v>
      </c>
      <c r="H433" s="2">
        <f>IFERROR(VLOOKUP(Объем_продаж[[#This Row],[Наименование]],Склад!C:D,2,0),0)</f>
        <v>152</v>
      </c>
      <c r="I433" s="2">
        <f>IFERROR(VLOOKUP(Объем_продаж[[#This Row],[Наименование]],Склад!H:I,2,0),0)</f>
        <v>152</v>
      </c>
      <c r="J433" s="56">
        <f>IFERROR(VLOOKUP(Объем_продаж[[#This Row],[Артикул]]&amp;Объем_продаж[[#This Row],[Наименование]],Склад!A:D,4,0),0)</f>
        <v>0</v>
      </c>
      <c r="K433">
        <f t="shared" si="38"/>
        <v>0</v>
      </c>
      <c r="L433">
        <f t="shared" si="39"/>
        <v>1</v>
      </c>
      <c r="M433">
        <f t="shared" si="40"/>
        <v>1</v>
      </c>
      <c r="N433" t="e">
        <f>VLOOKUP(Объем_продаж[[#This Row],[Артикул]],'Справочник_дубли арт'!A:A,1,0)</f>
        <v>#N/A</v>
      </c>
      <c r="Q433">
        <v>124408</v>
      </c>
      <c r="R433" s="27">
        <v>37485</v>
      </c>
      <c r="S433" s="20">
        <v>5.9761472568599264E-4</v>
      </c>
      <c r="T433" s="20">
        <v>0.98079596127552238</v>
      </c>
      <c r="U433" s="4" t="str">
        <f t="shared" si="41"/>
        <v>С</v>
      </c>
    </row>
    <row r="434" spans="1:21" x14ac:dyDescent="0.25">
      <c r="A434" s="28">
        <v>147365</v>
      </c>
      <c r="B434" s="2" t="s">
        <v>342</v>
      </c>
      <c r="C434" s="29">
        <v>35227</v>
      </c>
      <c r="D434" s="25">
        <f t="shared" si="36"/>
        <v>5.616159514936765E-4</v>
      </c>
      <c r="E434" s="68">
        <f t="shared" si="37"/>
        <v>0.98249235169533311</v>
      </c>
      <c r="F434" s="15" t="str">
        <f>VLOOKUP(Объем_продаж[[#This Row],[Артикул]],Q:U,5,0)</f>
        <v>С</v>
      </c>
      <c r="G434" s="2">
        <f>IFERROR(VLOOKUP(Объем_продаж[[#This Row],[Артикул]],Склад!B:D,3,0),0)</f>
        <v>0</v>
      </c>
      <c r="H434" s="2">
        <f>IFERROR(VLOOKUP(Объем_продаж[[#This Row],[Наименование]],Склад!C:D,2,0),0)</f>
        <v>0</v>
      </c>
      <c r="I434" s="2">
        <f>IFERROR(VLOOKUP(Объем_продаж[[#This Row],[Наименование]],Склад!H:I,2,0),0)</f>
        <v>0</v>
      </c>
      <c r="J434" s="56">
        <f>IFERROR(VLOOKUP(Объем_продаж[[#This Row],[Артикул]]&amp;Объем_продаж[[#This Row],[Наименование]],Склад!A:D,4,0),0)</f>
        <v>0</v>
      </c>
      <c r="K434">
        <f t="shared" si="38"/>
        <v>1</v>
      </c>
      <c r="L434">
        <f t="shared" si="39"/>
        <v>1</v>
      </c>
      <c r="M434">
        <f t="shared" si="40"/>
        <v>1</v>
      </c>
      <c r="N434" t="e">
        <f>VLOOKUP(Объем_продаж[[#This Row],[Артикул]],'Справочник_дубли арт'!A:A,1,0)</f>
        <v>#N/A</v>
      </c>
      <c r="Q434">
        <v>160037</v>
      </c>
      <c r="R434" s="27">
        <v>35805</v>
      </c>
      <c r="S434" s="20">
        <v>5.7083087243395942E-4</v>
      </c>
      <c r="T434" s="20">
        <v>0.9813667921479563</v>
      </c>
      <c r="U434" s="4" t="str">
        <f t="shared" si="41"/>
        <v>С</v>
      </c>
    </row>
    <row r="435" spans="1:21" x14ac:dyDescent="0.25">
      <c r="A435" s="28">
        <v>188079</v>
      </c>
      <c r="B435" s="2" t="s">
        <v>443</v>
      </c>
      <c r="C435" s="29">
        <v>35097</v>
      </c>
      <c r="D435" s="25">
        <f t="shared" si="36"/>
        <v>5.5954339142060255E-4</v>
      </c>
      <c r="E435" s="68">
        <f t="shared" si="37"/>
        <v>0.98305189508675372</v>
      </c>
      <c r="F435" s="15" t="str">
        <f>VLOOKUP(Объем_продаж[[#This Row],[Артикул]],Q:U,5,0)</f>
        <v>С</v>
      </c>
      <c r="G435" s="2">
        <f>IFERROR(VLOOKUP(Объем_продаж[[#This Row],[Артикул]],Склад!B:D,3,0),0)</f>
        <v>0</v>
      </c>
      <c r="H435" s="2">
        <f>IFERROR(VLOOKUP(Объем_продаж[[#This Row],[Наименование]],Склад!C:D,2,0),0)</f>
        <v>0</v>
      </c>
      <c r="I435" s="2">
        <f>IFERROR(VLOOKUP(Объем_продаж[[#This Row],[Наименование]],Склад!H:I,2,0),0)</f>
        <v>0</v>
      </c>
      <c r="J435" s="56">
        <f>IFERROR(VLOOKUP(Объем_продаж[[#This Row],[Артикул]]&amp;Объем_продаж[[#This Row],[Наименование]],Склад!A:D,4,0),0)</f>
        <v>0</v>
      </c>
      <c r="K435">
        <f t="shared" si="38"/>
        <v>1</v>
      </c>
      <c r="L435">
        <f t="shared" si="39"/>
        <v>1</v>
      </c>
      <c r="M435">
        <f t="shared" si="40"/>
        <v>1</v>
      </c>
      <c r="N435" t="e">
        <f>VLOOKUP(Объем_продаж[[#This Row],[Артикул]],'Справочник_дубли арт'!A:A,1,0)</f>
        <v>#N/A</v>
      </c>
      <c r="Q435">
        <v>142124</v>
      </c>
      <c r="R435" s="27">
        <v>35373</v>
      </c>
      <c r="S435" s="20">
        <v>5.6394359588343658E-4</v>
      </c>
      <c r="T435" s="20">
        <v>0.98193073574383971</v>
      </c>
      <c r="U435" s="4" t="str">
        <f t="shared" si="41"/>
        <v>С</v>
      </c>
    </row>
    <row r="436" spans="1:21" x14ac:dyDescent="0.25">
      <c r="A436" s="28">
        <v>178960</v>
      </c>
      <c r="B436" s="2" t="s">
        <v>422</v>
      </c>
      <c r="C436" s="29">
        <v>34955</v>
      </c>
      <c r="D436" s="25">
        <f t="shared" si="36"/>
        <v>5.5727951811001403E-4</v>
      </c>
      <c r="E436" s="68">
        <f t="shared" si="37"/>
        <v>0.98360917460486375</v>
      </c>
      <c r="F436" s="15" t="str">
        <f>VLOOKUP(Объем_продаж[[#This Row],[Артикул]],Q:U,5,0)</f>
        <v>С</v>
      </c>
      <c r="G436" s="2">
        <f>IFERROR(VLOOKUP(Объем_продаж[[#This Row],[Артикул]],Склад!B:D,3,0),0)</f>
        <v>0</v>
      </c>
      <c r="H436" s="2">
        <f>IFERROR(VLOOKUP(Объем_продаж[[#This Row],[Наименование]],Склад!C:D,2,0),0)</f>
        <v>110</v>
      </c>
      <c r="I436" s="2">
        <f>IFERROR(VLOOKUP(Объем_продаж[[#This Row],[Наименование]],Склад!H:I,2,0),0)</f>
        <v>471</v>
      </c>
      <c r="J436" s="56">
        <f>IFERROR(VLOOKUP(Объем_продаж[[#This Row],[Артикул]]&amp;Объем_продаж[[#This Row],[Наименование]],Склад!A:D,4,0),0)</f>
        <v>0</v>
      </c>
      <c r="K436">
        <f t="shared" si="38"/>
        <v>0</v>
      </c>
      <c r="L436">
        <f t="shared" si="39"/>
        <v>0</v>
      </c>
      <c r="M436">
        <f t="shared" si="40"/>
        <v>1</v>
      </c>
      <c r="N436" t="e">
        <f>VLOOKUP(Объем_продаж[[#This Row],[Артикул]],'Справочник_дубли арт'!A:A,1,0)</f>
        <v>#N/A</v>
      </c>
      <c r="Q436">
        <v>147365</v>
      </c>
      <c r="R436" s="27">
        <v>35227</v>
      </c>
      <c r="S436" s="20">
        <v>5.616159514936765E-4</v>
      </c>
      <c r="T436" s="20">
        <v>0.98249235169533344</v>
      </c>
      <c r="U436" s="4" t="str">
        <f t="shared" si="41"/>
        <v>С</v>
      </c>
    </row>
    <row r="437" spans="1:21" x14ac:dyDescent="0.25">
      <c r="A437" s="28">
        <v>172600</v>
      </c>
      <c r="B437" s="2" t="s">
        <v>263</v>
      </c>
      <c r="C437" s="29">
        <v>34595</v>
      </c>
      <c r="D437" s="25">
        <f t="shared" si="36"/>
        <v>5.5154012098457825E-4</v>
      </c>
      <c r="E437" s="68">
        <f t="shared" si="37"/>
        <v>0.98416071472584832</v>
      </c>
      <c r="F437" s="15" t="str">
        <f>VLOOKUP(Объем_продаж[[#This Row],[Артикул]],Q:U,5,0)</f>
        <v>С</v>
      </c>
      <c r="G437" s="2">
        <f>IFERROR(VLOOKUP(Объем_продаж[[#This Row],[Артикул]],Склад!B:D,3,0),0)</f>
        <v>2</v>
      </c>
      <c r="H437" s="2">
        <f>IFERROR(VLOOKUP(Объем_продаж[[#This Row],[Наименование]],Склад!C:D,2,0),0)</f>
        <v>2</v>
      </c>
      <c r="I437" s="2">
        <f>IFERROR(VLOOKUP(Объем_продаж[[#This Row],[Наименование]],Склад!H:I,2,0),0)</f>
        <v>2</v>
      </c>
      <c r="J437" s="56">
        <f>IFERROR(VLOOKUP(Объем_продаж[[#This Row],[Артикул]]&amp;Объем_продаж[[#This Row],[Наименование]],Склад!A:D,4,0),0)</f>
        <v>2</v>
      </c>
      <c r="K437">
        <f t="shared" si="38"/>
        <v>1</v>
      </c>
      <c r="L437">
        <f t="shared" si="39"/>
        <v>1</v>
      </c>
      <c r="M437">
        <f t="shared" si="40"/>
        <v>1</v>
      </c>
      <c r="N437" t="e">
        <f>VLOOKUP(Объем_продаж[[#This Row],[Артикул]],'Справочник_дубли арт'!A:A,1,0)</f>
        <v>#N/A</v>
      </c>
      <c r="Q437">
        <v>188079</v>
      </c>
      <c r="R437" s="27">
        <v>35097</v>
      </c>
      <c r="S437" s="20">
        <v>5.5954339142060255E-4</v>
      </c>
      <c r="T437" s="20">
        <v>0.98305189508675406</v>
      </c>
      <c r="U437" s="4" t="str">
        <f t="shared" si="41"/>
        <v>С</v>
      </c>
    </row>
    <row r="438" spans="1:21" x14ac:dyDescent="0.25">
      <c r="A438" s="28">
        <v>144261</v>
      </c>
      <c r="B438" s="2" t="s">
        <v>378</v>
      </c>
      <c r="C438" s="29">
        <v>33672</v>
      </c>
      <c r="D438" s="25">
        <f t="shared" si="36"/>
        <v>5.3682494446575287E-4</v>
      </c>
      <c r="E438" s="68">
        <f t="shared" si="37"/>
        <v>0.98469753967031404</v>
      </c>
      <c r="F438" s="15" t="str">
        <f>VLOOKUP(Объем_продаж[[#This Row],[Артикул]],Q:U,5,0)</f>
        <v>С</v>
      </c>
      <c r="G438" s="2">
        <f>IFERROR(VLOOKUP(Объем_продаж[[#This Row],[Артикул]],Склад!B:D,3,0),0)</f>
        <v>0</v>
      </c>
      <c r="H438" s="2">
        <f>IFERROR(VLOOKUP(Объем_продаж[[#This Row],[Наименование]],Склад!C:D,2,0),0)</f>
        <v>0</v>
      </c>
      <c r="I438" s="2">
        <f>IFERROR(VLOOKUP(Объем_продаж[[#This Row],[Наименование]],Склад!H:I,2,0),0)</f>
        <v>0</v>
      </c>
      <c r="J438" s="56">
        <f>IFERROR(VLOOKUP(Объем_продаж[[#This Row],[Артикул]]&amp;Объем_продаж[[#This Row],[Наименование]],Склад!A:D,4,0),0)</f>
        <v>0</v>
      </c>
      <c r="K438">
        <f t="shared" si="38"/>
        <v>1</v>
      </c>
      <c r="L438">
        <f t="shared" si="39"/>
        <v>1</v>
      </c>
      <c r="M438">
        <f t="shared" si="40"/>
        <v>1</v>
      </c>
      <c r="N438" t="e">
        <f>VLOOKUP(Объем_продаж[[#This Row],[Артикул]],'Справочник_дубли арт'!A:A,1,0)</f>
        <v>#N/A</v>
      </c>
      <c r="Q438">
        <v>178960</v>
      </c>
      <c r="R438" s="27">
        <v>34955</v>
      </c>
      <c r="S438" s="20">
        <v>5.5727951811001403E-4</v>
      </c>
      <c r="T438" s="20">
        <v>0.98360917460486408</v>
      </c>
      <c r="U438" s="4" t="str">
        <f t="shared" si="41"/>
        <v>С</v>
      </c>
    </row>
    <row r="439" spans="1:21" x14ac:dyDescent="0.25">
      <c r="A439" s="28">
        <v>164612</v>
      </c>
      <c r="B439" s="2" t="s">
        <v>423</v>
      </c>
      <c r="C439" s="29">
        <v>33642</v>
      </c>
      <c r="D439" s="25">
        <f t="shared" si="36"/>
        <v>5.3634666137196657E-4</v>
      </c>
      <c r="E439" s="68">
        <f t="shared" si="37"/>
        <v>0.98523388633168596</v>
      </c>
      <c r="F439" s="15" t="str">
        <f>VLOOKUP(Объем_продаж[[#This Row],[Артикул]],Q:U,5,0)</f>
        <v>С</v>
      </c>
      <c r="G439" s="2">
        <f>IFERROR(VLOOKUP(Объем_продаж[[#This Row],[Артикул]],Склад!B:D,3,0),0)</f>
        <v>0</v>
      </c>
      <c r="H439" s="2">
        <f>IFERROR(VLOOKUP(Объем_продаж[[#This Row],[Наименование]],Склад!C:D,2,0),0)</f>
        <v>0</v>
      </c>
      <c r="I439" s="2">
        <f>IFERROR(VLOOKUP(Объем_продаж[[#This Row],[Наименование]],Склад!H:I,2,0),0)</f>
        <v>0</v>
      </c>
      <c r="J439" s="56">
        <f>IFERROR(VLOOKUP(Объем_продаж[[#This Row],[Артикул]]&amp;Объем_продаж[[#This Row],[Наименование]],Склад!A:D,4,0),0)</f>
        <v>0</v>
      </c>
      <c r="K439">
        <f t="shared" si="38"/>
        <v>1</v>
      </c>
      <c r="L439">
        <f t="shared" si="39"/>
        <v>1</v>
      </c>
      <c r="M439">
        <f t="shared" si="40"/>
        <v>1</v>
      </c>
      <c r="N439" t="e">
        <f>VLOOKUP(Объем_продаж[[#This Row],[Артикул]],'Справочник_дубли арт'!A:A,1,0)</f>
        <v>#N/A</v>
      </c>
      <c r="Q439">
        <v>172600</v>
      </c>
      <c r="R439" s="27">
        <v>34595</v>
      </c>
      <c r="S439" s="20">
        <v>5.5154012098457825E-4</v>
      </c>
      <c r="T439" s="20">
        <v>0.98416071472584865</v>
      </c>
      <c r="U439" s="4" t="str">
        <f t="shared" si="41"/>
        <v>С</v>
      </c>
    </row>
    <row r="440" spans="1:21" x14ac:dyDescent="0.25">
      <c r="A440" s="28">
        <v>190967</v>
      </c>
      <c r="B440" s="2" t="s">
        <v>216</v>
      </c>
      <c r="C440" s="29">
        <v>32708</v>
      </c>
      <c r="D440" s="25">
        <f t="shared" si="36"/>
        <v>5.2145611438541943E-4</v>
      </c>
      <c r="E440" s="68">
        <f t="shared" si="37"/>
        <v>0.98575534244607133</v>
      </c>
      <c r="F440" s="15" t="str">
        <f>VLOOKUP(Объем_продаж[[#This Row],[Артикул]],Q:U,5,0)</f>
        <v>С</v>
      </c>
      <c r="G440" s="2">
        <f>IFERROR(VLOOKUP(Объем_продаж[[#This Row],[Артикул]],Склад!B:D,3,0),0)</f>
        <v>175</v>
      </c>
      <c r="H440" s="2">
        <f>IFERROR(VLOOKUP(Объем_продаж[[#This Row],[Наименование]],Склад!C:D,2,0),0)</f>
        <v>175</v>
      </c>
      <c r="I440" s="2">
        <f>IFERROR(VLOOKUP(Объем_продаж[[#This Row],[Наименование]],Склад!H:I,2,0),0)</f>
        <v>175</v>
      </c>
      <c r="J440" s="56">
        <f>IFERROR(VLOOKUP(Объем_продаж[[#This Row],[Артикул]]&amp;Объем_продаж[[#This Row],[Наименование]],Склад!A:D,4,0),0)</f>
        <v>175</v>
      </c>
      <c r="K440">
        <f t="shared" si="38"/>
        <v>1</v>
      </c>
      <c r="L440">
        <f t="shared" si="39"/>
        <v>1</v>
      </c>
      <c r="M440">
        <f t="shared" si="40"/>
        <v>1</v>
      </c>
      <c r="N440" t="e">
        <f>VLOOKUP(Объем_продаж[[#This Row],[Артикул]],'Справочник_дубли арт'!A:A,1,0)</f>
        <v>#N/A</v>
      </c>
      <c r="Q440">
        <v>144261</v>
      </c>
      <c r="R440" s="27">
        <v>33672</v>
      </c>
      <c r="S440" s="20">
        <v>5.3682494446575287E-4</v>
      </c>
      <c r="T440" s="20">
        <v>0.98469753967031437</v>
      </c>
      <c r="U440" s="4" t="str">
        <f t="shared" si="41"/>
        <v>С</v>
      </c>
    </row>
    <row r="441" spans="1:21" x14ac:dyDescent="0.25">
      <c r="A441" s="28">
        <v>157601</v>
      </c>
      <c r="B441" s="2" t="s">
        <v>151</v>
      </c>
      <c r="C441" s="29">
        <v>32080</v>
      </c>
      <c r="D441" s="25">
        <f t="shared" si="36"/>
        <v>5.1144405495549274E-4</v>
      </c>
      <c r="E441" s="68">
        <f t="shared" si="37"/>
        <v>0.98626678650102684</v>
      </c>
      <c r="F441" s="15" t="str">
        <f>VLOOKUP(Объем_продаж[[#This Row],[Артикул]],Q:U,5,0)</f>
        <v>С</v>
      </c>
      <c r="G441" s="2">
        <f>IFERROR(VLOOKUP(Объем_продаж[[#This Row],[Артикул]],Склад!B:D,3,0),0)</f>
        <v>44</v>
      </c>
      <c r="H441" s="2">
        <f>IFERROR(VLOOKUP(Объем_продаж[[#This Row],[Наименование]],Склад!C:D,2,0),0)</f>
        <v>44</v>
      </c>
      <c r="I441" s="2">
        <f>IFERROR(VLOOKUP(Объем_продаж[[#This Row],[Наименование]],Склад!H:I,2,0),0)</f>
        <v>44</v>
      </c>
      <c r="J441" s="56">
        <f>IFERROR(VLOOKUP(Объем_продаж[[#This Row],[Артикул]]&amp;Объем_продаж[[#This Row],[Наименование]],Склад!A:D,4,0),0)</f>
        <v>44</v>
      </c>
      <c r="K441">
        <f t="shared" si="38"/>
        <v>1</v>
      </c>
      <c r="L441">
        <f t="shared" si="39"/>
        <v>1</v>
      </c>
      <c r="M441">
        <f t="shared" si="40"/>
        <v>1</v>
      </c>
      <c r="N441" t="e">
        <f>VLOOKUP(Объем_продаж[[#This Row],[Артикул]],'Справочник_дубли арт'!A:A,1,0)</f>
        <v>#N/A</v>
      </c>
      <c r="Q441">
        <v>164612</v>
      </c>
      <c r="R441" s="27">
        <v>33642</v>
      </c>
      <c r="S441" s="20">
        <v>5.3634666137196657E-4</v>
      </c>
      <c r="T441" s="20">
        <v>0.98523388633168629</v>
      </c>
      <c r="U441" s="4" t="str">
        <f t="shared" si="41"/>
        <v>С</v>
      </c>
    </row>
    <row r="442" spans="1:21" x14ac:dyDescent="0.25">
      <c r="A442" s="28">
        <v>173832</v>
      </c>
      <c r="B442" s="2" t="s">
        <v>149</v>
      </c>
      <c r="C442" s="29">
        <v>31720</v>
      </c>
      <c r="D442" s="25">
        <f t="shared" si="36"/>
        <v>5.0570465783005708E-4</v>
      </c>
      <c r="E442" s="68">
        <f t="shared" si="37"/>
        <v>0.9867724911588569</v>
      </c>
      <c r="F442" s="15" t="str">
        <f>VLOOKUP(Объем_продаж[[#This Row],[Артикул]],Q:U,5,0)</f>
        <v>С</v>
      </c>
      <c r="G442" s="2">
        <f>IFERROR(VLOOKUP(Объем_продаж[[#This Row],[Артикул]],Склад!B:D,3,0),0)</f>
        <v>145</v>
      </c>
      <c r="H442" s="2">
        <f>IFERROR(VLOOKUP(Объем_продаж[[#This Row],[Наименование]],Склад!C:D,2,0),0)</f>
        <v>145</v>
      </c>
      <c r="I442" s="2">
        <f>IFERROR(VLOOKUP(Объем_продаж[[#This Row],[Наименование]],Склад!H:I,2,0),0)</f>
        <v>145</v>
      </c>
      <c r="J442" s="56">
        <f>IFERROR(VLOOKUP(Объем_продаж[[#This Row],[Артикул]]&amp;Объем_продаж[[#This Row],[Наименование]],Склад!A:D,4,0),0)</f>
        <v>145</v>
      </c>
      <c r="K442">
        <f t="shared" si="38"/>
        <v>1</v>
      </c>
      <c r="L442">
        <f t="shared" si="39"/>
        <v>1</v>
      </c>
      <c r="M442">
        <f t="shared" si="40"/>
        <v>1</v>
      </c>
      <c r="N442" t="e">
        <f>VLOOKUP(Объем_продаж[[#This Row],[Артикул]],'Справочник_дубли арт'!A:A,1,0)</f>
        <v>#N/A</v>
      </c>
      <c r="Q442">
        <v>190967</v>
      </c>
      <c r="R442" s="27">
        <v>32708</v>
      </c>
      <c r="S442" s="20">
        <v>5.2145611438541943E-4</v>
      </c>
      <c r="T442" s="20">
        <v>0.98575534244607177</v>
      </c>
      <c r="U442" s="4" t="str">
        <f t="shared" si="41"/>
        <v>С</v>
      </c>
    </row>
    <row r="443" spans="1:21" x14ac:dyDescent="0.25">
      <c r="A443" s="28">
        <v>134931</v>
      </c>
      <c r="B443" s="2" t="s">
        <v>279</v>
      </c>
      <c r="C443" s="29">
        <v>30100</v>
      </c>
      <c r="D443" s="25">
        <f t="shared" si="36"/>
        <v>4.7987737076559637E-4</v>
      </c>
      <c r="E443" s="68">
        <f t="shared" si="37"/>
        <v>0.9872523685296225</v>
      </c>
      <c r="F443" s="15" t="str">
        <f>VLOOKUP(Объем_продаж[[#This Row],[Артикул]],Q:U,5,0)</f>
        <v>С</v>
      </c>
      <c r="G443" s="2">
        <f>IFERROR(VLOOKUP(Объем_продаж[[#This Row],[Артикул]],Склад!B:D,3,0),0)</f>
        <v>8</v>
      </c>
      <c r="H443" s="2">
        <f>IFERROR(VLOOKUP(Объем_продаж[[#This Row],[Наименование]],Склад!C:D,2,0),0)</f>
        <v>8</v>
      </c>
      <c r="I443" s="2">
        <f>IFERROR(VLOOKUP(Объем_продаж[[#This Row],[Наименование]],Склад!H:I,2,0),0)</f>
        <v>8</v>
      </c>
      <c r="J443" s="56">
        <f>IFERROR(VLOOKUP(Объем_продаж[[#This Row],[Артикул]]&amp;Объем_продаж[[#This Row],[Наименование]],Склад!A:D,4,0),0)</f>
        <v>8</v>
      </c>
      <c r="K443">
        <f t="shared" si="38"/>
        <v>1</v>
      </c>
      <c r="L443">
        <f t="shared" si="39"/>
        <v>1</v>
      </c>
      <c r="M443">
        <f t="shared" si="40"/>
        <v>1</v>
      </c>
      <c r="N443" t="e">
        <f>VLOOKUP(Объем_продаж[[#This Row],[Артикул]],'Справочник_дубли арт'!A:A,1,0)</f>
        <v>#N/A</v>
      </c>
      <c r="Q443">
        <v>157601</v>
      </c>
      <c r="R443" s="27">
        <v>32080</v>
      </c>
      <c r="S443" s="20">
        <v>5.1144405495549274E-4</v>
      </c>
      <c r="T443" s="20">
        <v>0.98626678650102728</v>
      </c>
      <c r="U443" s="4" t="str">
        <f t="shared" si="41"/>
        <v>С</v>
      </c>
    </row>
    <row r="444" spans="1:21" x14ac:dyDescent="0.25">
      <c r="A444" s="28">
        <v>197492</v>
      </c>
      <c r="B444" s="2" t="s">
        <v>383</v>
      </c>
      <c r="C444" s="29">
        <v>29670</v>
      </c>
      <c r="D444" s="25">
        <f t="shared" si="36"/>
        <v>4.7302197975465925E-4</v>
      </c>
      <c r="E444" s="68">
        <f t="shared" si="37"/>
        <v>0.98772539050937713</v>
      </c>
      <c r="F444" s="15" t="str">
        <f>VLOOKUP(Объем_продаж[[#This Row],[Артикул]],Q:U,5,0)</f>
        <v>С</v>
      </c>
      <c r="G444" s="2">
        <f>IFERROR(VLOOKUP(Объем_продаж[[#This Row],[Артикул]],Склад!B:D,3,0),0)</f>
        <v>0</v>
      </c>
      <c r="H444" s="2">
        <f>IFERROR(VLOOKUP(Объем_продаж[[#This Row],[Наименование]],Склад!C:D,2,0),0)</f>
        <v>0</v>
      </c>
      <c r="I444" s="2">
        <f>IFERROR(VLOOKUP(Объем_продаж[[#This Row],[Наименование]],Склад!H:I,2,0),0)</f>
        <v>0</v>
      </c>
      <c r="J444" s="56">
        <f>IFERROR(VLOOKUP(Объем_продаж[[#This Row],[Артикул]]&amp;Объем_продаж[[#This Row],[Наименование]],Склад!A:D,4,0),0)</f>
        <v>0</v>
      </c>
      <c r="K444">
        <f t="shared" si="38"/>
        <v>1</v>
      </c>
      <c r="L444">
        <f t="shared" si="39"/>
        <v>1</v>
      </c>
      <c r="M444">
        <f t="shared" si="40"/>
        <v>1</v>
      </c>
      <c r="N444" t="e">
        <f>VLOOKUP(Объем_продаж[[#This Row],[Артикул]],'Справочник_дубли арт'!A:A,1,0)</f>
        <v>#N/A</v>
      </c>
      <c r="Q444">
        <v>173832</v>
      </c>
      <c r="R444" s="27">
        <v>31720</v>
      </c>
      <c r="S444" s="20">
        <v>5.0570465783005708E-4</v>
      </c>
      <c r="T444" s="20">
        <v>0.98677249115885735</v>
      </c>
      <c r="U444" s="4" t="str">
        <f t="shared" si="41"/>
        <v>С</v>
      </c>
    </row>
    <row r="445" spans="1:21" x14ac:dyDescent="0.25">
      <c r="A445" s="28">
        <v>145079</v>
      </c>
      <c r="B445" s="2" t="s">
        <v>156</v>
      </c>
      <c r="C445" s="29">
        <v>28758</v>
      </c>
      <c r="D445" s="25">
        <f t="shared" si="36"/>
        <v>4.5848217370355546E-4</v>
      </c>
      <c r="E445" s="68">
        <f t="shared" si="37"/>
        <v>0.98818387268308072</v>
      </c>
      <c r="F445" s="15" t="str">
        <f>VLOOKUP(Объем_продаж[[#This Row],[Артикул]],Q:U,5,0)</f>
        <v>С</v>
      </c>
      <c r="G445" s="2">
        <f>IFERROR(VLOOKUP(Объем_продаж[[#This Row],[Артикул]],Склад!B:D,3,0),0)</f>
        <v>119</v>
      </c>
      <c r="H445" s="2">
        <f>IFERROR(VLOOKUP(Объем_продаж[[#This Row],[Наименование]],Склад!C:D,2,0),0)</f>
        <v>119</v>
      </c>
      <c r="I445" s="2">
        <f>IFERROR(VLOOKUP(Объем_продаж[[#This Row],[Наименование]],Склад!H:I,2,0),0)</f>
        <v>119</v>
      </c>
      <c r="J445" s="56">
        <f>IFERROR(VLOOKUP(Объем_продаж[[#This Row],[Артикул]]&amp;Объем_продаж[[#This Row],[Наименование]],Склад!A:D,4,0),0)</f>
        <v>119</v>
      </c>
      <c r="K445">
        <f t="shared" si="38"/>
        <v>1</v>
      </c>
      <c r="L445">
        <f t="shared" si="39"/>
        <v>1</v>
      </c>
      <c r="M445">
        <f t="shared" si="40"/>
        <v>1</v>
      </c>
      <c r="N445" t="e">
        <f>VLOOKUP(Объем_продаж[[#This Row],[Артикул]],'Справочник_дубли арт'!A:A,1,0)</f>
        <v>#N/A</v>
      </c>
      <c r="Q445">
        <v>134931</v>
      </c>
      <c r="R445" s="27">
        <v>30100</v>
      </c>
      <c r="S445" s="20">
        <v>4.7987737076559637E-4</v>
      </c>
      <c r="T445" s="20">
        <v>0.98725236852962295</v>
      </c>
      <c r="U445" s="4" t="str">
        <f t="shared" si="41"/>
        <v>С</v>
      </c>
    </row>
    <row r="446" spans="1:21" x14ac:dyDescent="0.25">
      <c r="A446" s="28">
        <v>161142</v>
      </c>
      <c r="B446" s="2" t="s">
        <v>448</v>
      </c>
      <c r="C446" s="29">
        <v>28313</v>
      </c>
      <c r="D446" s="25">
        <f t="shared" si="36"/>
        <v>4.5138764114572525E-4</v>
      </c>
      <c r="E446" s="68">
        <f t="shared" si="37"/>
        <v>0.98863526032422644</v>
      </c>
      <c r="F446" s="15" t="str">
        <f>VLOOKUP(Объем_продаж[[#This Row],[Артикул]],Q:U,5,0)</f>
        <v>С</v>
      </c>
      <c r="G446" s="2">
        <f>IFERROR(VLOOKUP(Объем_продаж[[#This Row],[Артикул]],Склад!B:D,3,0),0)</f>
        <v>0</v>
      </c>
      <c r="H446" s="2">
        <f>IFERROR(VLOOKUP(Объем_продаж[[#This Row],[Наименование]],Склад!C:D,2,0),0)</f>
        <v>0</v>
      </c>
      <c r="I446" s="2">
        <f>IFERROR(VLOOKUP(Объем_продаж[[#This Row],[Наименование]],Склад!H:I,2,0),0)</f>
        <v>0</v>
      </c>
      <c r="J446" s="56">
        <f>IFERROR(VLOOKUP(Объем_продаж[[#This Row],[Артикул]]&amp;Объем_продаж[[#This Row],[Наименование]],Склад!A:D,4,0),0)</f>
        <v>0</v>
      </c>
      <c r="K446">
        <f t="shared" si="38"/>
        <v>1</v>
      </c>
      <c r="L446">
        <f t="shared" si="39"/>
        <v>1</v>
      </c>
      <c r="M446">
        <f t="shared" si="40"/>
        <v>1</v>
      </c>
      <c r="N446" t="e">
        <f>VLOOKUP(Объем_продаж[[#This Row],[Артикул]],'Справочник_дубли арт'!A:A,1,0)</f>
        <v>#N/A</v>
      </c>
      <c r="Q446">
        <v>197492</v>
      </c>
      <c r="R446" s="27">
        <v>29670</v>
      </c>
      <c r="S446" s="20">
        <v>4.7302197975465925E-4</v>
      </c>
      <c r="T446" s="20">
        <v>0.98772539050937758</v>
      </c>
      <c r="U446" s="4" t="str">
        <f t="shared" si="41"/>
        <v>С</v>
      </c>
    </row>
    <row r="447" spans="1:21" x14ac:dyDescent="0.25">
      <c r="A447" s="28">
        <v>111450</v>
      </c>
      <c r="B447" s="2" t="s">
        <v>79</v>
      </c>
      <c r="C447" s="29">
        <v>27321</v>
      </c>
      <c r="D447" s="25">
        <f t="shared" si="36"/>
        <v>4.3557241351119128E-4</v>
      </c>
      <c r="E447" s="68">
        <f t="shared" si="37"/>
        <v>0.98907083273773766</v>
      </c>
      <c r="F447" s="15" t="str">
        <f>VLOOKUP(Объем_продаж[[#This Row],[Артикул]],Q:U,5,0)</f>
        <v>С</v>
      </c>
      <c r="G447" s="2">
        <f>IFERROR(VLOOKUP(Объем_продаж[[#This Row],[Артикул]],Склад!B:D,3,0),0)</f>
        <v>157</v>
      </c>
      <c r="H447" s="2">
        <f>IFERROR(VLOOKUP(Объем_продаж[[#This Row],[Наименование]],Склад!C:D,2,0),0)</f>
        <v>157</v>
      </c>
      <c r="I447" s="2">
        <f>IFERROR(VLOOKUP(Объем_продаж[[#This Row],[Наименование]],Склад!H:I,2,0),0)</f>
        <v>157</v>
      </c>
      <c r="J447" s="56">
        <f>IFERROR(VLOOKUP(Объем_продаж[[#This Row],[Артикул]]&amp;Объем_продаж[[#This Row],[Наименование]],Склад!A:D,4,0),0)</f>
        <v>157</v>
      </c>
      <c r="K447">
        <f t="shared" si="38"/>
        <v>1</v>
      </c>
      <c r="L447">
        <f t="shared" si="39"/>
        <v>1</v>
      </c>
      <c r="M447">
        <f t="shared" si="40"/>
        <v>1</v>
      </c>
      <c r="N447" t="e">
        <f>VLOOKUP(Объем_продаж[[#This Row],[Артикул]],'Справочник_дубли арт'!A:A,1,0)</f>
        <v>#N/A</v>
      </c>
      <c r="Q447">
        <v>145079</v>
      </c>
      <c r="R447" s="27">
        <v>28758</v>
      </c>
      <c r="S447" s="20">
        <v>4.5848217370355546E-4</v>
      </c>
      <c r="T447" s="20">
        <v>0.98818387268308105</v>
      </c>
      <c r="U447" s="4" t="str">
        <f t="shared" si="41"/>
        <v>С</v>
      </c>
    </row>
    <row r="448" spans="1:21" x14ac:dyDescent="0.25">
      <c r="A448" s="28">
        <v>123689</v>
      </c>
      <c r="B448" s="2" t="s">
        <v>104</v>
      </c>
      <c r="C448" s="29">
        <v>27151</v>
      </c>
      <c r="D448" s="25">
        <f t="shared" si="36"/>
        <v>4.3286214264640224E-4</v>
      </c>
      <c r="E448" s="68">
        <f t="shared" si="37"/>
        <v>0.98950369488038403</v>
      </c>
      <c r="F448" s="15" t="str">
        <f>VLOOKUP(Объем_продаж[[#This Row],[Артикул]],Q:U,5,0)</f>
        <v>С</v>
      </c>
      <c r="G448" s="2">
        <f>IFERROR(VLOOKUP(Объем_продаж[[#This Row],[Артикул]],Склад!B:D,3,0),0)</f>
        <v>185</v>
      </c>
      <c r="H448" s="2">
        <f>IFERROR(VLOOKUP(Объем_продаж[[#This Row],[Наименование]],Склад!C:D,2,0),0)</f>
        <v>185</v>
      </c>
      <c r="I448" s="2">
        <f>IFERROR(VLOOKUP(Объем_продаж[[#This Row],[Наименование]],Склад!H:I,2,0),0)</f>
        <v>185</v>
      </c>
      <c r="J448" s="56">
        <f>IFERROR(VLOOKUP(Объем_продаж[[#This Row],[Артикул]]&amp;Объем_продаж[[#This Row],[Наименование]],Склад!A:D,4,0),0)</f>
        <v>185</v>
      </c>
      <c r="K448">
        <f t="shared" si="38"/>
        <v>1</v>
      </c>
      <c r="L448">
        <f t="shared" si="39"/>
        <v>1</v>
      </c>
      <c r="M448">
        <f t="shared" si="40"/>
        <v>1</v>
      </c>
      <c r="N448" t="e">
        <f>VLOOKUP(Объем_продаж[[#This Row],[Артикул]],'Справочник_дубли арт'!A:A,1,0)</f>
        <v>#N/A</v>
      </c>
      <c r="Q448">
        <v>161142</v>
      </c>
      <c r="R448" s="27">
        <v>28313</v>
      </c>
      <c r="S448" s="20">
        <v>4.5138764114572525E-4</v>
      </c>
      <c r="T448" s="20">
        <v>0.98863526032422688</v>
      </c>
      <c r="U448" s="4" t="str">
        <f t="shared" si="41"/>
        <v>С</v>
      </c>
    </row>
    <row r="449" spans="1:21" x14ac:dyDescent="0.25">
      <c r="A449" s="28">
        <v>175993</v>
      </c>
      <c r="B449" s="2" t="s">
        <v>455</v>
      </c>
      <c r="C449" s="29">
        <v>26983</v>
      </c>
      <c r="D449" s="25">
        <f t="shared" si="36"/>
        <v>4.3018375732119891E-4</v>
      </c>
      <c r="E449" s="68">
        <f t="shared" si="37"/>
        <v>0.98993387863770521</v>
      </c>
      <c r="F449" s="15" t="str">
        <f>VLOOKUP(Объем_продаж[[#This Row],[Артикул]],Q:U,5,0)</f>
        <v>С</v>
      </c>
      <c r="G449" s="2">
        <f>IFERROR(VLOOKUP(Объем_продаж[[#This Row],[Артикул]],Склад!B:D,3,0),0)</f>
        <v>0</v>
      </c>
      <c r="H449" s="2">
        <f>IFERROR(VLOOKUP(Объем_продаж[[#This Row],[Наименование]],Склад!C:D,2,0),0)</f>
        <v>0</v>
      </c>
      <c r="I449" s="2">
        <f>IFERROR(VLOOKUP(Объем_продаж[[#This Row],[Наименование]],Склад!H:I,2,0),0)</f>
        <v>0</v>
      </c>
      <c r="J449" s="56">
        <f>IFERROR(VLOOKUP(Объем_продаж[[#This Row],[Артикул]]&amp;Объем_продаж[[#This Row],[Наименование]],Склад!A:D,4,0),0)</f>
        <v>0</v>
      </c>
      <c r="K449">
        <f t="shared" si="38"/>
        <v>1</v>
      </c>
      <c r="L449">
        <f t="shared" si="39"/>
        <v>1</v>
      </c>
      <c r="M449">
        <f t="shared" si="40"/>
        <v>1</v>
      </c>
      <c r="N449" t="e">
        <f>VLOOKUP(Объем_продаж[[#This Row],[Артикул]],'Справочник_дубли арт'!A:A,1,0)</f>
        <v>#N/A</v>
      </c>
      <c r="Q449">
        <v>111450</v>
      </c>
      <c r="R449" s="27">
        <v>27321</v>
      </c>
      <c r="S449" s="20">
        <v>4.3557241351119128E-4</v>
      </c>
      <c r="T449" s="20">
        <v>0.98907083273773799</v>
      </c>
      <c r="U449" s="4" t="str">
        <f t="shared" si="41"/>
        <v>С</v>
      </c>
    </row>
    <row r="450" spans="1:21" x14ac:dyDescent="0.25">
      <c r="A450" s="28">
        <v>181578</v>
      </c>
      <c r="B450" s="2" t="s">
        <v>115</v>
      </c>
      <c r="C450" s="29">
        <v>26902</v>
      </c>
      <c r="D450" s="25">
        <f t="shared" si="36"/>
        <v>4.2889239296797587E-4</v>
      </c>
      <c r="E450" s="68">
        <f t="shared" si="37"/>
        <v>0.99036277103067316</v>
      </c>
      <c r="F450" s="15" t="str">
        <f>VLOOKUP(Объем_продаж[[#This Row],[Артикул]],Q:U,5,0)</f>
        <v>С</v>
      </c>
      <c r="G450" s="2">
        <f>IFERROR(VLOOKUP(Объем_продаж[[#This Row],[Артикул]],Склад!B:D,3,0),0)</f>
        <v>109</v>
      </c>
      <c r="H450" s="2">
        <f>IFERROR(VLOOKUP(Объем_продаж[[#This Row],[Наименование]],Склад!C:D,2,0),0)</f>
        <v>109</v>
      </c>
      <c r="I450" s="2">
        <f>IFERROR(VLOOKUP(Объем_продаж[[#This Row],[Наименование]],Склад!H:I,2,0),0)</f>
        <v>109</v>
      </c>
      <c r="J450" s="56">
        <f>IFERROR(VLOOKUP(Объем_продаж[[#This Row],[Артикул]]&amp;Объем_продаж[[#This Row],[Наименование]],Склад!A:D,4,0),0)</f>
        <v>109</v>
      </c>
      <c r="K450">
        <f t="shared" si="38"/>
        <v>1</v>
      </c>
      <c r="L450">
        <f t="shared" si="39"/>
        <v>1</v>
      </c>
      <c r="M450">
        <f t="shared" si="40"/>
        <v>1</v>
      </c>
      <c r="N450" t="e">
        <f>VLOOKUP(Объем_продаж[[#This Row],[Артикул]],'Справочник_дубли арт'!A:A,1,0)</f>
        <v>#N/A</v>
      </c>
      <c r="Q450">
        <v>123689</v>
      </c>
      <c r="R450" s="27">
        <v>27151</v>
      </c>
      <c r="S450" s="20">
        <v>4.3286214264640224E-4</v>
      </c>
      <c r="T450" s="20">
        <v>0.98950369488038448</v>
      </c>
      <c r="U450" s="4" t="str">
        <f t="shared" si="41"/>
        <v>С</v>
      </c>
    </row>
    <row r="451" spans="1:21" x14ac:dyDescent="0.25">
      <c r="A451" s="28">
        <v>189922</v>
      </c>
      <c r="B451" s="2" t="s">
        <v>20</v>
      </c>
      <c r="C451" s="29">
        <v>26405</v>
      </c>
      <c r="D451" s="25">
        <f t="shared" ref="D451:D502" si="42">C451/$N$1</f>
        <v>4.2096883638091599E-4</v>
      </c>
      <c r="E451" s="68">
        <f t="shared" si="37"/>
        <v>0.99078373986705404</v>
      </c>
      <c r="F451" s="15" t="str">
        <f>VLOOKUP(Объем_продаж[[#This Row],[Артикул]],Q:U,5,0)</f>
        <v>С</v>
      </c>
      <c r="G451" s="2">
        <f>IFERROR(VLOOKUP(Объем_продаж[[#This Row],[Артикул]],Склад!B:D,3,0),0)</f>
        <v>0</v>
      </c>
      <c r="H451" s="2">
        <f>IFERROR(VLOOKUP(Объем_продаж[[#This Row],[Наименование]],Склад!C:D,2,0),0)</f>
        <v>0</v>
      </c>
      <c r="I451" s="2">
        <f>IFERROR(VLOOKUP(Объем_продаж[[#This Row],[Наименование]],Склад!H:I,2,0),0)</f>
        <v>0</v>
      </c>
      <c r="J451" s="56">
        <f>IFERROR(VLOOKUP(Объем_продаж[[#This Row],[Артикул]]&amp;Объем_продаж[[#This Row],[Наименование]],Склад!A:D,4,0),0)</f>
        <v>0</v>
      </c>
      <c r="K451">
        <f t="shared" si="38"/>
        <v>1</v>
      </c>
      <c r="L451">
        <f t="shared" si="39"/>
        <v>1</v>
      </c>
      <c r="M451">
        <f t="shared" si="40"/>
        <v>1</v>
      </c>
      <c r="N451" t="e">
        <f>VLOOKUP(Объем_продаж[[#This Row],[Артикул]],'Справочник_дубли арт'!A:A,1,0)</f>
        <v>#N/A</v>
      </c>
      <c r="Q451">
        <v>175993</v>
      </c>
      <c r="R451" s="27">
        <v>26983</v>
      </c>
      <c r="S451" s="20">
        <v>4.3018375732119891E-4</v>
      </c>
      <c r="T451" s="20">
        <v>0.98993387863770566</v>
      </c>
      <c r="U451" s="4" t="str">
        <f t="shared" si="41"/>
        <v>С</v>
      </c>
    </row>
    <row r="452" spans="1:21" x14ac:dyDescent="0.25">
      <c r="A452" s="28">
        <v>149958</v>
      </c>
      <c r="B452" s="2" t="s">
        <v>4</v>
      </c>
      <c r="C452" s="29">
        <v>26307</v>
      </c>
      <c r="D452" s="25">
        <f t="shared" si="42"/>
        <v>4.1940644494121407E-4</v>
      </c>
      <c r="E452" s="68">
        <f t="shared" ref="E452:E502" si="43">E451+D452</f>
        <v>0.99120314631199524</v>
      </c>
      <c r="F452" s="15" t="str">
        <f>VLOOKUP(Объем_продаж[[#This Row],[Артикул]],Q:U,5,0)</f>
        <v>С</v>
      </c>
      <c r="G452" s="2">
        <f>IFERROR(VLOOKUP(Объем_продаж[[#This Row],[Артикул]],Склад!B:D,3,0),0)</f>
        <v>0</v>
      </c>
      <c r="H452" s="2">
        <f>IFERROR(VLOOKUP(Объем_продаж[[#This Row],[Наименование]],Склад!C:D,2,0),0)</f>
        <v>0</v>
      </c>
      <c r="I452" s="2">
        <f>IFERROR(VLOOKUP(Объем_продаж[[#This Row],[Наименование]],Склад!H:I,2,0),0)</f>
        <v>0</v>
      </c>
      <c r="J452" s="56">
        <f>IFERROR(VLOOKUP(Объем_продаж[[#This Row],[Артикул]]&amp;Объем_продаж[[#This Row],[Наименование]],Склад!A:D,4,0),0)</f>
        <v>0</v>
      </c>
      <c r="K452">
        <f t="shared" ref="K452:K502" si="44">(H452=G452)*1</f>
        <v>1</v>
      </c>
      <c r="L452">
        <f t="shared" ref="L452:L502" si="45">(I452=H452)*1</f>
        <v>1</v>
      </c>
      <c r="M452">
        <f t="shared" ref="M452:M502" si="46">(J452=G452)*1</f>
        <v>1</v>
      </c>
      <c r="N452" t="e">
        <f>VLOOKUP(Объем_продаж[[#This Row],[Артикул]],'Справочник_дубли арт'!A:A,1,0)</f>
        <v>#N/A</v>
      </c>
      <c r="Q452">
        <v>181578</v>
      </c>
      <c r="R452" s="27">
        <v>26902</v>
      </c>
      <c r="S452" s="20">
        <v>4.2889239296797587E-4</v>
      </c>
      <c r="T452" s="20">
        <v>0.99036277103067361</v>
      </c>
      <c r="U452" s="4" t="str">
        <f t="shared" si="41"/>
        <v>С</v>
      </c>
    </row>
    <row r="453" spans="1:21" x14ac:dyDescent="0.25">
      <c r="A453" s="28">
        <v>190131</v>
      </c>
      <c r="B453" s="2" t="s">
        <v>317</v>
      </c>
      <c r="C453" s="29">
        <v>26078</v>
      </c>
      <c r="D453" s="25">
        <f t="shared" si="42"/>
        <v>4.1575555065864522E-4</v>
      </c>
      <c r="E453" s="68">
        <f t="shared" si="43"/>
        <v>0.99161890186265389</v>
      </c>
      <c r="F453" s="15" t="str">
        <f>VLOOKUP(Объем_продаж[[#This Row],[Артикул]],Q:U,5,0)</f>
        <v>С</v>
      </c>
      <c r="G453" s="2">
        <f>IFERROR(VLOOKUP(Объем_продаж[[#This Row],[Артикул]],Склад!B:D,3,0),0)</f>
        <v>0</v>
      </c>
      <c r="H453" s="2">
        <f>IFERROR(VLOOKUP(Объем_продаж[[#This Row],[Наименование]],Склад!C:D,2,0),0)</f>
        <v>0</v>
      </c>
      <c r="I453" s="2">
        <f>IFERROR(VLOOKUP(Объем_продаж[[#This Row],[Наименование]],Склад!H:I,2,0),0)</f>
        <v>0</v>
      </c>
      <c r="J453" s="56">
        <f>IFERROR(VLOOKUP(Объем_продаж[[#This Row],[Артикул]]&amp;Объем_продаж[[#This Row],[Наименование]],Склад!A:D,4,0),0)</f>
        <v>0</v>
      </c>
      <c r="K453">
        <f t="shared" si="44"/>
        <v>1</v>
      </c>
      <c r="L453">
        <f t="shared" si="45"/>
        <v>1</v>
      </c>
      <c r="M453">
        <f t="shared" si="46"/>
        <v>1</v>
      </c>
      <c r="N453" t="e">
        <f>VLOOKUP(Объем_продаж[[#This Row],[Артикул]],'Справочник_дубли арт'!A:A,1,0)</f>
        <v>#N/A</v>
      </c>
      <c r="Q453">
        <v>189922</v>
      </c>
      <c r="R453" s="27">
        <v>26405</v>
      </c>
      <c r="S453" s="20">
        <v>4.2096883638091599E-4</v>
      </c>
      <c r="T453" s="20">
        <v>0.99078373986705448</v>
      </c>
      <c r="U453" s="4" t="str">
        <f t="shared" si="41"/>
        <v>С</v>
      </c>
    </row>
    <row r="454" spans="1:21" x14ac:dyDescent="0.25">
      <c r="A454" s="28">
        <v>156127</v>
      </c>
      <c r="B454" s="2" t="s">
        <v>52</v>
      </c>
      <c r="C454" s="29">
        <v>25847</v>
      </c>
      <c r="D454" s="25">
        <f t="shared" si="42"/>
        <v>4.1207277083649065E-4</v>
      </c>
      <c r="E454" s="68">
        <f t="shared" si="43"/>
        <v>0.99203097463349033</v>
      </c>
      <c r="F454" s="15" t="str">
        <f>VLOOKUP(Объем_продаж[[#This Row],[Артикул]],Q:U,5,0)</f>
        <v>С</v>
      </c>
      <c r="G454" s="2">
        <f>IFERROR(VLOOKUP(Объем_продаж[[#This Row],[Артикул]],Склад!B:D,3,0),0)</f>
        <v>0</v>
      </c>
      <c r="H454" s="2">
        <f>IFERROR(VLOOKUP(Объем_продаж[[#This Row],[Наименование]],Склад!C:D,2,0),0)</f>
        <v>0</v>
      </c>
      <c r="I454" s="2">
        <f>IFERROR(VLOOKUP(Объем_продаж[[#This Row],[Наименование]],Склад!H:I,2,0),0)</f>
        <v>0</v>
      </c>
      <c r="J454" s="56">
        <f>IFERROR(VLOOKUP(Объем_продаж[[#This Row],[Артикул]]&amp;Объем_продаж[[#This Row],[Наименование]],Склад!A:D,4,0),0)</f>
        <v>0</v>
      </c>
      <c r="K454">
        <f t="shared" si="44"/>
        <v>1</v>
      </c>
      <c r="L454">
        <f t="shared" si="45"/>
        <v>1</v>
      </c>
      <c r="M454">
        <f t="shared" si="46"/>
        <v>1</v>
      </c>
      <c r="N454" t="e">
        <f>VLOOKUP(Объем_продаж[[#This Row],[Артикул]],'Справочник_дубли арт'!A:A,1,0)</f>
        <v>#N/A</v>
      </c>
      <c r="Q454">
        <v>149958</v>
      </c>
      <c r="R454" s="27">
        <v>26307</v>
      </c>
      <c r="S454" s="20">
        <v>4.1940644494121407E-4</v>
      </c>
      <c r="T454" s="20">
        <v>0.99120314631199569</v>
      </c>
      <c r="U454" s="4" t="str">
        <f t="shared" ref="U454:U505" si="47">IF(ISBLANK(T454),"",IF(T454&lt;0.8,"A",IF(T454&lt;0.95,"B","С")))</f>
        <v>С</v>
      </c>
    </row>
    <row r="455" spans="1:21" x14ac:dyDescent="0.25">
      <c r="A455" s="28">
        <v>128188</v>
      </c>
      <c r="B455" s="2" t="s">
        <v>354</v>
      </c>
      <c r="C455" s="29">
        <v>24736</v>
      </c>
      <c r="D455" s="25">
        <f t="shared" si="42"/>
        <v>3.9436035359660437E-4</v>
      </c>
      <c r="E455" s="68">
        <f t="shared" si="43"/>
        <v>0.99242533498708696</v>
      </c>
      <c r="F455" s="15" t="str">
        <f>VLOOKUP(Объем_продаж[[#This Row],[Артикул]],Q:U,5,0)</f>
        <v>С</v>
      </c>
      <c r="G455" s="2">
        <f>IFERROR(VLOOKUP(Объем_продаж[[#This Row],[Артикул]],Склад!B:D,3,0),0)</f>
        <v>0</v>
      </c>
      <c r="H455" s="2">
        <f>IFERROR(VLOOKUP(Объем_продаж[[#This Row],[Наименование]],Склад!C:D,2,0),0)</f>
        <v>0</v>
      </c>
      <c r="I455" s="2">
        <f>IFERROR(VLOOKUP(Объем_продаж[[#This Row],[Наименование]],Склад!H:I,2,0),0)</f>
        <v>0</v>
      </c>
      <c r="J455" s="56">
        <f>IFERROR(VLOOKUP(Объем_продаж[[#This Row],[Артикул]]&amp;Объем_продаж[[#This Row],[Наименование]],Склад!A:D,4,0),0)</f>
        <v>0</v>
      </c>
      <c r="K455">
        <f t="shared" si="44"/>
        <v>1</v>
      </c>
      <c r="L455">
        <f t="shared" si="45"/>
        <v>1</v>
      </c>
      <c r="M455">
        <f t="shared" si="46"/>
        <v>1</v>
      </c>
      <c r="N455" t="e">
        <f>VLOOKUP(Объем_продаж[[#This Row],[Артикул]],'Справочник_дубли арт'!A:A,1,0)</f>
        <v>#N/A</v>
      </c>
      <c r="Q455">
        <v>190131</v>
      </c>
      <c r="R455" s="27">
        <v>26078</v>
      </c>
      <c r="S455" s="20">
        <v>4.1575555065864522E-4</v>
      </c>
      <c r="T455" s="20">
        <v>0.99161890186265433</v>
      </c>
      <c r="U455" s="4" t="str">
        <f t="shared" si="47"/>
        <v>С</v>
      </c>
    </row>
    <row r="456" spans="1:21" x14ac:dyDescent="0.25">
      <c r="A456" s="28">
        <v>151998</v>
      </c>
      <c r="B456" s="2" t="s">
        <v>85</v>
      </c>
      <c r="C456" s="29">
        <v>22390</v>
      </c>
      <c r="D456" s="25">
        <f t="shared" si="42"/>
        <v>3.5695861566251505E-4</v>
      </c>
      <c r="E456" s="68">
        <f t="shared" si="43"/>
        <v>0.9927822936027495</v>
      </c>
      <c r="F456" s="15" t="str">
        <f>VLOOKUP(Объем_продаж[[#This Row],[Артикул]],Q:U,5,0)</f>
        <v>С</v>
      </c>
      <c r="G456" s="2">
        <f>IFERROR(VLOOKUP(Объем_продаж[[#This Row],[Артикул]],Склад!B:D,3,0),0)</f>
        <v>125</v>
      </c>
      <c r="H456" s="2">
        <f>IFERROR(VLOOKUP(Объем_продаж[[#This Row],[Наименование]],Склад!C:D,2,0),0)</f>
        <v>140</v>
      </c>
      <c r="I456" s="2">
        <f>IFERROR(VLOOKUP(Объем_продаж[[#This Row],[Наименование]],Склад!H:I,2,0),0)</f>
        <v>140</v>
      </c>
      <c r="J456" s="56">
        <f>IFERROR(VLOOKUP(Объем_продаж[[#This Row],[Артикул]]&amp;Объем_продаж[[#This Row],[Наименование]],Склад!A:D,4,0),0)</f>
        <v>140</v>
      </c>
      <c r="K456">
        <f t="shared" si="44"/>
        <v>0</v>
      </c>
      <c r="L456">
        <f t="shared" si="45"/>
        <v>1</v>
      </c>
      <c r="M456">
        <f t="shared" si="46"/>
        <v>0</v>
      </c>
      <c r="N456">
        <f>VLOOKUP(Объем_продаж[[#This Row],[Артикул]],'Справочник_дубли арт'!A:A,1,0)</f>
        <v>151998</v>
      </c>
      <c r="Q456">
        <v>156127</v>
      </c>
      <c r="R456" s="27">
        <v>25847</v>
      </c>
      <c r="S456" s="20">
        <v>4.1207277083649065E-4</v>
      </c>
      <c r="T456" s="20">
        <v>0.99203097463349088</v>
      </c>
      <c r="U456" s="4" t="str">
        <f t="shared" si="47"/>
        <v>С</v>
      </c>
    </row>
    <row r="457" spans="1:21" x14ac:dyDescent="0.25">
      <c r="A457" s="28">
        <v>159601</v>
      </c>
      <c r="B457" s="2" t="s">
        <v>46</v>
      </c>
      <c r="C457" s="29">
        <v>20847</v>
      </c>
      <c r="D457" s="25">
        <f t="shared" si="42"/>
        <v>3.3235892187210588E-4</v>
      </c>
      <c r="E457" s="68">
        <f t="shared" si="43"/>
        <v>0.99311465252462161</v>
      </c>
      <c r="F457" s="15" t="str">
        <f>VLOOKUP(Объем_продаж[[#This Row],[Артикул]],Q:U,5,0)</f>
        <v>С</v>
      </c>
      <c r="G457" s="2">
        <f>IFERROR(VLOOKUP(Объем_продаж[[#This Row],[Артикул]],Склад!B:D,3,0),0)</f>
        <v>157</v>
      </c>
      <c r="H457" s="2">
        <f>IFERROR(VLOOKUP(Объем_продаж[[#This Row],[Наименование]],Склад!C:D,2,0),0)</f>
        <v>109</v>
      </c>
      <c r="I457" s="2">
        <f>IFERROR(VLOOKUP(Объем_продаж[[#This Row],[Наименование]],Склад!H:I,2,0),0)</f>
        <v>266</v>
      </c>
      <c r="J457" s="56">
        <f>IFERROR(VLOOKUP(Объем_продаж[[#This Row],[Артикул]]&amp;Объем_продаж[[#This Row],[Наименование]],Склад!A:D,4,0),0)</f>
        <v>157</v>
      </c>
      <c r="K457">
        <f t="shared" si="44"/>
        <v>0</v>
      </c>
      <c r="L457">
        <f t="shared" si="45"/>
        <v>0</v>
      </c>
      <c r="M457">
        <f t="shared" si="46"/>
        <v>1</v>
      </c>
      <c r="N457" t="e">
        <f>VLOOKUP(Объем_продаж[[#This Row],[Артикул]],'Справочник_дубли арт'!A:A,1,0)</f>
        <v>#N/A</v>
      </c>
      <c r="Q457">
        <v>128188</v>
      </c>
      <c r="R457" s="27">
        <v>24736</v>
      </c>
      <c r="S457" s="20">
        <v>3.9436035359660437E-4</v>
      </c>
      <c r="T457" s="20">
        <v>0.99242533498708752</v>
      </c>
      <c r="U457" s="4" t="str">
        <f t="shared" si="47"/>
        <v>С</v>
      </c>
    </row>
    <row r="458" spans="1:21" x14ac:dyDescent="0.25">
      <c r="A458" s="28">
        <v>161592</v>
      </c>
      <c r="B458" s="2" t="s">
        <v>225</v>
      </c>
      <c r="C458" s="29">
        <v>20769</v>
      </c>
      <c r="D458" s="25">
        <f t="shared" si="42"/>
        <v>3.3111538582826147E-4</v>
      </c>
      <c r="E458" s="68">
        <f t="shared" si="43"/>
        <v>0.99344576791044992</v>
      </c>
      <c r="F458" s="15" t="str">
        <f>VLOOKUP(Объем_продаж[[#This Row],[Артикул]],Q:U,5,0)</f>
        <v>С</v>
      </c>
      <c r="G458" s="2">
        <f>IFERROR(VLOOKUP(Объем_продаж[[#This Row],[Артикул]],Склад!B:D,3,0),0)</f>
        <v>34</v>
      </c>
      <c r="H458" s="2">
        <f>IFERROR(VLOOKUP(Объем_продаж[[#This Row],[Наименование]],Склад!C:D,2,0),0)</f>
        <v>34</v>
      </c>
      <c r="I458" s="2">
        <f>IFERROR(VLOOKUP(Объем_продаж[[#This Row],[Наименование]],Склад!H:I,2,0),0)</f>
        <v>34</v>
      </c>
      <c r="J458" s="56">
        <f>IFERROR(VLOOKUP(Объем_продаж[[#This Row],[Артикул]]&amp;Объем_продаж[[#This Row],[Наименование]],Склад!A:D,4,0),0)</f>
        <v>34</v>
      </c>
      <c r="K458">
        <f t="shared" si="44"/>
        <v>1</v>
      </c>
      <c r="L458">
        <f t="shared" si="45"/>
        <v>1</v>
      </c>
      <c r="M458">
        <f t="shared" si="46"/>
        <v>1</v>
      </c>
      <c r="N458" t="e">
        <f>VLOOKUP(Объем_продаж[[#This Row],[Артикул]],'Справочник_дубли арт'!A:A,1,0)</f>
        <v>#N/A</v>
      </c>
      <c r="Q458">
        <v>151998</v>
      </c>
      <c r="R458" s="27">
        <v>22390</v>
      </c>
      <c r="S458" s="20">
        <v>3.5695861566251505E-4</v>
      </c>
      <c r="T458" s="20">
        <v>0.99278229360274994</v>
      </c>
      <c r="U458" s="4" t="str">
        <f t="shared" si="47"/>
        <v>С</v>
      </c>
    </row>
    <row r="459" spans="1:21" x14ac:dyDescent="0.25">
      <c r="A459" s="28">
        <v>105155</v>
      </c>
      <c r="B459" s="2" t="s">
        <v>112</v>
      </c>
      <c r="C459" s="29">
        <v>20006</v>
      </c>
      <c r="D459" s="25">
        <f t="shared" si="42"/>
        <v>3.1895105247629636E-4</v>
      </c>
      <c r="E459" s="68">
        <f t="shared" si="43"/>
        <v>0.99376471896292617</v>
      </c>
      <c r="F459" s="15" t="str">
        <f>VLOOKUP(Объем_продаж[[#This Row],[Артикул]],Q:U,5,0)</f>
        <v>С</v>
      </c>
      <c r="G459" s="2">
        <f>IFERROR(VLOOKUP(Объем_продаж[[#This Row],[Артикул]],Склад!B:D,3,0),0)</f>
        <v>192</v>
      </c>
      <c r="H459" s="2">
        <f>IFERROR(VLOOKUP(Объем_продаж[[#This Row],[Наименование]],Склад!C:D,2,0),0)</f>
        <v>192</v>
      </c>
      <c r="I459" s="2">
        <f>IFERROR(VLOOKUP(Объем_продаж[[#This Row],[Наименование]],Склад!H:I,2,0),0)</f>
        <v>192</v>
      </c>
      <c r="J459" s="56">
        <f>IFERROR(VLOOKUP(Объем_продаж[[#This Row],[Артикул]]&amp;Объем_продаж[[#This Row],[Наименование]],Склад!A:D,4,0),0)</f>
        <v>192</v>
      </c>
      <c r="K459">
        <f t="shared" si="44"/>
        <v>1</v>
      </c>
      <c r="L459">
        <f t="shared" si="45"/>
        <v>1</v>
      </c>
      <c r="M459">
        <f t="shared" si="46"/>
        <v>1</v>
      </c>
      <c r="N459" t="e">
        <f>VLOOKUP(Объем_продаж[[#This Row],[Артикул]],'Справочник_дубли арт'!A:A,1,0)</f>
        <v>#N/A</v>
      </c>
      <c r="Q459">
        <v>159601</v>
      </c>
      <c r="R459" s="27">
        <v>20847</v>
      </c>
      <c r="S459" s="20">
        <v>3.3235892187210588E-4</v>
      </c>
      <c r="T459" s="20">
        <v>0.99311465252462205</v>
      </c>
      <c r="U459" s="4" t="str">
        <f t="shared" si="47"/>
        <v>С</v>
      </c>
    </row>
    <row r="460" spans="1:21" x14ac:dyDescent="0.25">
      <c r="A460" s="28">
        <v>116271</v>
      </c>
      <c r="B460" s="2" t="s">
        <v>209</v>
      </c>
      <c r="C460" s="29">
        <v>18235</v>
      </c>
      <c r="D460" s="25">
        <f t="shared" si="42"/>
        <v>2.9071640717311131E-4</v>
      </c>
      <c r="E460" s="68">
        <f t="shared" si="43"/>
        <v>0.99405543537009933</v>
      </c>
      <c r="F460" s="15" t="str">
        <f>VLOOKUP(Объем_продаж[[#This Row],[Артикул]],Q:U,5,0)</f>
        <v>С</v>
      </c>
      <c r="G460" s="2">
        <f>IFERROR(VLOOKUP(Объем_продаж[[#This Row],[Артикул]],Склад!B:D,3,0),0)</f>
        <v>163</v>
      </c>
      <c r="H460" s="2">
        <f>IFERROR(VLOOKUP(Объем_продаж[[#This Row],[Наименование]],Склад!C:D,2,0),0)</f>
        <v>163</v>
      </c>
      <c r="I460" s="2">
        <f>IFERROR(VLOOKUP(Объем_продаж[[#This Row],[Наименование]],Склад!H:I,2,0),0)</f>
        <v>163</v>
      </c>
      <c r="J460" s="56">
        <f>IFERROR(VLOOKUP(Объем_продаж[[#This Row],[Артикул]]&amp;Объем_продаж[[#This Row],[Наименование]],Склад!A:D,4,0),0)</f>
        <v>163</v>
      </c>
      <c r="K460">
        <f t="shared" si="44"/>
        <v>1</v>
      </c>
      <c r="L460">
        <f t="shared" si="45"/>
        <v>1</v>
      </c>
      <c r="M460">
        <f t="shared" si="46"/>
        <v>1</v>
      </c>
      <c r="N460" t="e">
        <f>VLOOKUP(Объем_продаж[[#This Row],[Артикул]],'Справочник_дубли арт'!A:A,1,0)</f>
        <v>#N/A</v>
      </c>
      <c r="Q460">
        <v>161592</v>
      </c>
      <c r="R460" s="27">
        <v>20769</v>
      </c>
      <c r="S460" s="20">
        <v>3.3111538582826147E-4</v>
      </c>
      <c r="T460" s="20">
        <v>0.99344576791045036</v>
      </c>
      <c r="U460" s="4" t="str">
        <f t="shared" si="47"/>
        <v>С</v>
      </c>
    </row>
    <row r="461" spans="1:21" x14ac:dyDescent="0.25">
      <c r="A461" s="28">
        <v>148960</v>
      </c>
      <c r="B461" s="2" t="s">
        <v>304</v>
      </c>
      <c r="C461" s="29">
        <v>17783</v>
      </c>
      <c r="D461" s="25">
        <f t="shared" si="42"/>
        <v>2.8351027522673089E-4</v>
      </c>
      <c r="E461" s="68">
        <f t="shared" si="43"/>
        <v>0.9943389456453261</v>
      </c>
      <c r="F461" s="15" t="str">
        <f>VLOOKUP(Объем_продаж[[#This Row],[Артикул]],Q:U,5,0)</f>
        <v>С</v>
      </c>
      <c r="G461" s="2">
        <f>IFERROR(VLOOKUP(Объем_продаж[[#This Row],[Артикул]],Склад!B:D,3,0),0)</f>
        <v>196</v>
      </c>
      <c r="H461" s="2">
        <f>IFERROR(VLOOKUP(Объем_продаж[[#This Row],[Наименование]],Склад!C:D,2,0),0)</f>
        <v>196</v>
      </c>
      <c r="I461" s="2">
        <f>IFERROR(VLOOKUP(Объем_продаж[[#This Row],[Наименование]],Склад!H:I,2,0),0)</f>
        <v>196</v>
      </c>
      <c r="J461" s="56">
        <f>IFERROR(VLOOKUP(Объем_продаж[[#This Row],[Артикул]]&amp;Объем_продаж[[#This Row],[Наименование]],Склад!A:D,4,0),0)</f>
        <v>196</v>
      </c>
      <c r="K461">
        <f t="shared" si="44"/>
        <v>1</v>
      </c>
      <c r="L461">
        <f t="shared" si="45"/>
        <v>1</v>
      </c>
      <c r="M461">
        <f t="shared" si="46"/>
        <v>1</v>
      </c>
      <c r="N461" t="e">
        <f>VLOOKUP(Объем_продаж[[#This Row],[Артикул]],'Справочник_дубли арт'!A:A,1,0)</f>
        <v>#N/A</v>
      </c>
      <c r="Q461">
        <v>105155</v>
      </c>
      <c r="R461" s="27">
        <v>20006</v>
      </c>
      <c r="S461" s="20">
        <v>3.1895105247629636E-4</v>
      </c>
      <c r="T461" s="20">
        <v>0.99376471896292662</v>
      </c>
      <c r="U461" s="4" t="str">
        <f t="shared" si="47"/>
        <v>С</v>
      </c>
    </row>
    <row r="462" spans="1:21" x14ac:dyDescent="0.25">
      <c r="A462" s="28">
        <v>147841</v>
      </c>
      <c r="B462" s="2" t="s">
        <v>259</v>
      </c>
      <c r="C462" s="29">
        <v>16609</v>
      </c>
      <c r="D462" s="25">
        <f t="shared" si="42"/>
        <v>2.6479346348989337E-4</v>
      </c>
      <c r="E462" s="68">
        <f t="shared" si="43"/>
        <v>0.99460373910881594</v>
      </c>
      <c r="F462" s="15" t="str">
        <f>VLOOKUP(Объем_продаж[[#This Row],[Артикул]],Q:U,5,0)</f>
        <v>С</v>
      </c>
      <c r="G462" s="2">
        <f>IFERROR(VLOOKUP(Объем_продаж[[#This Row],[Артикул]],Склад!B:D,3,0),0)</f>
        <v>80</v>
      </c>
      <c r="H462" s="2">
        <f>IFERROR(VLOOKUP(Объем_продаж[[#This Row],[Наименование]],Склад!C:D,2,0),0)</f>
        <v>80</v>
      </c>
      <c r="I462" s="2">
        <f>IFERROR(VLOOKUP(Объем_продаж[[#This Row],[Наименование]],Склад!H:I,2,0),0)</f>
        <v>80</v>
      </c>
      <c r="J462" s="56">
        <f>IFERROR(VLOOKUP(Объем_продаж[[#This Row],[Артикул]]&amp;Объем_продаж[[#This Row],[Наименование]],Склад!A:D,4,0),0)</f>
        <v>80</v>
      </c>
      <c r="K462">
        <f t="shared" si="44"/>
        <v>1</v>
      </c>
      <c r="L462">
        <f t="shared" si="45"/>
        <v>1</v>
      </c>
      <c r="M462">
        <f t="shared" si="46"/>
        <v>1</v>
      </c>
      <c r="N462" t="e">
        <f>VLOOKUP(Объем_продаж[[#This Row],[Артикул]],'Справочник_дубли арт'!A:A,1,0)</f>
        <v>#N/A</v>
      </c>
      <c r="Q462">
        <v>116271</v>
      </c>
      <c r="R462" s="27">
        <v>18235</v>
      </c>
      <c r="S462" s="20">
        <v>2.9071640717311131E-4</v>
      </c>
      <c r="T462" s="20">
        <v>0.99405543537009977</v>
      </c>
      <c r="U462" s="4" t="str">
        <f t="shared" si="47"/>
        <v>С</v>
      </c>
    </row>
    <row r="463" spans="1:21" x14ac:dyDescent="0.25">
      <c r="A463" s="28">
        <v>147409</v>
      </c>
      <c r="B463" s="2" t="s">
        <v>38</v>
      </c>
      <c r="C463" s="29">
        <v>16572</v>
      </c>
      <c r="D463" s="25">
        <f t="shared" si="42"/>
        <v>2.6420358100755692E-4</v>
      </c>
      <c r="E463" s="68">
        <f t="shared" si="43"/>
        <v>0.99486794268982348</v>
      </c>
      <c r="F463" s="15" t="str">
        <f>VLOOKUP(Объем_продаж[[#This Row],[Артикул]],Q:U,5,0)</f>
        <v>С</v>
      </c>
      <c r="G463" s="2">
        <f>IFERROR(VLOOKUP(Объем_продаж[[#This Row],[Артикул]],Склад!B:D,3,0),0)</f>
        <v>0</v>
      </c>
      <c r="H463" s="2">
        <f>IFERROR(VLOOKUP(Объем_продаж[[#This Row],[Наименование]],Склад!C:D,2,0),0)</f>
        <v>0</v>
      </c>
      <c r="I463" s="2">
        <f>IFERROR(VLOOKUP(Объем_продаж[[#This Row],[Наименование]],Склад!H:I,2,0),0)</f>
        <v>0</v>
      </c>
      <c r="J463" s="56">
        <f>IFERROR(VLOOKUP(Объем_продаж[[#This Row],[Артикул]]&amp;Объем_продаж[[#This Row],[Наименование]],Склад!A:D,4,0),0)</f>
        <v>0</v>
      </c>
      <c r="K463">
        <f t="shared" si="44"/>
        <v>1</v>
      </c>
      <c r="L463">
        <f t="shared" si="45"/>
        <v>1</v>
      </c>
      <c r="M463">
        <f t="shared" si="46"/>
        <v>1</v>
      </c>
      <c r="N463" t="e">
        <f>VLOOKUP(Объем_продаж[[#This Row],[Артикул]],'Справочник_дубли арт'!A:A,1,0)</f>
        <v>#N/A</v>
      </c>
      <c r="Q463">
        <v>148960</v>
      </c>
      <c r="R463" s="27">
        <v>17783</v>
      </c>
      <c r="S463" s="20">
        <v>2.8351027522673089E-4</v>
      </c>
      <c r="T463" s="20">
        <v>0.99433894564532654</v>
      </c>
      <c r="U463" s="4" t="str">
        <f t="shared" si="47"/>
        <v>С</v>
      </c>
    </row>
    <row r="464" spans="1:21" x14ac:dyDescent="0.25">
      <c r="A464" s="28">
        <v>113551</v>
      </c>
      <c r="B464" s="2" t="s">
        <v>313</v>
      </c>
      <c r="C464" s="29">
        <v>16501</v>
      </c>
      <c r="D464" s="25">
        <f t="shared" si="42"/>
        <v>2.6307164435226266E-4</v>
      </c>
      <c r="E464" s="68">
        <f t="shared" si="43"/>
        <v>0.99513101433417572</v>
      </c>
      <c r="F464" s="15" t="str">
        <f>VLOOKUP(Объем_продаж[[#This Row],[Артикул]],Q:U,5,0)</f>
        <v>С</v>
      </c>
      <c r="G464" s="2">
        <f>IFERROR(VLOOKUP(Объем_продаж[[#This Row],[Артикул]],Склад!B:D,3,0),0)</f>
        <v>32</v>
      </c>
      <c r="H464" s="2">
        <f>IFERROR(VLOOKUP(Объем_продаж[[#This Row],[Наименование]],Склад!C:D,2,0),0)</f>
        <v>32</v>
      </c>
      <c r="I464" s="2">
        <f>IFERROR(VLOOKUP(Объем_продаж[[#This Row],[Наименование]],Склад!H:I,2,0),0)</f>
        <v>32</v>
      </c>
      <c r="J464" s="56">
        <f>IFERROR(VLOOKUP(Объем_продаж[[#This Row],[Артикул]]&amp;Объем_продаж[[#This Row],[Наименование]],Склад!A:D,4,0),0)</f>
        <v>32</v>
      </c>
      <c r="K464">
        <f t="shared" si="44"/>
        <v>1</v>
      </c>
      <c r="L464">
        <f t="shared" si="45"/>
        <v>1</v>
      </c>
      <c r="M464">
        <f t="shared" si="46"/>
        <v>1</v>
      </c>
      <c r="N464" t="e">
        <f>VLOOKUP(Объем_продаж[[#This Row],[Артикул]],'Справочник_дубли арт'!A:A,1,0)</f>
        <v>#N/A</v>
      </c>
      <c r="Q464">
        <v>147841</v>
      </c>
      <c r="R464" s="27">
        <v>16609</v>
      </c>
      <c r="S464" s="20">
        <v>2.6479346348989337E-4</v>
      </c>
      <c r="T464" s="20">
        <v>0.99460373910881639</v>
      </c>
      <c r="U464" s="4" t="str">
        <f t="shared" si="47"/>
        <v>С</v>
      </c>
    </row>
    <row r="465" spans="1:21" x14ac:dyDescent="0.25">
      <c r="A465" s="28">
        <v>102342</v>
      </c>
      <c r="B465" s="2" t="s">
        <v>165</v>
      </c>
      <c r="C465" s="29">
        <v>16299</v>
      </c>
      <c r="D465" s="25">
        <f t="shared" si="42"/>
        <v>2.5985120485410147E-4</v>
      </c>
      <c r="E465" s="68">
        <f t="shared" si="43"/>
        <v>0.99539086553902978</v>
      </c>
      <c r="F465" s="15" t="str">
        <f>VLOOKUP(Объем_продаж[[#This Row],[Артикул]],Q:U,5,0)</f>
        <v>С</v>
      </c>
      <c r="G465" s="2">
        <f>IFERROR(VLOOKUP(Объем_продаж[[#This Row],[Артикул]],Склад!B:D,3,0),0)</f>
        <v>4</v>
      </c>
      <c r="H465" s="2">
        <f>IFERROR(VLOOKUP(Объем_продаж[[#This Row],[Наименование]],Склад!C:D,2,0),0)</f>
        <v>4</v>
      </c>
      <c r="I465" s="2">
        <f>IFERROR(VLOOKUP(Объем_продаж[[#This Row],[Наименование]],Склад!H:I,2,0),0)</f>
        <v>4</v>
      </c>
      <c r="J465" s="56">
        <f>IFERROR(VLOOKUP(Объем_продаж[[#This Row],[Артикул]]&amp;Объем_продаж[[#This Row],[Наименование]],Склад!A:D,4,0),0)</f>
        <v>4</v>
      </c>
      <c r="K465">
        <f t="shared" si="44"/>
        <v>1</v>
      </c>
      <c r="L465">
        <f t="shared" si="45"/>
        <v>1</v>
      </c>
      <c r="M465">
        <f t="shared" si="46"/>
        <v>1</v>
      </c>
      <c r="N465" t="e">
        <f>VLOOKUP(Объем_продаж[[#This Row],[Артикул]],'Справочник_дубли арт'!A:A,1,0)</f>
        <v>#N/A</v>
      </c>
      <c r="Q465">
        <v>147409</v>
      </c>
      <c r="R465" s="27">
        <v>16572</v>
      </c>
      <c r="S465" s="20">
        <v>2.6420358100755692E-4</v>
      </c>
      <c r="T465" s="20">
        <v>0.99486794268982393</v>
      </c>
      <c r="U465" s="4" t="str">
        <f t="shared" si="47"/>
        <v>С</v>
      </c>
    </row>
    <row r="466" spans="1:21" x14ac:dyDescent="0.25">
      <c r="A466" s="28">
        <v>157217</v>
      </c>
      <c r="B466" s="2" t="s">
        <v>388</v>
      </c>
      <c r="C466" s="29">
        <v>16170</v>
      </c>
      <c r="D466" s="25">
        <f t="shared" si="42"/>
        <v>2.5779458755082038E-4</v>
      </c>
      <c r="E466" s="68">
        <f t="shared" si="43"/>
        <v>0.9956486601265806</v>
      </c>
      <c r="F466" s="15" t="str">
        <f>VLOOKUP(Объем_продаж[[#This Row],[Артикул]],Q:U,5,0)</f>
        <v>С</v>
      </c>
      <c r="G466" s="2">
        <f>IFERROR(VLOOKUP(Объем_продаж[[#This Row],[Артикул]],Склад!B:D,3,0),0)</f>
        <v>0</v>
      </c>
      <c r="H466" s="2">
        <f>IFERROR(VLOOKUP(Объем_продаж[[#This Row],[Наименование]],Склад!C:D,2,0),0)</f>
        <v>0</v>
      </c>
      <c r="I466" s="2">
        <f>IFERROR(VLOOKUP(Объем_продаж[[#This Row],[Наименование]],Склад!H:I,2,0),0)</f>
        <v>0</v>
      </c>
      <c r="J466" s="56">
        <f>IFERROR(VLOOKUP(Объем_продаж[[#This Row],[Артикул]]&amp;Объем_продаж[[#This Row],[Наименование]],Склад!A:D,4,0),0)</f>
        <v>0</v>
      </c>
      <c r="K466">
        <f t="shared" si="44"/>
        <v>1</v>
      </c>
      <c r="L466">
        <f t="shared" si="45"/>
        <v>1</v>
      </c>
      <c r="M466">
        <f t="shared" si="46"/>
        <v>1</v>
      </c>
      <c r="N466" t="e">
        <f>VLOOKUP(Объем_продаж[[#This Row],[Артикул]],'Справочник_дубли арт'!A:A,1,0)</f>
        <v>#N/A</v>
      </c>
      <c r="Q466">
        <v>113551</v>
      </c>
      <c r="R466" s="27">
        <v>16501</v>
      </c>
      <c r="S466" s="20">
        <v>2.6307164435226266E-4</v>
      </c>
      <c r="T466" s="20">
        <v>0.99513101433417617</v>
      </c>
      <c r="U466" s="4" t="str">
        <f t="shared" si="47"/>
        <v>С</v>
      </c>
    </row>
    <row r="467" spans="1:21" x14ac:dyDescent="0.25">
      <c r="A467" s="28">
        <v>107707</v>
      </c>
      <c r="B467" s="2" t="s">
        <v>161</v>
      </c>
      <c r="C467" s="29">
        <v>16065</v>
      </c>
      <c r="D467" s="25">
        <f t="shared" si="42"/>
        <v>2.5612059672256831E-4</v>
      </c>
      <c r="E467" s="68">
        <f t="shared" si="43"/>
        <v>0.99590478072330313</v>
      </c>
      <c r="F467" s="15" t="str">
        <f>VLOOKUP(Объем_продаж[[#This Row],[Артикул]],Q:U,5,0)</f>
        <v>С</v>
      </c>
      <c r="G467" s="2">
        <f>IFERROR(VLOOKUP(Объем_продаж[[#This Row],[Артикул]],Склад!B:D,3,0),0)</f>
        <v>145</v>
      </c>
      <c r="H467" s="2">
        <f>IFERROR(VLOOKUP(Объем_продаж[[#This Row],[Наименование]],Склад!C:D,2,0),0)</f>
        <v>145</v>
      </c>
      <c r="I467" s="2">
        <f>IFERROR(VLOOKUP(Объем_продаж[[#This Row],[Наименование]],Склад!H:I,2,0),0)</f>
        <v>145</v>
      </c>
      <c r="J467" s="56">
        <f>IFERROR(VLOOKUP(Объем_продаж[[#This Row],[Артикул]]&amp;Объем_продаж[[#This Row],[Наименование]],Склад!A:D,4,0),0)</f>
        <v>145</v>
      </c>
      <c r="K467">
        <f t="shared" si="44"/>
        <v>1</v>
      </c>
      <c r="L467">
        <f t="shared" si="45"/>
        <v>1</v>
      </c>
      <c r="M467">
        <f t="shared" si="46"/>
        <v>1</v>
      </c>
      <c r="N467" t="e">
        <f>VLOOKUP(Объем_продаж[[#This Row],[Артикул]],'Справочник_дубли арт'!A:A,1,0)</f>
        <v>#N/A</v>
      </c>
      <c r="Q467">
        <v>102342</v>
      </c>
      <c r="R467" s="27">
        <v>16299</v>
      </c>
      <c r="S467" s="20">
        <v>2.5985120485410147E-4</v>
      </c>
      <c r="T467" s="20">
        <v>0.99539086553903033</v>
      </c>
      <c r="U467" s="4" t="str">
        <f t="shared" si="47"/>
        <v>С</v>
      </c>
    </row>
    <row r="468" spans="1:21" x14ac:dyDescent="0.25">
      <c r="A468" s="28">
        <v>145181</v>
      </c>
      <c r="B468" s="2" t="s">
        <v>283</v>
      </c>
      <c r="C468" s="29">
        <v>15829</v>
      </c>
      <c r="D468" s="25">
        <f t="shared" si="42"/>
        <v>2.5235810305144932E-4</v>
      </c>
      <c r="E468" s="68">
        <f t="shared" si="43"/>
        <v>0.99615713882635459</v>
      </c>
      <c r="F468" s="15" t="str">
        <f>VLOOKUP(Объем_продаж[[#This Row],[Артикул]],Q:U,5,0)</f>
        <v>С</v>
      </c>
      <c r="G468" s="2">
        <f>IFERROR(VLOOKUP(Объем_продаж[[#This Row],[Артикул]],Склад!B:D,3,0),0)</f>
        <v>132</v>
      </c>
      <c r="H468" s="2">
        <f>IFERROR(VLOOKUP(Объем_продаж[[#This Row],[Наименование]],Склад!C:D,2,0),0)</f>
        <v>132</v>
      </c>
      <c r="I468" s="2">
        <f>IFERROR(VLOOKUP(Объем_продаж[[#This Row],[Наименование]],Склад!H:I,2,0),0)</f>
        <v>132</v>
      </c>
      <c r="J468" s="56">
        <f>IFERROR(VLOOKUP(Объем_продаж[[#This Row],[Артикул]]&amp;Объем_продаж[[#This Row],[Наименование]],Склад!A:D,4,0),0)</f>
        <v>132</v>
      </c>
      <c r="K468">
        <f t="shared" si="44"/>
        <v>1</v>
      </c>
      <c r="L468">
        <f t="shared" si="45"/>
        <v>1</v>
      </c>
      <c r="M468">
        <f t="shared" si="46"/>
        <v>1</v>
      </c>
      <c r="N468" t="e">
        <f>VLOOKUP(Объем_продаж[[#This Row],[Артикул]],'Справочник_дубли арт'!A:A,1,0)</f>
        <v>#N/A</v>
      </c>
      <c r="Q468">
        <v>157217</v>
      </c>
      <c r="R468" s="27">
        <v>16170</v>
      </c>
      <c r="S468" s="20">
        <v>2.5779458755082038E-4</v>
      </c>
      <c r="T468" s="20">
        <v>0.99564866012658115</v>
      </c>
      <c r="U468" s="4" t="str">
        <f t="shared" si="47"/>
        <v>С</v>
      </c>
    </row>
    <row r="469" spans="1:21" x14ac:dyDescent="0.25">
      <c r="A469" s="28">
        <v>125488</v>
      </c>
      <c r="B469" s="2" t="s">
        <v>164</v>
      </c>
      <c r="C469" s="29">
        <v>14678</v>
      </c>
      <c r="D469" s="25">
        <f t="shared" si="42"/>
        <v>2.3400797501984795E-4</v>
      </c>
      <c r="E469" s="68">
        <f t="shared" si="43"/>
        <v>0.99639114680137442</v>
      </c>
      <c r="F469" s="15" t="str">
        <f>VLOOKUP(Объем_продаж[[#This Row],[Артикул]],Q:U,5,0)</f>
        <v>С</v>
      </c>
      <c r="G469" s="2">
        <f>IFERROR(VLOOKUP(Объем_продаж[[#This Row],[Артикул]],Склад!B:D,3,0),0)</f>
        <v>188</v>
      </c>
      <c r="H469" s="2">
        <f>IFERROR(VLOOKUP(Объем_продаж[[#This Row],[Наименование]],Склад!C:D,2,0),0)</f>
        <v>188</v>
      </c>
      <c r="I469" s="2">
        <f>IFERROR(VLOOKUP(Объем_продаж[[#This Row],[Наименование]],Склад!H:I,2,0),0)</f>
        <v>188</v>
      </c>
      <c r="J469" s="56">
        <f>IFERROR(VLOOKUP(Объем_продаж[[#This Row],[Артикул]]&amp;Объем_продаж[[#This Row],[Наименование]],Склад!A:D,4,0),0)</f>
        <v>188</v>
      </c>
      <c r="K469">
        <f t="shared" si="44"/>
        <v>1</v>
      </c>
      <c r="L469">
        <f t="shared" si="45"/>
        <v>1</v>
      </c>
      <c r="M469">
        <f t="shared" si="46"/>
        <v>1</v>
      </c>
      <c r="N469" t="e">
        <f>VLOOKUP(Объем_продаж[[#This Row],[Артикул]],'Справочник_дубли арт'!A:A,1,0)</f>
        <v>#N/A</v>
      </c>
      <c r="Q469">
        <v>107707</v>
      </c>
      <c r="R469" s="27">
        <v>16065</v>
      </c>
      <c r="S469" s="20">
        <v>2.5612059672256831E-4</v>
      </c>
      <c r="T469" s="20">
        <v>0.99590478072330368</v>
      </c>
      <c r="U469" s="4" t="str">
        <f t="shared" si="47"/>
        <v>С</v>
      </c>
    </row>
    <row r="470" spans="1:21" x14ac:dyDescent="0.25">
      <c r="A470" s="28">
        <v>192871</v>
      </c>
      <c r="B470" s="2" t="s">
        <v>338</v>
      </c>
      <c r="C470" s="29">
        <v>12599</v>
      </c>
      <c r="D470" s="25">
        <f t="shared" si="42"/>
        <v>2.0086295662045676E-4</v>
      </c>
      <c r="E470" s="68">
        <f t="shared" si="43"/>
        <v>0.99659200975799489</v>
      </c>
      <c r="F470" s="15" t="str">
        <f>VLOOKUP(Объем_продаж[[#This Row],[Артикул]],Q:U,5,0)</f>
        <v>С</v>
      </c>
      <c r="G470" s="2">
        <f>IFERROR(VLOOKUP(Объем_продаж[[#This Row],[Артикул]],Склад!B:D,3,0),0)</f>
        <v>0</v>
      </c>
      <c r="H470" s="2">
        <f>IFERROR(VLOOKUP(Объем_продаж[[#This Row],[Наименование]],Склад!C:D,2,0),0)</f>
        <v>0</v>
      </c>
      <c r="I470" s="2">
        <f>IFERROR(VLOOKUP(Объем_продаж[[#This Row],[Наименование]],Склад!H:I,2,0),0)</f>
        <v>0</v>
      </c>
      <c r="J470" s="56">
        <f>IFERROR(VLOOKUP(Объем_продаж[[#This Row],[Артикул]]&amp;Объем_продаж[[#This Row],[Наименование]],Склад!A:D,4,0),0)</f>
        <v>0</v>
      </c>
      <c r="K470">
        <f t="shared" si="44"/>
        <v>1</v>
      </c>
      <c r="L470">
        <f t="shared" si="45"/>
        <v>1</v>
      </c>
      <c r="M470">
        <f t="shared" si="46"/>
        <v>1</v>
      </c>
      <c r="N470" t="e">
        <f>VLOOKUP(Объем_продаж[[#This Row],[Артикул]],'Справочник_дубли арт'!A:A,1,0)</f>
        <v>#N/A</v>
      </c>
      <c r="Q470">
        <v>145181</v>
      </c>
      <c r="R470" s="27">
        <v>15829</v>
      </c>
      <c r="S470" s="20">
        <v>2.5235810305144932E-4</v>
      </c>
      <c r="T470" s="20">
        <v>0.99615713882635515</v>
      </c>
      <c r="U470" s="4" t="str">
        <f t="shared" si="47"/>
        <v>С</v>
      </c>
    </row>
    <row r="471" spans="1:21" x14ac:dyDescent="0.25">
      <c r="A471" s="28">
        <v>155916</v>
      </c>
      <c r="B471" s="2" t="s">
        <v>430</v>
      </c>
      <c r="C471" s="29">
        <v>12530</v>
      </c>
      <c r="D471" s="25">
        <f t="shared" si="42"/>
        <v>1.9976290550474825E-4</v>
      </c>
      <c r="E471" s="68">
        <f t="shared" si="43"/>
        <v>0.99679177266349961</v>
      </c>
      <c r="F471" s="15" t="str">
        <f>VLOOKUP(Объем_продаж[[#This Row],[Артикул]],Q:U,5,0)</f>
        <v>С</v>
      </c>
      <c r="G471" s="2">
        <f>IFERROR(VLOOKUP(Объем_продаж[[#This Row],[Артикул]],Склад!B:D,3,0),0)</f>
        <v>0</v>
      </c>
      <c r="H471" s="2">
        <f>IFERROR(VLOOKUP(Объем_продаж[[#This Row],[Наименование]],Склад!C:D,2,0),0)</f>
        <v>0</v>
      </c>
      <c r="I471" s="2">
        <f>IFERROR(VLOOKUP(Объем_продаж[[#This Row],[Наименование]],Склад!H:I,2,0),0)</f>
        <v>0</v>
      </c>
      <c r="J471" s="56">
        <f>IFERROR(VLOOKUP(Объем_продаж[[#This Row],[Артикул]]&amp;Объем_продаж[[#This Row],[Наименование]],Склад!A:D,4,0),0)</f>
        <v>0</v>
      </c>
      <c r="K471">
        <f t="shared" si="44"/>
        <v>1</v>
      </c>
      <c r="L471">
        <f t="shared" si="45"/>
        <v>1</v>
      </c>
      <c r="M471">
        <f t="shared" si="46"/>
        <v>1</v>
      </c>
      <c r="N471" t="e">
        <f>VLOOKUP(Объем_продаж[[#This Row],[Артикул]],'Справочник_дубли арт'!A:A,1,0)</f>
        <v>#N/A</v>
      </c>
      <c r="Q471">
        <v>125488</v>
      </c>
      <c r="R471" s="27">
        <v>14678</v>
      </c>
      <c r="S471" s="20">
        <v>2.3400797501984795E-4</v>
      </c>
      <c r="T471" s="20">
        <v>0.99639114680137497</v>
      </c>
      <c r="U471" s="4" t="str">
        <f t="shared" si="47"/>
        <v>С</v>
      </c>
    </row>
    <row r="472" spans="1:21" x14ac:dyDescent="0.25">
      <c r="A472" s="28">
        <v>149264</v>
      </c>
      <c r="B472" s="2" t="s">
        <v>57</v>
      </c>
      <c r="C472" s="29">
        <v>12513</v>
      </c>
      <c r="D472" s="25">
        <f t="shared" si="42"/>
        <v>1.9949187841826935E-4</v>
      </c>
      <c r="E472" s="68">
        <f t="shared" si="43"/>
        <v>0.99699126454191789</v>
      </c>
      <c r="F472" s="15" t="str">
        <f>VLOOKUP(Объем_продаж[[#This Row],[Артикул]],Q:U,5,0)</f>
        <v>С</v>
      </c>
      <c r="G472" s="2">
        <f>IFERROR(VLOOKUP(Объем_продаж[[#This Row],[Артикул]],Склад!B:D,3,0),0)</f>
        <v>0</v>
      </c>
      <c r="H472" s="2">
        <f>IFERROR(VLOOKUP(Объем_продаж[[#This Row],[Наименование]],Склад!C:D,2,0),0)</f>
        <v>0</v>
      </c>
      <c r="I472" s="2">
        <f>IFERROR(VLOOKUP(Объем_продаж[[#This Row],[Наименование]],Склад!H:I,2,0),0)</f>
        <v>0</v>
      </c>
      <c r="J472" s="56">
        <f>IFERROR(VLOOKUP(Объем_продаж[[#This Row],[Артикул]]&amp;Объем_продаж[[#This Row],[Наименование]],Склад!A:D,4,0),0)</f>
        <v>0</v>
      </c>
      <c r="K472">
        <f t="shared" si="44"/>
        <v>1</v>
      </c>
      <c r="L472">
        <f t="shared" si="45"/>
        <v>1</v>
      </c>
      <c r="M472">
        <f t="shared" si="46"/>
        <v>1</v>
      </c>
      <c r="N472" t="e">
        <f>VLOOKUP(Объем_продаж[[#This Row],[Артикул]],'Справочник_дубли арт'!A:A,1,0)</f>
        <v>#N/A</v>
      </c>
      <c r="Q472">
        <v>192871</v>
      </c>
      <c r="R472" s="27">
        <v>12599</v>
      </c>
      <c r="S472" s="20">
        <v>2.0086295662045676E-4</v>
      </c>
      <c r="T472" s="20">
        <v>0.99659200975799545</v>
      </c>
      <c r="U472" s="4" t="str">
        <f t="shared" si="47"/>
        <v>С</v>
      </c>
    </row>
    <row r="473" spans="1:21" x14ac:dyDescent="0.25">
      <c r="A473" s="28">
        <v>120452</v>
      </c>
      <c r="B473" s="2" t="s">
        <v>120</v>
      </c>
      <c r="C473" s="29">
        <v>12225</v>
      </c>
      <c r="D473" s="25">
        <f t="shared" si="42"/>
        <v>1.9490036071792078E-4</v>
      </c>
      <c r="E473" s="68">
        <f t="shared" si="43"/>
        <v>0.99718616490263579</v>
      </c>
      <c r="F473" s="15" t="str">
        <f>VLOOKUP(Объем_продаж[[#This Row],[Артикул]],Q:U,5,0)</f>
        <v>С</v>
      </c>
      <c r="G473" s="2">
        <f>IFERROR(VLOOKUP(Объем_продаж[[#This Row],[Артикул]],Склад!B:D,3,0),0)</f>
        <v>177</v>
      </c>
      <c r="H473" s="2">
        <f>IFERROR(VLOOKUP(Объем_продаж[[#This Row],[Наименование]],Склад!C:D,2,0),0)</f>
        <v>177</v>
      </c>
      <c r="I473" s="2">
        <f>IFERROR(VLOOKUP(Объем_продаж[[#This Row],[Наименование]],Склад!H:I,2,0),0)</f>
        <v>177</v>
      </c>
      <c r="J473" s="56">
        <f>IFERROR(VLOOKUP(Объем_продаж[[#This Row],[Артикул]]&amp;Объем_продаж[[#This Row],[Наименование]],Склад!A:D,4,0),0)</f>
        <v>177</v>
      </c>
      <c r="K473">
        <f t="shared" si="44"/>
        <v>1</v>
      </c>
      <c r="L473">
        <f t="shared" si="45"/>
        <v>1</v>
      </c>
      <c r="M473">
        <f t="shared" si="46"/>
        <v>1</v>
      </c>
      <c r="N473" t="e">
        <f>VLOOKUP(Объем_продаж[[#This Row],[Артикул]],'Справочник_дубли арт'!A:A,1,0)</f>
        <v>#N/A</v>
      </c>
      <c r="Q473">
        <v>155916</v>
      </c>
      <c r="R473" s="27">
        <v>12530</v>
      </c>
      <c r="S473" s="20">
        <v>1.9976290550474825E-4</v>
      </c>
      <c r="T473" s="20">
        <v>0.99679177266350016</v>
      </c>
      <c r="U473" s="4" t="str">
        <f t="shared" si="47"/>
        <v>С</v>
      </c>
    </row>
    <row r="474" spans="1:21" x14ac:dyDescent="0.25">
      <c r="A474" s="28">
        <v>126354</v>
      </c>
      <c r="B474" s="2" t="s">
        <v>258</v>
      </c>
      <c r="C474" s="29">
        <v>12144</v>
      </c>
      <c r="D474" s="25">
        <f t="shared" si="42"/>
        <v>1.9360899636469776E-4</v>
      </c>
      <c r="E474" s="68">
        <f t="shared" si="43"/>
        <v>0.99737977389900045</v>
      </c>
      <c r="F474" s="15" t="str">
        <f>VLOOKUP(Объем_продаж[[#This Row],[Артикул]],Q:U,5,0)</f>
        <v>С</v>
      </c>
      <c r="G474" s="2">
        <f>IFERROR(VLOOKUP(Объем_продаж[[#This Row],[Артикул]],Склад!B:D,3,0),0)</f>
        <v>30</v>
      </c>
      <c r="H474" s="2">
        <f>IFERROR(VLOOKUP(Объем_продаж[[#This Row],[Наименование]],Склад!C:D,2,0),0)</f>
        <v>30</v>
      </c>
      <c r="I474" s="2">
        <f>IFERROR(VLOOKUP(Объем_продаж[[#This Row],[Наименование]],Склад!H:I,2,0),0)</f>
        <v>30</v>
      </c>
      <c r="J474" s="56">
        <f>IFERROR(VLOOKUP(Объем_продаж[[#This Row],[Артикул]]&amp;Объем_продаж[[#This Row],[Наименование]],Склад!A:D,4,0),0)</f>
        <v>30</v>
      </c>
      <c r="K474">
        <f t="shared" si="44"/>
        <v>1</v>
      </c>
      <c r="L474">
        <f t="shared" si="45"/>
        <v>1</v>
      </c>
      <c r="M474">
        <f t="shared" si="46"/>
        <v>1</v>
      </c>
      <c r="N474" t="e">
        <f>VLOOKUP(Объем_продаж[[#This Row],[Артикул]],'Справочник_дубли арт'!A:A,1,0)</f>
        <v>#N/A</v>
      </c>
      <c r="Q474">
        <v>149264</v>
      </c>
      <c r="R474" s="27">
        <v>12513</v>
      </c>
      <c r="S474" s="20">
        <v>1.9949187841826935E-4</v>
      </c>
      <c r="T474" s="20">
        <v>0.99699126454191844</v>
      </c>
      <c r="U474" s="4" t="str">
        <f t="shared" si="47"/>
        <v>С</v>
      </c>
    </row>
    <row r="475" spans="1:21" x14ac:dyDescent="0.25">
      <c r="A475" s="28">
        <v>144014</v>
      </c>
      <c r="B475" s="2" t="s">
        <v>113</v>
      </c>
      <c r="C475" s="29">
        <v>11786</v>
      </c>
      <c r="D475" s="25">
        <f t="shared" si="42"/>
        <v>1.8790148477884779E-4</v>
      </c>
      <c r="E475" s="68">
        <f t="shared" si="43"/>
        <v>0.99756767538377933</v>
      </c>
      <c r="F475" s="15" t="str">
        <f>VLOOKUP(Объем_продаж[[#This Row],[Артикул]],Q:U,5,0)</f>
        <v>С</v>
      </c>
      <c r="G475" s="2">
        <f>IFERROR(VLOOKUP(Объем_продаж[[#This Row],[Артикул]],Склад!B:D,3,0),0)</f>
        <v>29</v>
      </c>
      <c r="H475" s="2">
        <f>IFERROR(VLOOKUP(Объем_продаж[[#This Row],[Наименование]],Склад!C:D,2,0),0)</f>
        <v>29</v>
      </c>
      <c r="I475" s="2">
        <f>IFERROR(VLOOKUP(Объем_продаж[[#This Row],[Наименование]],Склад!H:I,2,0),0)</f>
        <v>29</v>
      </c>
      <c r="J475" s="56">
        <f>IFERROR(VLOOKUP(Объем_продаж[[#This Row],[Артикул]]&amp;Объем_продаж[[#This Row],[Наименование]],Склад!A:D,4,0),0)</f>
        <v>29</v>
      </c>
      <c r="K475">
        <f t="shared" si="44"/>
        <v>1</v>
      </c>
      <c r="L475">
        <f t="shared" si="45"/>
        <v>1</v>
      </c>
      <c r="M475">
        <f t="shared" si="46"/>
        <v>1</v>
      </c>
      <c r="N475" t="e">
        <f>VLOOKUP(Объем_продаж[[#This Row],[Артикул]],'Справочник_дубли арт'!A:A,1,0)</f>
        <v>#N/A</v>
      </c>
      <c r="Q475">
        <v>120452</v>
      </c>
      <c r="R475" s="27">
        <v>12225</v>
      </c>
      <c r="S475" s="20">
        <v>1.9490036071792078E-4</v>
      </c>
      <c r="T475" s="20">
        <v>0.99718616490263634</v>
      </c>
      <c r="U475" s="4" t="str">
        <f t="shared" si="47"/>
        <v>С</v>
      </c>
    </row>
    <row r="476" spans="1:21" x14ac:dyDescent="0.25">
      <c r="A476" s="28">
        <v>156684</v>
      </c>
      <c r="B476" s="2" t="s">
        <v>319</v>
      </c>
      <c r="C476" s="29">
        <v>11236</v>
      </c>
      <c r="D476" s="25">
        <f t="shared" si="42"/>
        <v>1.7913296139276548E-4</v>
      </c>
      <c r="E476" s="68">
        <f t="shared" si="43"/>
        <v>0.99774680834517204</v>
      </c>
      <c r="F476" s="15" t="str">
        <f>VLOOKUP(Объем_продаж[[#This Row],[Артикул]],Q:U,5,0)</f>
        <v>С</v>
      </c>
      <c r="G476" s="2">
        <f>IFERROR(VLOOKUP(Объем_продаж[[#This Row],[Артикул]],Склад!B:D,3,0),0)</f>
        <v>0</v>
      </c>
      <c r="H476" s="2">
        <f>IFERROR(VLOOKUP(Объем_продаж[[#This Row],[Наименование]],Склад!C:D,2,0),0)</f>
        <v>27</v>
      </c>
      <c r="I476" s="2">
        <f>IFERROR(VLOOKUP(Объем_продаж[[#This Row],[Наименование]],Склад!H:I,2,0),0)</f>
        <v>27</v>
      </c>
      <c r="J476" s="56">
        <f>IFERROR(VLOOKUP(Объем_продаж[[#This Row],[Артикул]]&amp;Объем_продаж[[#This Row],[Наименование]],Склад!A:D,4,0),0)</f>
        <v>0</v>
      </c>
      <c r="K476">
        <f t="shared" si="44"/>
        <v>0</v>
      </c>
      <c r="L476">
        <f t="shared" si="45"/>
        <v>1</v>
      </c>
      <c r="M476">
        <f t="shared" si="46"/>
        <v>1</v>
      </c>
      <c r="N476" t="e">
        <f>VLOOKUP(Объем_продаж[[#This Row],[Артикул]],'Справочник_дубли арт'!A:A,1,0)</f>
        <v>#N/A</v>
      </c>
      <c r="Q476">
        <v>126354</v>
      </c>
      <c r="R476" s="27">
        <v>12144</v>
      </c>
      <c r="S476" s="20">
        <v>1.9360899636469776E-4</v>
      </c>
      <c r="T476" s="20">
        <v>0.99737977389900112</v>
      </c>
      <c r="U476" s="4" t="str">
        <f t="shared" si="47"/>
        <v>С</v>
      </c>
    </row>
    <row r="477" spans="1:21" x14ac:dyDescent="0.25">
      <c r="A477" s="28">
        <v>112282</v>
      </c>
      <c r="B477" s="2" t="s">
        <v>24</v>
      </c>
      <c r="C477" s="29">
        <v>10678</v>
      </c>
      <c r="D477" s="25">
        <f t="shared" si="42"/>
        <v>1.7023689584834013E-4</v>
      </c>
      <c r="E477" s="68">
        <f t="shared" si="43"/>
        <v>0.99791704524102043</v>
      </c>
      <c r="F477" s="15" t="str">
        <f>VLOOKUP(Объем_продаж[[#This Row],[Артикул]],Q:U,5,0)</f>
        <v>С</v>
      </c>
      <c r="G477" s="2">
        <f>IFERROR(VLOOKUP(Объем_продаж[[#This Row],[Артикул]],Склад!B:D,3,0),0)</f>
        <v>0</v>
      </c>
      <c r="H477" s="2">
        <f>IFERROR(VLOOKUP(Объем_продаж[[#This Row],[Наименование]],Склад!C:D,2,0),0)</f>
        <v>0</v>
      </c>
      <c r="I477" s="2">
        <f>IFERROR(VLOOKUP(Объем_продаж[[#This Row],[Наименование]],Склад!H:I,2,0),0)</f>
        <v>0</v>
      </c>
      <c r="J477" s="56">
        <f>IFERROR(VLOOKUP(Объем_продаж[[#This Row],[Артикул]]&amp;Объем_продаж[[#This Row],[Наименование]],Склад!A:D,4,0),0)</f>
        <v>0</v>
      </c>
      <c r="K477">
        <f t="shared" si="44"/>
        <v>1</v>
      </c>
      <c r="L477">
        <f t="shared" si="45"/>
        <v>1</v>
      </c>
      <c r="M477">
        <f t="shared" si="46"/>
        <v>1</v>
      </c>
      <c r="N477" t="e">
        <f>VLOOKUP(Объем_продаж[[#This Row],[Артикул]],'Справочник_дубли арт'!A:A,1,0)</f>
        <v>#N/A</v>
      </c>
      <c r="Q477">
        <v>144014</v>
      </c>
      <c r="R477" s="27">
        <v>11786</v>
      </c>
      <c r="S477" s="20">
        <v>1.8790148477884779E-4</v>
      </c>
      <c r="T477" s="20">
        <v>0.99756767538377988</v>
      </c>
      <c r="U477" s="4" t="str">
        <f t="shared" si="47"/>
        <v>С</v>
      </c>
    </row>
    <row r="478" spans="1:21" x14ac:dyDescent="0.25">
      <c r="A478" s="28">
        <v>125210</v>
      </c>
      <c r="B478" s="2" t="s">
        <v>274</v>
      </c>
      <c r="C478" s="29">
        <v>10108</v>
      </c>
      <c r="D478" s="25">
        <f t="shared" si="42"/>
        <v>1.6114951706640027E-4</v>
      </c>
      <c r="E478" s="68">
        <f t="shared" si="43"/>
        <v>0.99807819475808679</v>
      </c>
      <c r="F478" s="15" t="str">
        <f>VLOOKUP(Объем_продаж[[#This Row],[Артикул]],Q:U,5,0)</f>
        <v>С</v>
      </c>
      <c r="G478" s="2">
        <f>IFERROR(VLOOKUP(Объем_продаж[[#This Row],[Артикул]],Склад!B:D,3,0),0)</f>
        <v>23</v>
      </c>
      <c r="H478" s="2">
        <f>IFERROR(VLOOKUP(Объем_продаж[[#This Row],[Наименование]],Склад!C:D,2,0),0)</f>
        <v>23</v>
      </c>
      <c r="I478" s="2">
        <f>IFERROR(VLOOKUP(Объем_продаж[[#This Row],[Наименование]],Склад!H:I,2,0),0)</f>
        <v>23</v>
      </c>
      <c r="J478" s="56">
        <f>IFERROR(VLOOKUP(Объем_продаж[[#This Row],[Артикул]]&amp;Объем_продаж[[#This Row],[Наименование]],Склад!A:D,4,0),0)</f>
        <v>23</v>
      </c>
      <c r="K478">
        <f t="shared" si="44"/>
        <v>1</v>
      </c>
      <c r="L478">
        <f t="shared" si="45"/>
        <v>1</v>
      </c>
      <c r="M478">
        <f t="shared" si="46"/>
        <v>1</v>
      </c>
      <c r="N478" t="e">
        <f>VLOOKUP(Объем_продаж[[#This Row],[Артикул]],'Справочник_дубли арт'!A:A,1,0)</f>
        <v>#N/A</v>
      </c>
      <c r="Q478">
        <v>156684</v>
      </c>
      <c r="R478" s="27">
        <v>11236</v>
      </c>
      <c r="S478" s="20">
        <v>1.7913296139276548E-4</v>
      </c>
      <c r="T478" s="20">
        <v>0.99774680834517271</v>
      </c>
      <c r="U478" s="4" t="str">
        <f t="shared" si="47"/>
        <v>С</v>
      </c>
    </row>
    <row r="479" spans="1:21" x14ac:dyDescent="0.25">
      <c r="A479" s="28">
        <v>115661</v>
      </c>
      <c r="B479" s="2" t="s">
        <v>139</v>
      </c>
      <c r="C479" s="29">
        <v>9929</v>
      </c>
      <c r="D479" s="25">
        <f t="shared" si="42"/>
        <v>1.582957612734753E-4</v>
      </c>
      <c r="E479" s="68">
        <f t="shared" si="43"/>
        <v>0.99823649051936025</v>
      </c>
      <c r="F479" s="15" t="str">
        <f>VLOOKUP(Объем_продаж[[#This Row],[Артикул]],Q:U,5,0)</f>
        <v>С</v>
      </c>
      <c r="G479" s="2">
        <f>IFERROR(VLOOKUP(Объем_продаж[[#This Row],[Артикул]],Склад!B:D,3,0),0)</f>
        <v>40</v>
      </c>
      <c r="H479" s="2">
        <f>IFERROR(VLOOKUP(Объем_продаж[[#This Row],[Наименование]],Склад!C:D,2,0),0)</f>
        <v>40</v>
      </c>
      <c r="I479" s="2">
        <f>IFERROR(VLOOKUP(Объем_продаж[[#This Row],[Наименование]],Склад!H:I,2,0),0)</f>
        <v>40</v>
      </c>
      <c r="J479" s="56">
        <f>IFERROR(VLOOKUP(Объем_продаж[[#This Row],[Артикул]]&amp;Объем_продаж[[#This Row],[Наименование]],Склад!A:D,4,0),0)</f>
        <v>40</v>
      </c>
      <c r="K479">
        <f t="shared" si="44"/>
        <v>1</v>
      </c>
      <c r="L479">
        <f t="shared" si="45"/>
        <v>1</v>
      </c>
      <c r="M479">
        <f t="shared" si="46"/>
        <v>1</v>
      </c>
      <c r="N479" t="e">
        <f>VLOOKUP(Объем_продаж[[#This Row],[Артикул]],'Справочник_дубли арт'!A:A,1,0)</f>
        <v>#N/A</v>
      </c>
      <c r="Q479">
        <v>112282</v>
      </c>
      <c r="R479" s="27">
        <v>10678</v>
      </c>
      <c r="S479" s="20">
        <v>1.7023689584834013E-4</v>
      </c>
      <c r="T479" s="20">
        <v>0.99791704524102109</v>
      </c>
      <c r="U479" s="4" t="str">
        <f t="shared" si="47"/>
        <v>С</v>
      </c>
    </row>
    <row r="480" spans="1:21" x14ac:dyDescent="0.25">
      <c r="A480" s="28">
        <v>115757</v>
      </c>
      <c r="B480" s="2" t="s">
        <v>428</v>
      </c>
      <c r="C480" s="29">
        <v>9137</v>
      </c>
      <c r="D480" s="25">
        <f t="shared" si="42"/>
        <v>1.4566908759751674E-4</v>
      </c>
      <c r="E480" s="68">
        <f t="shared" si="43"/>
        <v>0.99838215960695775</v>
      </c>
      <c r="F480" s="15" t="str">
        <f>VLOOKUP(Объем_продаж[[#This Row],[Артикул]],Q:U,5,0)</f>
        <v>С</v>
      </c>
      <c r="G480" s="2">
        <f>IFERROR(VLOOKUP(Объем_продаж[[#This Row],[Артикул]],Склад!B:D,3,0),0)</f>
        <v>0</v>
      </c>
      <c r="H480" s="2">
        <f>IFERROR(VLOOKUP(Объем_продаж[[#This Row],[Наименование]],Склад!C:D,2,0),0)</f>
        <v>0</v>
      </c>
      <c r="I480" s="2">
        <f>IFERROR(VLOOKUP(Объем_продаж[[#This Row],[Наименование]],Склад!H:I,2,0),0)</f>
        <v>0</v>
      </c>
      <c r="J480" s="56">
        <f>IFERROR(VLOOKUP(Объем_продаж[[#This Row],[Артикул]]&amp;Объем_продаж[[#This Row],[Наименование]],Склад!A:D,4,0),0)</f>
        <v>0</v>
      </c>
      <c r="K480">
        <f t="shared" si="44"/>
        <v>1</v>
      </c>
      <c r="L480">
        <f t="shared" si="45"/>
        <v>1</v>
      </c>
      <c r="M480">
        <f t="shared" si="46"/>
        <v>1</v>
      </c>
      <c r="N480" t="e">
        <f>VLOOKUP(Объем_продаж[[#This Row],[Артикул]],'Справочник_дубли арт'!A:A,1,0)</f>
        <v>#N/A</v>
      </c>
      <c r="Q480">
        <v>125210</v>
      </c>
      <c r="R480" s="27">
        <v>10108</v>
      </c>
      <c r="S480" s="20">
        <v>1.6114951706640027E-4</v>
      </c>
      <c r="T480" s="20">
        <v>0.99807819475808746</v>
      </c>
      <c r="U480" s="4" t="str">
        <f t="shared" si="47"/>
        <v>С</v>
      </c>
    </row>
    <row r="481" spans="1:21" x14ac:dyDescent="0.25">
      <c r="A481" s="28">
        <v>109446</v>
      </c>
      <c r="B481" s="2" t="s">
        <v>206</v>
      </c>
      <c r="C481" s="29">
        <v>8760</v>
      </c>
      <c r="D481" s="25">
        <f t="shared" si="42"/>
        <v>1.3965866338560212E-4</v>
      </c>
      <c r="E481" s="68">
        <f t="shared" si="43"/>
        <v>0.99852181827034336</v>
      </c>
      <c r="F481" s="15" t="str">
        <f>VLOOKUP(Объем_продаж[[#This Row],[Артикул]],Q:U,5,0)</f>
        <v>С</v>
      </c>
      <c r="G481" s="2">
        <f>IFERROR(VLOOKUP(Объем_продаж[[#This Row],[Артикул]],Склад!B:D,3,0),0)</f>
        <v>0</v>
      </c>
      <c r="H481" s="2">
        <f>IFERROR(VLOOKUP(Объем_продаж[[#This Row],[Наименование]],Склад!C:D,2,0),0)</f>
        <v>37</v>
      </c>
      <c r="I481" s="2">
        <f>IFERROR(VLOOKUP(Объем_продаж[[#This Row],[Наименование]],Склад!H:I,2,0),0)</f>
        <v>150</v>
      </c>
      <c r="J481" s="56">
        <f>IFERROR(VLOOKUP(Объем_продаж[[#This Row],[Артикул]]&amp;Объем_продаж[[#This Row],[Наименование]],Склад!A:D,4,0),0)</f>
        <v>0</v>
      </c>
      <c r="K481">
        <f t="shared" si="44"/>
        <v>0</v>
      </c>
      <c r="L481">
        <f t="shared" si="45"/>
        <v>0</v>
      </c>
      <c r="M481">
        <f t="shared" si="46"/>
        <v>1</v>
      </c>
      <c r="N481" t="e">
        <f>VLOOKUP(Объем_продаж[[#This Row],[Артикул]],'Справочник_дубли арт'!A:A,1,0)</f>
        <v>#N/A</v>
      </c>
      <c r="Q481">
        <v>115661</v>
      </c>
      <c r="R481" s="27">
        <v>9929</v>
      </c>
      <c r="S481" s="20">
        <v>1.582957612734753E-4</v>
      </c>
      <c r="T481" s="20">
        <v>0.99823649051936092</v>
      </c>
      <c r="U481" s="4" t="str">
        <f t="shared" si="47"/>
        <v>С</v>
      </c>
    </row>
    <row r="482" spans="1:21" x14ac:dyDescent="0.25">
      <c r="A482" s="28">
        <v>145023</v>
      </c>
      <c r="B482" s="2" t="s">
        <v>275</v>
      </c>
      <c r="C482" s="29">
        <v>8105</v>
      </c>
      <c r="D482" s="25">
        <f t="shared" si="42"/>
        <v>1.2921614917126774E-4</v>
      </c>
      <c r="E482" s="68">
        <f t="shared" si="43"/>
        <v>0.99865103441951464</v>
      </c>
      <c r="F482" s="15" t="str">
        <f>VLOOKUP(Объем_продаж[[#This Row],[Артикул]],Q:U,5,0)</f>
        <v>С</v>
      </c>
      <c r="G482" s="2">
        <f>IFERROR(VLOOKUP(Объем_продаж[[#This Row],[Артикул]],Склад!B:D,3,0),0)</f>
        <v>191</v>
      </c>
      <c r="H482" s="2">
        <f>IFERROR(VLOOKUP(Объем_продаж[[#This Row],[Наименование]],Склад!C:D,2,0),0)</f>
        <v>191</v>
      </c>
      <c r="I482" s="2">
        <f>IFERROR(VLOOKUP(Объем_продаж[[#This Row],[Наименование]],Склад!H:I,2,0),0)</f>
        <v>191</v>
      </c>
      <c r="J482" s="56">
        <f>IFERROR(VLOOKUP(Объем_продаж[[#This Row],[Артикул]]&amp;Объем_продаж[[#This Row],[Наименование]],Склад!A:D,4,0),0)</f>
        <v>191</v>
      </c>
      <c r="K482">
        <f t="shared" si="44"/>
        <v>1</v>
      </c>
      <c r="L482">
        <f t="shared" si="45"/>
        <v>1</v>
      </c>
      <c r="M482">
        <f t="shared" si="46"/>
        <v>1</v>
      </c>
      <c r="N482" t="e">
        <f>VLOOKUP(Объем_продаж[[#This Row],[Артикул]],'Справочник_дубли арт'!A:A,1,0)</f>
        <v>#N/A</v>
      </c>
      <c r="Q482">
        <v>115757</v>
      </c>
      <c r="R482" s="27">
        <v>9137</v>
      </c>
      <c r="S482" s="20">
        <v>1.4566908759751674E-4</v>
      </c>
      <c r="T482" s="20">
        <v>0.99838215960695842</v>
      </c>
      <c r="U482" s="4" t="str">
        <f t="shared" si="47"/>
        <v>С</v>
      </c>
    </row>
    <row r="483" spans="1:21" x14ac:dyDescent="0.25">
      <c r="A483" s="28">
        <v>197255</v>
      </c>
      <c r="B483" s="2" t="s">
        <v>48</v>
      </c>
      <c r="C483" s="29">
        <v>7701</v>
      </c>
      <c r="D483" s="25">
        <f t="shared" si="42"/>
        <v>1.2277527017494542E-4</v>
      </c>
      <c r="E483" s="68">
        <f t="shared" si="43"/>
        <v>0.99877380968968954</v>
      </c>
      <c r="F483" s="15" t="str">
        <f>VLOOKUP(Объем_продаж[[#This Row],[Артикул]],Q:U,5,0)</f>
        <v>С</v>
      </c>
      <c r="G483" s="2">
        <f>IFERROR(VLOOKUP(Объем_продаж[[#This Row],[Артикул]],Склад!B:D,3,0),0)</f>
        <v>0</v>
      </c>
      <c r="H483" s="2">
        <f>IFERROR(VLOOKUP(Объем_продаж[[#This Row],[Наименование]],Склад!C:D,2,0),0)</f>
        <v>91</v>
      </c>
      <c r="I483" s="2">
        <f>IFERROR(VLOOKUP(Объем_продаж[[#This Row],[Наименование]],Склад!H:I,2,0),0)</f>
        <v>125</v>
      </c>
      <c r="J483" s="56">
        <f>IFERROR(VLOOKUP(Объем_продаж[[#This Row],[Артикул]]&amp;Объем_продаж[[#This Row],[Наименование]],Склад!A:D,4,0),0)</f>
        <v>0</v>
      </c>
      <c r="K483">
        <f t="shared" si="44"/>
        <v>0</v>
      </c>
      <c r="L483">
        <f t="shared" si="45"/>
        <v>0</v>
      </c>
      <c r="M483">
        <f t="shared" si="46"/>
        <v>1</v>
      </c>
      <c r="N483" t="e">
        <f>VLOOKUP(Объем_продаж[[#This Row],[Артикул]],'Справочник_дубли арт'!A:A,1,0)</f>
        <v>#N/A</v>
      </c>
      <c r="Q483">
        <v>109446</v>
      </c>
      <c r="R483" s="27">
        <v>8760</v>
      </c>
      <c r="S483" s="20">
        <v>1.3965866338560212E-4</v>
      </c>
      <c r="T483" s="20">
        <v>0.99852181827034403</v>
      </c>
      <c r="U483" s="4" t="str">
        <f t="shared" si="47"/>
        <v>С</v>
      </c>
    </row>
    <row r="484" spans="1:21" x14ac:dyDescent="0.25">
      <c r="A484" s="28">
        <v>143913</v>
      </c>
      <c r="B484" s="2" t="s">
        <v>61</v>
      </c>
      <c r="C484" s="29">
        <v>7634</v>
      </c>
      <c r="D484" s="25">
        <f t="shared" si="42"/>
        <v>1.2170710459882268E-4</v>
      </c>
      <c r="E484" s="68">
        <f t="shared" si="43"/>
        <v>0.99889551679428834</v>
      </c>
      <c r="F484" s="15" t="str">
        <f>VLOOKUP(Объем_продаж[[#This Row],[Артикул]],Q:U,5,0)</f>
        <v>С</v>
      </c>
      <c r="G484" s="2">
        <f>IFERROR(VLOOKUP(Объем_продаж[[#This Row],[Артикул]],Склад!B:D,3,0),0)</f>
        <v>0</v>
      </c>
      <c r="H484" s="2">
        <f>IFERROR(VLOOKUP(Объем_продаж[[#This Row],[Наименование]],Склад!C:D,2,0),0)</f>
        <v>38</v>
      </c>
      <c r="I484" s="2">
        <f>IFERROR(VLOOKUP(Объем_продаж[[#This Row],[Наименование]],Склад!H:I,2,0),0)</f>
        <v>309</v>
      </c>
      <c r="J484" s="56">
        <f>IFERROR(VLOOKUP(Объем_продаж[[#This Row],[Артикул]]&amp;Объем_продаж[[#This Row],[Наименование]],Склад!A:D,4,0),0)</f>
        <v>0</v>
      </c>
      <c r="K484">
        <f t="shared" si="44"/>
        <v>0</v>
      </c>
      <c r="L484">
        <f t="shared" si="45"/>
        <v>0</v>
      </c>
      <c r="M484">
        <f t="shared" si="46"/>
        <v>1</v>
      </c>
      <c r="N484" t="e">
        <f>VLOOKUP(Объем_продаж[[#This Row],[Артикул]],'Справочник_дубли арт'!A:A,1,0)</f>
        <v>#N/A</v>
      </c>
      <c r="Q484">
        <v>145023</v>
      </c>
      <c r="R484" s="27">
        <v>8105</v>
      </c>
      <c r="S484" s="20">
        <v>1.2921614917126774E-4</v>
      </c>
      <c r="T484" s="20">
        <v>0.9986510344195153</v>
      </c>
      <c r="U484" s="4" t="str">
        <f t="shared" si="47"/>
        <v>С</v>
      </c>
    </row>
    <row r="485" spans="1:21" x14ac:dyDescent="0.25">
      <c r="A485" s="28">
        <v>181104</v>
      </c>
      <c r="B485" s="2" t="s">
        <v>315</v>
      </c>
      <c r="C485" s="29">
        <v>7350</v>
      </c>
      <c r="D485" s="25">
        <f t="shared" si="42"/>
        <v>1.1717935797764562E-4</v>
      </c>
      <c r="E485" s="68">
        <f t="shared" si="43"/>
        <v>0.99901269615226596</v>
      </c>
      <c r="F485" s="15" t="str">
        <f>VLOOKUP(Объем_продаж[[#This Row],[Артикул]],Q:U,5,0)</f>
        <v>С</v>
      </c>
      <c r="G485" s="2">
        <f>IFERROR(VLOOKUP(Объем_продаж[[#This Row],[Артикул]],Склад!B:D,3,0),0)</f>
        <v>19</v>
      </c>
      <c r="H485" s="2">
        <f>IFERROR(VLOOKUP(Объем_продаж[[#This Row],[Наименование]],Склад!C:D,2,0),0)</f>
        <v>19</v>
      </c>
      <c r="I485" s="2">
        <f>IFERROR(VLOOKUP(Объем_продаж[[#This Row],[Наименование]],Склад!H:I,2,0),0)</f>
        <v>19</v>
      </c>
      <c r="J485" s="56">
        <f>IFERROR(VLOOKUP(Объем_продаж[[#This Row],[Артикул]]&amp;Объем_продаж[[#This Row],[Наименование]],Склад!A:D,4,0),0)</f>
        <v>19</v>
      </c>
      <c r="K485">
        <f t="shared" si="44"/>
        <v>1</v>
      </c>
      <c r="L485">
        <f t="shared" si="45"/>
        <v>1</v>
      </c>
      <c r="M485">
        <f t="shared" si="46"/>
        <v>1</v>
      </c>
      <c r="N485" t="e">
        <f>VLOOKUP(Объем_продаж[[#This Row],[Артикул]],'Справочник_дубли арт'!A:A,1,0)</f>
        <v>#N/A</v>
      </c>
      <c r="Q485">
        <v>197255</v>
      </c>
      <c r="R485" s="27">
        <v>7701</v>
      </c>
      <c r="S485" s="20">
        <v>1.2277527017494542E-4</v>
      </c>
      <c r="T485" s="20">
        <v>0.99877380968969021</v>
      </c>
      <c r="U485" s="4" t="str">
        <f t="shared" si="47"/>
        <v>С</v>
      </c>
    </row>
    <row r="486" spans="1:21" x14ac:dyDescent="0.25">
      <c r="A486" s="28">
        <v>100396</v>
      </c>
      <c r="B486" s="2" t="s">
        <v>316</v>
      </c>
      <c r="C486" s="29">
        <v>7078</v>
      </c>
      <c r="D486" s="25">
        <f t="shared" si="42"/>
        <v>1.128429245939831E-4</v>
      </c>
      <c r="E486" s="68">
        <f t="shared" si="43"/>
        <v>0.99912553907685997</v>
      </c>
      <c r="F486" s="15" t="str">
        <f>VLOOKUP(Объем_продаж[[#This Row],[Артикул]],Q:U,5,0)</f>
        <v>С</v>
      </c>
      <c r="G486" s="2">
        <f>IFERROR(VLOOKUP(Объем_продаж[[#This Row],[Артикул]],Склад!B:D,3,0),0)</f>
        <v>0</v>
      </c>
      <c r="H486" s="2">
        <f>IFERROR(VLOOKUP(Объем_продаж[[#This Row],[Наименование]],Склад!C:D,2,0),0)</f>
        <v>0</v>
      </c>
      <c r="I486" s="2">
        <f>IFERROR(VLOOKUP(Объем_продаж[[#This Row],[Наименование]],Склад!H:I,2,0),0)</f>
        <v>0</v>
      </c>
      <c r="J486" s="56">
        <f>IFERROR(VLOOKUP(Объем_продаж[[#This Row],[Артикул]]&amp;Объем_продаж[[#This Row],[Наименование]],Склад!A:D,4,0),0)</f>
        <v>0</v>
      </c>
      <c r="K486">
        <f t="shared" si="44"/>
        <v>1</v>
      </c>
      <c r="L486">
        <f t="shared" si="45"/>
        <v>1</v>
      </c>
      <c r="M486">
        <f t="shared" si="46"/>
        <v>1</v>
      </c>
      <c r="N486" t="e">
        <f>VLOOKUP(Объем_продаж[[#This Row],[Артикул]],'Справочник_дубли арт'!A:A,1,0)</f>
        <v>#N/A</v>
      </c>
      <c r="Q486">
        <v>143913</v>
      </c>
      <c r="R486" s="27">
        <v>7634</v>
      </c>
      <c r="S486" s="20">
        <v>1.2170710459882268E-4</v>
      </c>
      <c r="T486" s="20">
        <v>0.99889551679428912</v>
      </c>
      <c r="U486" s="4" t="str">
        <f t="shared" si="47"/>
        <v>С</v>
      </c>
    </row>
    <row r="487" spans="1:21" x14ac:dyDescent="0.25">
      <c r="A487" s="28">
        <v>124442</v>
      </c>
      <c r="B487" s="2" t="s">
        <v>400</v>
      </c>
      <c r="C487" s="29">
        <v>6826</v>
      </c>
      <c r="D487" s="25">
        <f t="shared" si="42"/>
        <v>1.088253466061781E-4</v>
      </c>
      <c r="E487" s="68">
        <f t="shared" si="43"/>
        <v>0.99923436442346614</v>
      </c>
      <c r="F487" s="15" t="str">
        <f>VLOOKUP(Объем_продаж[[#This Row],[Артикул]],Q:U,5,0)</f>
        <v>С</v>
      </c>
      <c r="G487" s="2">
        <f>IFERROR(VLOOKUP(Объем_продаж[[#This Row],[Артикул]],Склад!B:D,3,0),0)</f>
        <v>0</v>
      </c>
      <c r="H487" s="2">
        <f>IFERROR(VLOOKUP(Объем_продаж[[#This Row],[Наименование]],Склад!C:D,2,0),0)</f>
        <v>0</v>
      </c>
      <c r="I487" s="2">
        <f>IFERROR(VLOOKUP(Объем_продаж[[#This Row],[Наименование]],Склад!H:I,2,0),0)</f>
        <v>0</v>
      </c>
      <c r="J487" s="56">
        <f>IFERROR(VLOOKUP(Объем_продаж[[#This Row],[Артикул]]&amp;Объем_продаж[[#This Row],[Наименование]],Склад!A:D,4,0),0)</f>
        <v>0</v>
      </c>
      <c r="K487">
        <f t="shared" si="44"/>
        <v>1</v>
      </c>
      <c r="L487">
        <f t="shared" si="45"/>
        <v>1</v>
      </c>
      <c r="M487">
        <f t="shared" si="46"/>
        <v>1</v>
      </c>
      <c r="N487" t="e">
        <f>VLOOKUP(Объем_продаж[[#This Row],[Артикул]],'Справочник_дубли арт'!A:A,1,0)</f>
        <v>#N/A</v>
      </c>
      <c r="Q487">
        <v>181104</v>
      </c>
      <c r="R487" s="27">
        <v>7350</v>
      </c>
      <c r="S487" s="20">
        <v>1.1717935797764562E-4</v>
      </c>
      <c r="T487" s="20">
        <v>0.99901269615226673</v>
      </c>
      <c r="U487" s="4" t="str">
        <f t="shared" si="47"/>
        <v>С</v>
      </c>
    </row>
    <row r="488" spans="1:21" x14ac:dyDescent="0.25">
      <c r="A488" s="28">
        <v>124814</v>
      </c>
      <c r="B488" s="2" t="s">
        <v>371</v>
      </c>
      <c r="C488" s="29">
        <v>6269</v>
      </c>
      <c r="D488" s="25">
        <f t="shared" si="42"/>
        <v>9.994522383154563E-5</v>
      </c>
      <c r="E488" s="68">
        <f t="shared" si="43"/>
        <v>0.99933430964729764</v>
      </c>
      <c r="F488" s="15" t="str">
        <f>VLOOKUP(Объем_продаж[[#This Row],[Артикул]],Q:U,5,0)</f>
        <v>С</v>
      </c>
      <c r="G488" s="2">
        <f>IFERROR(VLOOKUP(Объем_продаж[[#This Row],[Артикул]],Склад!B:D,3,0),0)</f>
        <v>0</v>
      </c>
      <c r="H488" s="2">
        <f>IFERROR(VLOOKUP(Объем_продаж[[#This Row],[Наименование]],Склад!C:D,2,0),0)</f>
        <v>0</v>
      </c>
      <c r="I488" s="2">
        <f>IFERROR(VLOOKUP(Объем_продаж[[#This Row],[Наименование]],Склад!H:I,2,0),0)</f>
        <v>0</v>
      </c>
      <c r="J488" s="56">
        <f>IFERROR(VLOOKUP(Объем_продаж[[#This Row],[Артикул]]&amp;Объем_продаж[[#This Row],[Наименование]],Склад!A:D,4,0),0)</f>
        <v>0</v>
      </c>
      <c r="K488">
        <f t="shared" si="44"/>
        <v>1</v>
      </c>
      <c r="L488">
        <f t="shared" si="45"/>
        <v>1</v>
      </c>
      <c r="M488">
        <f t="shared" si="46"/>
        <v>1</v>
      </c>
      <c r="N488" t="e">
        <f>VLOOKUP(Объем_продаж[[#This Row],[Артикул]],'Справочник_дубли арт'!A:A,1,0)</f>
        <v>#N/A</v>
      </c>
      <c r="Q488">
        <v>100396</v>
      </c>
      <c r="R488" s="27">
        <v>7078</v>
      </c>
      <c r="S488" s="20">
        <v>1.128429245939831E-4</v>
      </c>
      <c r="T488" s="20">
        <v>0.99912553907686075</v>
      </c>
      <c r="U488" s="4" t="str">
        <f t="shared" si="47"/>
        <v>С</v>
      </c>
    </row>
    <row r="489" spans="1:21" x14ac:dyDescent="0.25">
      <c r="A489" s="28">
        <v>153543</v>
      </c>
      <c r="B489" s="2" t="s">
        <v>453</v>
      </c>
      <c r="C489" s="29">
        <v>6103</v>
      </c>
      <c r="D489" s="25">
        <f t="shared" si="42"/>
        <v>9.7298724045928061E-5</v>
      </c>
      <c r="E489" s="68">
        <f t="shared" si="43"/>
        <v>0.99943160837134359</v>
      </c>
      <c r="F489" s="15" t="str">
        <f>VLOOKUP(Объем_продаж[[#This Row],[Артикул]],Q:U,5,0)</f>
        <v>С</v>
      </c>
      <c r="G489" s="2">
        <f>IFERROR(VLOOKUP(Объем_продаж[[#This Row],[Артикул]],Склад!B:D,3,0),0)</f>
        <v>0</v>
      </c>
      <c r="H489" s="2">
        <f>IFERROR(VLOOKUP(Объем_продаж[[#This Row],[Наименование]],Склад!C:D,2,0),0)</f>
        <v>0</v>
      </c>
      <c r="I489" s="2">
        <f>IFERROR(VLOOKUP(Объем_продаж[[#This Row],[Наименование]],Склад!H:I,2,0),0)</f>
        <v>0</v>
      </c>
      <c r="J489" s="56">
        <f>IFERROR(VLOOKUP(Объем_продаж[[#This Row],[Артикул]]&amp;Объем_продаж[[#This Row],[Наименование]],Склад!A:D,4,0),0)</f>
        <v>0</v>
      </c>
      <c r="K489">
        <f t="shared" si="44"/>
        <v>1</v>
      </c>
      <c r="L489">
        <f t="shared" si="45"/>
        <v>1</v>
      </c>
      <c r="M489">
        <f t="shared" si="46"/>
        <v>1</v>
      </c>
      <c r="N489" t="e">
        <f>VLOOKUP(Объем_продаж[[#This Row],[Артикул]],'Справочник_дубли арт'!A:A,1,0)</f>
        <v>#N/A</v>
      </c>
      <c r="Q489">
        <v>124442</v>
      </c>
      <c r="R489" s="27">
        <v>6826</v>
      </c>
      <c r="S489" s="20">
        <v>1.088253466061781E-4</v>
      </c>
      <c r="T489" s="20">
        <v>0.99923436442346691</v>
      </c>
      <c r="U489" s="4" t="str">
        <f t="shared" si="47"/>
        <v>С</v>
      </c>
    </row>
    <row r="490" spans="1:21" x14ac:dyDescent="0.25">
      <c r="A490" s="28">
        <v>184776</v>
      </c>
      <c r="B490" s="2" t="s">
        <v>395</v>
      </c>
      <c r="C490" s="29">
        <v>5960</v>
      </c>
      <c r="D490" s="25">
        <f t="shared" si="42"/>
        <v>9.5018907965546651E-5</v>
      </c>
      <c r="E490" s="68">
        <f t="shared" si="43"/>
        <v>0.99952662727930919</v>
      </c>
      <c r="F490" s="15" t="str">
        <f>VLOOKUP(Объем_продаж[[#This Row],[Артикул]],Q:U,5,0)</f>
        <v>С</v>
      </c>
      <c r="G490" s="2">
        <f>IFERROR(VLOOKUP(Объем_продаж[[#This Row],[Артикул]],Склад!B:D,3,0),0)</f>
        <v>0</v>
      </c>
      <c r="H490" s="2">
        <f>IFERROR(VLOOKUP(Объем_продаж[[#This Row],[Наименование]],Склад!C:D,2,0),0)</f>
        <v>0</v>
      </c>
      <c r="I490" s="2">
        <f>IFERROR(VLOOKUP(Объем_продаж[[#This Row],[Наименование]],Склад!H:I,2,0),0)</f>
        <v>0</v>
      </c>
      <c r="J490" s="56">
        <f>IFERROR(VLOOKUP(Объем_продаж[[#This Row],[Артикул]]&amp;Объем_продаж[[#This Row],[Наименование]],Склад!A:D,4,0),0)</f>
        <v>0</v>
      </c>
      <c r="K490">
        <f t="shared" si="44"/>
        <v>1</v>
      </c>
      <c r="L490">
        <f t="shared" si="45"/>
        <v>1</v>
      </c>
      <c r="M490">
        <f t="shared" si="46"/>
        <v>1</v>
      </c>
      <c r="N490" t="e">
        <f>VLOOKUP(Объем_продаж[[#This Row],[Артикул]],'Справочник_дубли арт'!A:A,1,0)</f>
        <v>#N/A</v>
      </c>
      <c r="Q490">
        <v>124814</v>
      </c>
      <c r="R490" s="27">
        <v>6269</v>
      </c>
      <c r="S490" s="20">
        <v>9.994522383154563E-5</v>
      </c>
      <c r="T490" s="20">
        <v>0.99933430964729841</v>
      </c>
      <c r="U490" s="4" t="str">
        <f t="shared" si="47"/>
        <v>С</v>
      </c>
    </row>
    <row r="491" spans="1:21" x14ac:dyDescent="0.25">
      <c r="A491" s="28">
        <v>152816</v>
      </c>
      <c r="B491" s="2" t="s">
        <v>16</v>
      </c>
      <c r="C491" s="29">
        <v>5708</v>
      </c>
      <c r="D491" s="25">
        <f t="shared" si="42"/>
        <v>9.1001329977741656E-5</v>
      </c>
      <c r="E491" s="68">
        <f t="shared" si="43"/>
        <v>0.99961762860928693</v>
      </c>
      <c r="F491" s="15" t="str">
        <f>VLOOKUP(Объем_продаж[[#This Row],[Артикул]],Q:U,5,0)</f>
        <v>С</v>
      </c>
      <c r="G491" s="2">
        <f>IFERROR(VLOOKUP(Объем_продаж[[#This Row],[Артикул]],Склад!B:D,3,0),0)</f>
        <v>0</v>
      </c>
      <c r="H491" s="2">
        <f>IFERROR(VLOOKUP(Объем_продаж[[#This Row],[Наименование]],Склад!C:D,2,0),0)</f>
        <v>0</v>
      </c>
      <c r="I491" s="2">
        <f>IFERROR(VLOOKUP(Объем_продаж[[#This Row],[Наименование]],Склад!H:I,2,0),0)</f>
        <v>0</v>
      </c>
      <c r="J491" s="56">
        <f>IFERROR(VLOOKUP(Объем_продаж[[#This Row],[Артикул]]&amp;Объем_продаж[[#This Row],[Наименование]],Склад!A:D,4,0),0)</f>
        <v>0</v>
      </c>
      <c r="K491">
        <f t="shared" si="44"/>
        <v>1</v>
      </c>
      <c r="L491">
        <f t="shared" si="45"/>
        <v>1</v>
      </c>
      <c r="M491">
        <f t="shared" si="46"/>
        <v>1</v>
      </c>
      <c r="N491" t="e">
        <f>VLOOKUP(Объем_продаж[[#This Row],[Артикул]],'Справочник_дубли арт'!A:A,1,0)</f>
        <v>#N/A</v>
      </c>
      <c r="Q491">
        <v>153543</v>
      </c>
      <c r="R491" s="27">
        <v>6103</v>
      </c>
      <c r="S491" s="20">
        <v>9.7298724045928061E-5</v>
      </c>
      <c r="T491" s="20">
        <v>0.99943160837134437</v>
      </c>
      <c r="U491" s="4" t="str">
        <f t="shared" si="47"/>
        <v>С</v>
      </c>
    </row>
    <row r="492" spans="1:21" x14ac:dyDescent="0.25">
      <c r="A492" s="28">
        <v>158132</v>
      </c>
      <c r="B492" s="2" t="s">
        <v>180</v>
      </c>
      <c r="C492" s="29">
        <v>5332</v>
      </c>
      <c r="D492" s="25">
        <f t="shared" si="42"/>
        <v>8.5006848535619921E-5</v>
      </c>
      <c r="E492" s="68">
        <f t="shared" si="43"/>
        <v>0.99970263545782256</v>
      </c>
      <c r="F492" s="15" t="str">
        <f>VLOOKUP(Объем_продаж[[#This Row],[Артикул]],Q:U,5,0)</f>
        <v>С</v>
      </c>
      <c r="G492" s="2">
        <f>IFERROR(VLOOKUP(Объем_продаж[[#This Row],[Артикул]],Склад!B:D,3,0),0)</f>
        <v>14</v>
      </c>
      <c r="H492" s="2">
        <f>IFERROR(VLOOKUP(Объем_продаж[[#This Row],[Наименование]],Склад!C:D,2,0),0)</f>
        <v>14</v>
      </c>
      <c r="I492" s="2">
        <f>IFERROR(VLOOKUP(Объем_продаж[[#This Row],[Наименование]],Склад!H:I,2,0),0)</f>
        <v>14</v>
      </c>
      <c r="J492" s="56">
        <f>IFERROR(VLOOKUP(Объем_продаж[[#This Row],[Артикул]]&amp;Объем_продаж[[#This Row],[Наименование]],Склад!A:D,4,0),0)</f>
        <v>14</v>
      </c>
      <c r="K492">
        <f t="shared" si="44"/>
        <v>1</v>
      </c>
      <c r="L492">
        <f t="shared" si="45"/>
        <v>1</v>
      </c>
      <c r="M492">
        <f t="shared" si="46"/>
        <v>1</v>
      </c>
      <c r="N492" t="e">
        <f>VLOOKUP(Объем_продаж[[#This Row],[Артикул]],'Справочник_дубли арт'!A:A,1,0)</f>
        <v>#N/A</v>
      </c>
      <c r="Q492">
        <v>184776</v>
      </c>
      <c r="R492" s="27">
        <v>5960</v>
      </c>
      <c r="S492" s="20">
        <v>9.5018907965546651E-5</v>
      </c>
      <c r="T492" s="20">
        <v>0.99952662727930985</v>
      </c>
      <c r="U492" s="4" t="str">
        <f t="shared" si="47"/>
        <v>С</v>
      </c>
    </row>
    <row r="493" spans="1:21" x14ac:dyDescent="0.25">
      <c r="A493" s="28">
        <v>195476</v>
      </c>
      <c r="B493" s="2" t="s">
        <v>277</v>
      </c>
      <c r="C493" s="29">
        <v>5012</v>
      </c>
      <c r="D493" s="25">
        <f t="shared" si="42"/>
        <v>7.9905162201899307E-5</v>
      </c>
      <c r="E493" s="68">
        <f t="shared" si="43"/>
        <v>0.99978254062002447</v>
      </c>
      <c r="F493" s="15" t="str">
        <f>VLOOKUP(Объем_продаж[[#This Row],[Артикул]],Q:U,5,0)</f>
        <v>С</v>
      </c>
      <c r="G493" s="2">
        <f>IFERROR(VLOOKUP(Объем_продаж[[#This Row],[Артикул]],Склад!B:D,3,0),0)</f>
        <v>25</v>
      </c>
      <c r="H493" s="2">
        <f>IFERROR(VLOOKUP(Объем_продаж[[#This Row],[Наименование]],Склад!C:D,2,0),0)</f>
        <v>25</v>
      </c>
      <c r="I493" s="2">
        <f>IFERROR(VLOOKUP(Объем_продаж[[#This Row],[Наименование]],Склад!H:I,2,0),0)</f>
        <v>25</v>
      </c>
      <c r="J493" s="56">
        <f>IFERROR(VLOOKUP(Объем_продаж[[#This Row],[Артикул]]&amp;Объем_продаж[[#This Row],[Наименование]],Склад!A:D,4,0),0)</f>
        <v>25</v>
      </c>
      <c r="K493">
        <f t="shared" si="44"/>
        <v>1</v>
      </c>
      <c r="L493">
        <f t="shared" si="45"/>
        <v>1</v>
      </c>
      <c r="M493">
        <f t="shared" si="46"/>
        <v>1</v>
      </c>
      <c r="N493" t="e">
        <f>VLOOKUP(Объем_продаж[[#This Row],[Артикул]],'Справочник_дубли арт'!A:A,1,0)</f>
        <v>#N/A</v>
      </c>
      <c r="Q493">
        <v>152816</v>
      </c>
      <c r="R493" s="27">
        <v>5708</v>
      </c>
      <c r="S493" s="20">
        <v>9.1001329977741656E-5</v>
      </c>
      <c r="T493" s="20">
        <v>0.9996176286092876</v>
      </c>
      <c r="U493" s="4" t="str">
        <f t="shared" si="47"/>
        <v>С</v>
      </c>
    </row>
    <row r="494" spans="1:21" x14ac:dyDescent="0.25">
      <c r="A494" s="28">
        <v>124515</v>
      </c>
      <c r="B494" s="2" t="s">
        <v>23</v>
      </c>
      <c r="C494" s="29">
        <v>4789</v>
      </c>
      <c r="D494" s="25">
        <f t="shared" si="42"/>
        <v>7.634992453808774E-5</v>
      </c>
      <c r="E494" s="68">
        <f t="shared" si="43"/>
        <v>0.99985889054456256</v>
      </c>
      <c r="F494" s="15" t="str">
        <f>VLOOKUP(Объем_продаж[[#This Row],[Артикул]],Q:U,5,0)</f>
        <v>С</v>
      </c>
      <c r="G494" s="2">
        <f>IFERROR(VLOOKUP(Объем_продаж[[#This Row],[Артикул]],Склад!B:D,3,0),0)</f>
        <v>0</v>
      </c>
      <c r="H494" s="2">
        <f>IFERROR(VLOOKUP(Объем_продаж[[#This Row],[Наименование]],Склад!C:D,2,0),0)</f>
        <v>0</v>
      </c>
      <c r="I494" s="2">
        <f>IFERROR(VLOOKUP(Объем_продаж[[#This Row],[Наименование]],Склад!H:I,2,0),0)</f>
        <v>0</v>
      </c>
      <c r="J494" s="56">
        <f>IFERROR(VLOOKUP(Объем_продаж[[#This Row],[Артикул]]&amp;Объем_продаж[[#This Row],[Наименование]],Склад!A:D,4,0),0)</f>
        <v>0</v>
      </c>
      <c r="K494">
        <f t="shared" si="44"/>
        <v>1</v>
      </c>
      <c r="L494">
        <f t="shared" si="45"/>
        <v>1</v>
      </c>
      <c r="M494">
        <f t="shared" si="46"/>
        <v>1</v>
      </c>
      <c r="N494" t="e">
        <f>VLOOKUP(Объем_продаж[[#This Row],[Артикул]],'Справочник_дубли арт'!A:A,1,0)</f>
        <v>#N/A</v>
      </c>
      <c r="Q494">
        <v>158132</v>
      </c>
      <c r="R494" s="27">
        <v>5332</v>
      </c>
      <c r="S494" s="20">
        <v>8.5006848535619921E-5</v>
      </c>
      <c r="T494" s="20">
        <v>0.99970263545782323</v>
      </c>
      <c r="U494" s="4" t="str">
        <f t="shared" si="47"/>
        <v>С</v>
      </c>
    </row>
    <row r="495" spans="1:21" x14ac:dyDescent="0.25">
      <c r="A495" s="28">
        <v>123035</v>
      </c>
      <c r="B495" s="2" t="s">
        <v>77</v>
      </c>
      <c r="C495" s="29">
        <v>2956</v>
      </c>
      <c r="D495" s="25">
        <f t="shared" si="42"/>
        <v>4.7126827507744283E-5</v>
      </c>
      <c r="E495" s="68">
        <f t="shared" si="43"/>
        <v>0.9999060173720703</v>
      </c>
      <c r="F495" s="15" t="str">
        <f>VLOOKUP(Объем_продаж[[#This Row],[Артикул]],Q:U,5,0)</f>
        <v>С</v>
      </c>
      <c r="G495" s="2">
        <f>IFERROR(VLOOKUP(Объем_продаж[[#This Row],[Артикул]],Склад!B:D,3,0),0)</f>
        <v>0</v>
      </c>
      <c r="H495" s="2">
        <f>IFERROR(VLOOKUP(Объем_продаж[[#This Row],[Наименование]],Склад!C:D,2,0),0)</f>
        <v>0</v>
      </c>
      <c r="I495" s="2">
        <f>IFERROR(VLOOKUP(Объем_продаж[[#This Row],[Наименование]],Склад!H:I,2,0),0)</f>
        <v>0</v>
      </c>
      <c r="J495" s="56">
        <f>IFERROR(VLOOKUP(Объем_продаж[[#This Row],[Артикул]]&amp;Объем_продаж[[#This Row],[Наименование]],Склад!A:D,4,0),0)</f>
        <v>0</v>
      </c>
      <c r="K495">
        <f t="shared" si="44"/>
        <v>1</v>
      </c>
      <c r="L495">
        <f t="shared" si="45"/>
        <v>1</v>
      </c>
      <c r="M495">
        <f t="shared" si="46"/>
        <v>1</v>
      </c>
      <c r="N495" t="e">
        <f>VLOOKUP(Объем_продаж[[#This Row],[Артикул]],'Справочник_дубли арт'!A:A,1,0)</f>
        <v>#N/A</v>
      </c>
      <c r="Q495">
        <v>195476</v>
      </c>
      <c r="R495" s="27">
        <v>5012</v>
      </c>
      <c r="S495" s="20">
        <v>7.9905162201899307E-5</v>
      </c>
      <c r="T495" s="20">
        <v>0.99978254062002514</v>
      </c>
      <c r="U495" s="4" t="str">
        <f t="shared" si="47"/>
        <v>С</v>
      </c>
    </row>
    <row r="496" spans="1:21" x14ac:dyDescent="0.25">
      <c r="A496" s="28">
        <v>120142</v>
      </c>
      <c r="B496" s="2" t="s">
        <v>188</v>
      </c>
      <c r="C496" s="29">
        <v>2591</v>
      </c>
      <c r="D496" s="25">
        <f t="shared" si="42"/>
        <v>4.130771653334419E-5</v>
      </c>
      <c r="E496" s="68">
        <f t="shared" si="43"/>
        <v>0.99994732508860362</v>
      </c>
      <c r="F496" s="15" t="str">
        <f>VLOOKUP(Объем_продаж[[#This Row],[Артикул]],Q:U,5,0)</f>
        <v>С</v>
      </c>
      <c r="G496" s="2">
        <f>IFERROR(VLOOKUP(Объем_продаж[[#This Row],[Артикул]],Склад!B:D,3,0),0)</f>
        <v>181</v>
      </c>
      <c r="H496" s="2">
        <f>IFERROR(VLOOKUP(Объем_продаж[[#This Row],[Наименование]],Склад!C:D,2,0),0)</f>
        <v>181</v>
      </c>
      <c r="I496" s="2">
        <f>IFERROR(VLOOKUP(Объем_продаж[[#This Row],[Наименование]],Склад!H:I,2,0),0)</f>
        <v>181</v>
      </c>
      <c r="J496" s="56">
        <f>IFERROR(VLOOKUP(Объем_продаж[[#This Row],[Артикул]]&amp;Объем_продаж[[#This Row],[Наименование]],Склад!A:D,4,0),0)</f>
        <v>181</v>
      </c>
      <c r="K496">
        <f t="shared" si="44"/>
        <v>1</v>
      </c>
      <c r="L496">
        <f t="shared" si="45"/>
        <v>1</v>
      </c>
      <c r="M496">
        <f t="shared" si="46"/>
        <v>1</v>
      </c>
      <c r="N496" t="e">
        <f>VLOOKUP(Объем_продаж[[#This Row],[Артикул]],'Справочник_дубли арт'!A:A,1,0)</f>
        <v>#N/A</v>
      </c>
      <c r="Q496">
        <v>124515</v>
      </c>
      <c r="R496" s="27">
        <v>4789</v>
      </c>
      <c r="S496" s="20">
        <v>7.634992453808774E-5</v>
      </c>
      <c r="T496" s="20">
        <v>0.99985889054456323</v>
      </c>
      <c r="U496" s="4" t="str">
        <f t="shared" si="47"/>
        <v>С</v>
      </c>
    </row>
    <row r="497" spans="1:21" x14ac:dyDescent="0.25">
      <c r="A497" s="28">
        <v>184439</v>
      </c>
      <c r="B497" s="2" t="s">
        <v>140</v>
      </c>
      <c r="C497" s="29">
        <v>1462</v>
      </c>
      <c r="D497" s="25">
        <f t="shared" si="42"/>
        <v>2.3308329437186109E-5</v>
      </c>
      <c r="E497" s="68">
        <f t="shared" si="43"/>
        <v>0.99997063341804082</v>
      </c>
      <c r="F497" s="15" t="str">
        <f>VLOOKUP(Объем_продаж[[#This Row],[Артикул]],Q:U,5,0)</f>
        <v>С</v>
      </c>
      <c r="G497" s="2">
        <f>IFERROR(VLOOKUP(Объем_продаж[[#This Row],[Артикул]],Склад!B:D,3,0),0)</f>
        <v>167</v>
      </c>
      <c r="H497" s="2">
        <f>IFERROR(VLOOKUP(Объем_продаж[[#This Row],[Наименование]],Склад!C:D,2,0),0)</f>
        <v>167</v>
      </c>
      <c r="I497" s="2">
        <f>IFERROR(VLOOKUP(Объем_продаж[[#This Row],[Наименование]],Склад!H:I,2,0),0)</f>
        <v>167</v>
      </c>
      <c r="J497" s="56">
        <f>IFERROR(VLOOKUP(Объем_продаж[[#This Row],[Артикул]]&amp;Объем_продаж[[#This Row],[Наименование]],Склад!A:D,4,0),0)</f>
        <v>167</v>
      </c>
      <c r="K497">
        <f t="shared" si="44"/>
        <v>1</v>
      </c>
      <c r="L497">
        <f t="shared" si="45"/>
        <v>1</v>
      </c>
      <c r="M497">
        <f t="shared" si="46"/>
        <v>1</v>
      </c>
      <c r="N497" t="e">
        <f>VLOOKUP(Объем_продаж[[#This Row],[Артикул]],'Справочник_дубли арт'!A:A,1,0)</f>
        <v>#N/A</v>
      </c>
      <c r="Q497">
        <v>123035</v>
      </c>
      <c r="R497" s="27">
        <v>2956</v>
      </c>
      <c r="S497" s="20">
        <v>4.7126827507744283E-5</v>
      </c>
      <c r="T497" s="20">
        <v>0.99990601737207097</v>
      </c>
      <c r="U497" s="4" t="str">
        <f t="shared" si="47"/>
        <v>С</v>
      </c>
    </row>
    <row r="498" spans="1:21" x14ac:dyDescent="0.25">
      <c r="A498" s="28">
        <v>191730</v>
      </c>
      <c r="B498" s="2" t="s">
        <v>76</v>
      </c>
      <c r="C498" s="29">
        <v>988</v>
      </c>
      <c r="D498" s="25">
        <f t="shared" si="42"/>
        <v>1.5751456555362433E-5</v>
      </c>
      <c r="E498" s="68">
        <f t="shared" si="43"/>
        <v>0.99998638487459623</v>
      </c>
      <c r="F498" s="15" t="str">
        <f>VLOOKUP(Объем_продаж[[#This Row],[Артикул]],Q:U,5,0)</f>
        <v>С</v>
      </c>
      <c r="G498" s="2">
        <f>IFERROR(VLOOKUP(Объем_продаж[[#This Row],[Артикул]],Склад!B:D,3,0),0)</f>
        <v>0</v>
      </c>
      <c r="H498" s="2">
        <f>IFERROR(VLOOKUP(Объем_продаж[[#This Row],[Наименование]],Склад!C:D,2,0),0)</f>
        <v>0</v>
      </c>
      <c r="I498" s="2">
        <f>IFERROR(VLOOKUP(Объем_продаж[[#This Row],[Наименование]],Склад!H:I,2,0),0)</f>
        <v>0</v>
      </c>
      <c r="J498" s="56">
        <f>IFERROR(VLOOKUP(Объем_продаж[[#This Row],[Артикул]]&amp;Объем_продаж[[#This Row],[Наименование]],Склад!A:D,4,0),0)</f>
        <v>0</v>
      </c>
      <c r="K498">
        <f t="shared" si="44"/>
        <v>1</v>
      </c>
      <c r="L498">
        <f t="shared" si="45"/>
        <v>1</v>
      </c>
      <c r="M498">
        <f t="shared" si="46"/>
        <v>1</v>
      </c>
      <c r="N498" t="e">
        <f>VLOOKUP(Объем_продаж[[#This Row],[Артикул]],'Справочник_дубли арт'!A:A,1,0)</f>
        <v>#N/A</v>
      </c>
      <c r="Q498">
        <v>120142</v>
      </c>
      <c r="R498" s="27">
        <v>2591</v>
      </c>
      <c r="S498" s="20">
        <v>4.130771653334419E-5</v>
      </c>
      <c r="T498" s="20">
        <v>0.99994732508860429</v>
      </c>
      <c r="U498" s="4" t="str">
        <f t="shared" si="47"/>
        <v>С</v>
      </c>
    </row>
    <row r="499" spans="1:21" x14ac:dyDescent="0.25">
      <c r="A499" s="28">
        <v>158204</v>
      </c>
      <c r="B499" s="2" t="s">
        <v>288</v>
      </c>
      <c r="C499" s="29">
        <v>765</v>
      </c>
      <c r="D499" s="25">
        <f t="shared" si="42"/>
        <v>1.2196218891550871E-5</v>
      </c>
      <c r="E499" s="68">
        <f t="shared" si="43"/>
        <v>0.99999858109348783</v>
      </c>
      <c r="F499" s="15" t="str">
        <f>VLOOKUP(Объем_продаж[[#This Row],[Артикул]],Q:U,5,0)</f>
        <v>С</v>
      </c>
      <c r="G499" s="2">
        <f>IFERROR(VLOOKUP(Объем_продаж[[#This Row],[Артикул]],Склад!B:D,3,0),0)</f>
        <v>182</v>
      </c>
      <c r="H499" s="2">
        <f>IFERROR(VLOOKUP(Объем_продаж[[#This Row],[Наименование]],Склад!C:D,2,0),0)</f>
        <v>182</v>
      </c>
      <c r="I499" s="2">
        <f>IFERROR(VLOOKUP(Объем_продаж[[#This Row],[Наименование]],Склад!H:I,2,0),0)</f>
        <v>182</v>
      </c>
      <c r="J499" s="56">
        <f>IFERROR(VLOOKUP(Объем_продаж[[#This Row],[Артикул]]&amp;Объем_продаж[[#This Row],[Наименование]],Склад!A:D,4,0),0)</f>
        <v>182</v>
      </c>
      <c r="K499">
        <f t="shared" si="44"/>
        <v>1</v>
      </c>
      <c r="L499">
        <f t="shared" si="45"/>
        <v>1</v>
      </c>
      <c r="M499">
        <f t="shared" si="46"/>
        <v>1</v>
      </c>
      <c r="N499" t="e">
        <f>VLOOKUP(Объем_продаж[[#This Row],[Артикул]],'Справочник_дубли арт'!A:A,1,0)</f>
        <v>#N/A</v>
      </c>
      <c r="Q499">
        <v>184439</v>
      </c>
      <c r="R499" s="27">
        <v>1462</v>
      </c>
      <c r="S499" s="20">
        <v>2.3308329437186109E-5</v>
      </c>
      <c r="T499" s="20">
        <v>0.99997063341804149</v>
      </c>
      <c r="U499" s="4" t="str">
        <f t="shared" si="47"/>
        <v>С</v>
      </c>
    </row>
    <row r="500" spans="1:21" x14ac:dyDescent="0.25">
      <c r="A500" s="28">
        <v>128259</v>
      </c>
      <c r="B500" s="2" t="s">
        <v>3</v>
      </c>
      <c r="C500" s="29">
        <v>501</v>
      </c>
      <c r="D500" s="25">
        <f t="shared" si="42"/>
        <v>7.9873276662313551E-6</v>
      </c>
      <c r="E500" s="70">
        <f t="shared" si="43"/>
        <v>1.0000065684211541</v>
      </c>
      <c r="F500" s="15" t="str">
        <f>VLOOKUP(Объем_продаж[[#This Row],[Артикул]],Q:U,5,0)</f>
        <v>С</v>
      </c>
      <c r="G500" s="2">
        <f>IFERROR(VLOOKUP(Объем_продаж[[#This Row],[Артикул]],Склад!B:D,3,0),0)</f>
        <v>0</v>
      </c>
      <c r="H500" s="2">
        <f>IFERROR(VLOOKUP(Объем_продаж[[#This Row],[Наименование]],Склад!C:D,2,0),0)</f>
        <v>0</v>
      </c>
      <c r="I500" s="2">
        <f>IFERROR(VLOOKUP(Объем_продаж[[#This Row],[Наименование]],Склад!H:I,2,0),0)</f>
        <v>0</v>
      </c>
      <c r="J500" s="56">
        <f>IFERROR(VLOOKUP(Объем_продаж[[#This Row],[Артикул]]&amp;Объем_продаж[[#This Row],[Наименование]],Склад!A:D,4,0),0)</f>
        <v>0</v>
      </c>
      <c r="K500">
        <f t="shared" si="44"/>
        <v>1</v>
      </c>
      <c r="L500">
        <f t="shared" si="45"/>
        <v>1</v>
      </c>
      <c r="M500">
        <f t="shared" si="46"/>
        <v>1</v>
      </c>
      <c r="N500" t="e">
        <f>VLOOKUP(Объем_продаж[[#This Row],[Артикул]],'Справочник_дубли арт'!A:A,1,0)</f>
        <v>#N/A</v>
      </c>
      <c r="Q500">
        <v>191730</v>
      </c>
      <c r="R500" s="27">
        <v>988</v>
      </c>
      <c r="S500" s="20">
        <v>1.5751456555362433E-5</v>
      </c>
      <c r="T500" s="20">
        <v>0.9999863848745969</v>
      </c>
      <c r="U500" s="4" t="str">
        <f t="shared" si="47"/>
        <v>С</v>
      </c>
    </row>
    <row r="501" spans="1:21" x14ac:dyDescent="0.25">
      <c r="A501" s="28">
        <v>174059</v>
      </c>
      <c r="B501" s="2" t="s">
        <v>227</v>
      </c>
      <c r="C501" s="29">
        <v>-74</v>
      </c>
      <c r="D501" s="25">
        <f t="shared" si="42"/>
        <v>-1.1797649646728947E-6</v>
      </c>
      <c r="E501" s="70">
        <f t="shared" si="43"/>
        <v>1.0000053886561895</v>
      </c>
      <c r="F501" s="15" t="str">
        <f>VLOOKUP(Объем_продаж[[#This Row],[Артикул]],Q:U,5,0)</f>
        <v>С</v>
      </c>
      <c r="G501" s="2">
        <f>IFERROR(VLOOKUP(Объем_продаж[[#This Row],[Артикул]],Склад!B:D,3,0),0)</f>
        <v>86</v>
      </c>
      <c r="H501" s="2">
        <f>IFERROR(VLOOKUP(Объем_продаж[[#This Row],[Наименование]],Склад!C:D,2,0),0)</f>
        <v>86</v>
      </c>
      <c r="I501" s="2">
        <f>IFERROR(VLOOKUP(Объем_продаж[[#This Row],[Наименование]],Склад!H:I,2,0),0)</f>
        <v>86</v>
      </c>
      <c r="J501" s="56">
        <f>IFERROR(VLOOKUP(Объем_продаж[[#This Row],[Артикул]]&amp;Объем_продаж[[#This Row],[Наименование]],Склад!A:D,4,0),0)</f>
        <v>86</v>
      </c>
      <c r="K501">
        <f t="shared" si="44"/>
        <v>1</v>
      </c>
      <c r="L501">
        <f t="shared" si="45"/>
        <v>1</v>
      </c>
      <c r="M501">
        <f t="shared" si="46"/>
        <v>1</v>
      </c>
      <c r="N501" t="e">
        <f>VLOOKUP(Объем_продаж[[#This Row],[Артикул]],'Справочник_дубли арт'!A:A,1,0)</f>
        <v>#N/A</v>
      </c>
      <c r="Q501">
        <v>158204</v>
      </c>
      <c r="R501" s="27">
        <v>765</v>
      </c>
      <c r="S501" s="20">
        <v>1.2196218891550871E-5</v>
      </c>
      <c r="T501" s="20">
        <v>0.99999858109348838</v>
      </c>
      <c r="U501" s="4" t="str">
        <f t="shared" si="47"/>
        <v>С</v>
      </c>
    </row>
    <row r="502" spans="1:21" x14ac:dyDescent="0.25">
      <c r="A502" s="33">
        <v>183609</v>
      </c>
      <c r="B502" s="34" t="s">
        <v>450</v>
      </c>
      <c r="C502" s="35">
        <v>-338</v>
      </c>
      <c r="D502" s="25">
        <f t="shared" si="42"/>
        <v>-5.3886561899924109E-6</v>
      </c>
      <c r="E502" s="68">
        <f t="shared" si="43"/>
        <v>0.99999999999999944</v>
      </c>
      <c r="F502" s="15" t="str">
        <f>VLOOKUP(Объем_продаж[[#This Row],[Артикул]],Q:U,5,0)</f>
        <v>С</v>
      </c>
      <c r="G502" s="2">
        <f>IFERROR(VLOOKUP(Объем_продаж[[#This Row],[Артикул]],Склад!B:D,3,0),0)</f>
        <v>0</v>
      </c>
      <c r="H502" s="2">
        <f>IFERROR(VLOOKUP(Объем_продаж[[#This Row],[Наименование]],Склад!C:D,2,0),0)</f>
        <v>0</v>
      </c>
      <c r="I502" s="2">
        <f>IFERROR(VLOOKUP(Объем_продаж[[#This Row],[Наименование]],Склад!H:I,2,0),0)</f>
        <v>0</v>
      </c>
      <c r="J502" s="56">
        <f>IFERROR(VLOOKUP(Объем_продаж[[#This Row],[Артикул]]&amp;Объем_продаж[[#This Row],[Наименование]],Склад!A:D,4,0),0)</f>
        <v>0</v>
      </c>
      <c r="K502">
        <f t="shared" si="44"/>
        <v>1</v>
      </c>
      <c r="L502">
        <f t="shared" si="45"/>
        <v>1</v>
      </c>
      <c r="M502">
        <f t="shared" si="46"/>
        <v>1</v>
      </c>
      <c r="N502" t="e">
        <f>VLOOKUP(Объем_продаж[[#This Row],[Артикул]],'Справочник_дубли арт'!A:A,1,0)</f>
        <v>#N/A</v>
      </c>
      <c r="Q502">
        <v>128259</v>
      </c>
      <c r="R502" s="27">
        <v>501</v>
      </c>
      <c r="S502" s="20">
        <v>7.9873276662313551E-6</v>
      </c>
      <c r="T502" s="21">
        <v>1.0000065684211548</v>
      </c>
      <c r="U502" s="4" t="str">
        <f t="shared" si="47"/>
        <v>С</v>
      </c>
    </row>
    <row r="503" spans="1:21" x14ac:dyDescent="0.25">
      <c r="C503"/>
      <c r="Q503">
        <v>174059</v>
      </c>
      <c r="R503" s="27">
        <v>-74</v>
      </c>
      <c r="S503" s="20">
        <v>-1.1797649646728947E-6</v>
      </c>
      <c r="T503" s="21">
        <v>1.0000053886561899</v>
      </c>
      <c r="U503" s="4" t="str">
        <f t="shared" si="47"/>
        <v>С</v>
      </c>
    </row>
    <row r="504" spans="1:21" x14ac:dyDescent="0.25">
      <c r="C504"/>
      <c r="Q504">
        <v>183609</v>
      </c>
      <c r="R504" s="27">
        <v>-338</v>
      </c>
      <c r="S504" s="20">
        <v>-5.3886561899924109E-6</v>
      </c>
      <c r="T504" s="20">
        <v>1</v>
      </c>
      <c r="U504" s="4" t="str">
        <f t="shared" si="47"/>
        <v>С</v>
      </c>
    </row>
    <row r="505" spans="1:21" x14ac:dyDescent="0.25">
      <c r="C505"/>
      <c r="Q505" t="s">
        <v>1220</v>
      </c>
      <c r="R505" s="27">
        <v>62724358</v>
      </c>
      <c r="S505" s="20">
        <v>1</v>
      </c>
      <c r="T505" s="20"/>
      <c r="U505" s="4" t="str">
        <f t="shared" si="47"/>
        <v/>
      </c>
    </row>
    <row r="506" spans="1:21" x14ac:dyDescent="0.25">
      <c r="C506"/>
      <c r="S506"/>
    </row>
    <row r="507" spans="1:21" x14ac:dyDescent="0.25">
      <c r="C507"/>
      <c r="S507"/>
    </row>
    <row r="508" spans="1:21" x14ac:dyDescent="0.25">
      <c r="C508"/>
      <c r="S508"/>
    </row>
    <row r="509" spans="1:21" x14ac:dyDescent="0.25">
      <c r="C509"/>
      <c r="S509"/>
    </row>
    <row r="510" spans="1:21" x14ac:dyDescent="0.25">
      <c r="C510"/>
      <c r="S510"/>
    </row>
    <row r="511" spans="1:21" x14ac:dyDescent="0.25">
      <c r="C511"/>
      <c r="S511"/>
    </row>
    <row r="512" spans="1:21" x14ac:dyDescent="0.25">
      <c r="C512"/>
      <c r="S512"/>
    </row>
    <row r="513" spans="3:19" x14ac:dyDescent="0.25">
      <c r="C513"/>
      <c r="S513"/>
    </row>
    <row r="514" spans="3:19" x14ac:dyDescent="0.25">
      <c r="C514"/>
      <c r="S514"/>
    </row>
    <row r="515" spans="3:19" x14ac:dyDescent="0.25">
      <c r="S515"/>
    </row>
    <row r="516" spans="3:19" x14ac:dyDescent="0.25">
      <c r="S516"/>
    </row>
    <row r="517" spans="3:19" x14ac:dyDescent="0.25">
      <c r="S517"/>
    </row>
    <row r="518" spans="3:19" x14ac:dyDescent="0.25">
      <c r="S518"/>
    </row>
    <row r="519" spans="3:19" x14ac:dyDescent="0.25">
      <c r="S519"/>
    </row>
    <row r="520" spans="3:19" x14ac:dyDescent="0.25">
      <c r="S520"/>
    </row>
    <row r="521" spans="3:19" x14ac:dyDescent="0.25">
      <c r="S521"/>
    </row>
    <row r="522" spans="3:19" x14ac:dyDescent="0.25">
      <c r="S522"/>
    </row>
    <row r="523" spans="3:19" x14ac:dyDescent="0.25">
      <c r="S523"/>
    </row>
    <row r="524" spans="3:19" x14ac:dyDescent="0.25">
      <c r="S524"/>
    </row>
    <row r="525" spans="3:19" x14ac:dyDescent="0.25">
      <c r="S525"/>
    </row>
    <row r="526" spans="3:19" x14ac:dyDescent="0.25">
      <c r="S526"/>
    </row>
    <row r="527" spans="3:19" x14ac:dyDescent="0.25">
      <c r="S527"/>
    </row>
    <row r="528" spans="3:19" x14ac:dyDescent="0.25">
      <c r="S528"/>
    </row>
    <row r="529" spans="19:19" x14ac:dyDescent="0.25">
      <c r="S529"/>
    </row>
    <row r="530" spans="19:19" x14ac:dyDescent="0.25">
      <c r="S530"/>
    </row>
    <row r="531" spans="19:19" x14ac:dyDescent="0.25">
      <c r="S531"/>
    </row>
    <row r="532" spans="19:19" x14ac:dyDescent="0.25">
      <c r="S532"/>
    </row>
    <row r="533" spans="19:19" x14ac:dyDescent="0.25">
      <c r="S533"/>
    </row>
    <row r="534" spans="19:19" x14ac:dyDescent="0.25">
      <c r="S534"/>
    </row>
    <row r="535" spans="19:19" x14ac:dyDescent="0.25">
      <c r="S535"/>
    </row>
    <row r="536" spans="19:19" x14ac:dyDescent="0.25">
      <c r="S536"/>
    </row>
    <row r="537" spans="19:19" x14ac:dyDescent="0.25">
      <c r="S537"/>
    </row>
    <row r="538" spans="19:19" x14ac:dyDescent="0.25">
      <c r="S538"/>
    </row>
    <row r="539" spans="19:19" x14ac:dyDescent="0.25">
      <c r="S539"/>
    </row>
    <row r="540" spans="19:19" x14ac:dyDescent="0.25">
      <c r="S540"/>
    </row>
    <row r="541" spans="19:19" x14ac:dyDescent="0.25">
      <c r="S541"/>
    </row>
    <row r="542" spans="19:19" x14ac:dyDescent="0.25">
      <c r="S542"/>
    </row>
    <row r="543" spans="19:19" x14ac:dyDescent="0.25">
      <c r="S543"/>
    </row>
    <row r="544" spans="19:19" x14ac:dyDescent="0.25">
      <c r="S544"/>
    </row>
    <row r="545" spans="19:19" x14ac:dyDescent="0.25">
      <c r="S545"/>
    </row>
    <row r="546" spans="19:19" x14ac:dyDescent="0.25">
      <c r="S546"/>
    </row>
    <row r="547" spans="19:19" x14ac:dyDescent="0.25">
      <c r="S547"/>
    </row>
    <row r="548" spans="19:19" x14ac:dyDescent="0.25">
      <c r="S548"/>
    </row>
    <row r="549" spans="19:19" x14ac:dyDescent="0.25">
      <c r="S549"/>
    </row>
    <row r="550" spans="19:19" x14ac:dyDescent="0.25">
      <c r="S550"/>
    </row>
    <row r="551" spans="19:19" x14ac:dyDescent="0.25">
      <c r="S551"/>
    </row>
    <row r="552" spans="19:19" x14ac:dyDescent="0.25">
      <c r="S552"/>
    </row>
    <row r="553" spans="19:19" x14ac:dyDescent="0.25">
      <c r="S553"/>
    </row>
    <row r="554" spans="19:19" x14ac:dyDescent="0.25">
      <c r="S554"/>
    </row>
    <row r="555" spans="19:19" x14ac:dyDescent="0.25">
      <c r="S555"/>
    </row>
    <row r="556" spans="19:19" x14ac:dyDescent="0.25">
      <c r="S556"/>
    </row>
    <row r="557" spans="19:19" x14ac:dyDescent="0.25">
      <c r="S557"/>
    </row>
    <row r="558" spans="19:19" x14ac:dyDescent="0.25">
      <c r="S558"/>
    </row>
    <row r="559" spans="19:19" x14ac:dyDescent="0.25">
      <c r="S559"/>
    </row>
    <row r="560" spans="19:19" x14ac:dyDescent="0.25">
      <c r="S560"/>
    </row>
    <row r="561" spans="19:19" x14ac:dyDescent="0.25">
      <c r="S561"/>
    </row>
    <row r="562" spans="19:19" x14ac:dyDescent="0.25">
      <c r="S562"/>
    </row>
    <row r="563" spans="19:19" x14ac:dyDescent="0.25">
      <c r="S563"/>
    </row>
    <row r="564" spans="19:19" x14ac:dyDescent="0.25">
      <c r="S564"/>
    </row>
    <row r="565" spans="19:19" x14ac:dyDescent="0.25">
      <c r="S565"/>
    </row>
    <row r="566" spans="19:19" x14ac:dyDescent="0.25">
      <c r="S566"/>
    </row>
    <row r="567" spans="19:19" x14ac:dyDescent="0.25">
      <c r="S567"/>
    </row>
    <row r="568" spans="19:19" x14ac:dyDescent="0.25">
      <c r="S568"/>
    </row>
    <row r="569" spans="19:19" x14ac:dyDescent="0.25">
      <c r="S569"/>
    </row>
    <row r="570" spans="19:19" x14ac:dyDescent="0.25">
      <c r="S570"/>
    </row>
    <row r="571" spans="19:19" x14ac:dyDescent="0.25">
      <c r="S571"/>
    </row>
    <row r="572" spans="19:19" x14ac:dyDescent="0.25">
      <c r="S572"/>
    </row>
    <row r="573" spans="19:19" x14ac:dyDescent="0.25">
      <c r="S573"/>
    </row>
    <row r="574" spans="19:19" x14ac:dyDescent="0.25">
      <c r="S574"/>
    </row>
    <row r="575" spans="19:19" x14ac:dyDescent="0.25">
      <c r="S575"/>
    </row>
    <row r="576" spans="19:19" x14ac:dyDescent="0.25">
      <c r="S576"/>
    </row>
    <row r="577" spans="19:19" x14ac:dyDescent="0.25">
      <c r="S577"/>
    </row>
    <row r="578" spans="19:19" x14ac:dyDescent="0.25">
      <c r="S578"/>
    </row>
    <row r="579" spans="19:19" x14ac:dyDescent="0.25">
      <c r="S579"/>
    </row>
    <row r="580" spans="19:19" x14ac:dyDescent="0.25">
      <c r="S580"/>
    </row>
    <row r="581" spans="19:19" x14ac:dyDescent="0.25">
      <c r="S581"/>
    </row>
    <row r="582" spans="19:19" x14ac:dyDescent="0.25">
      <c r="S582"/>
    </row>
    <row r="583" spans="19:19" x14ac:dyDescent="0.25">
      <c r="S583"/>
    </row>
    <row r="584" spans="19:19" x14ac:dyDescent="0.25">
      <c r="S584"/>
    </row>
    <row r="585" spans="19:19" x14ac:dyDescent="0.25">
      <c r="S585"/>
    </row>
    <row r="586" spans="19:19" x14ac:dyDescent="0.25">
      <c r="S586"/>
    </row>
    <row r="587" spans="19:19" x14ac:dyDescent="0.25">
      <c r="S587"/>
    </row>
    <row r="588" spans="19:19" x14ac:dyDescent="0.25">
      <c r="S588"/>
    </row>
    <row r="589" spans="19:19" x14ac:dyDescent="0.25">
      <c r="S589"/>
    </row>
    <row r="590" spans="19:19" x14ac:dyDescent="0.25">
      <c r="S590"/>
    </row>
    <row r="591" spans="19:19" x14ac:dyDescent="0.25">
      <c r="S591"/>
    </row>
    <row r="592" spans="19:19" x14ac:dyDescent="0.25">
      <c r="S592"/>
    </row>
    <row r="593" spans="19:19" x14ac:dyDescent="0.25">
      <c r="S593"/>
    </row>
    <row r="594" spans="19:19" x14ac:dyDescent="0.25">
      <c r="S594"/>
    </row>
    <row r="595" spans="19:19" x14ac:dyDescent="0.25">
      <c r="S595"/>
    </row>
    <row r="596" spans="19:19" x14ac:dyDescent="0.25">
      <c r="S596"/>
    </row>
    <row r="597" spans="19:19" x14ac:dyDescent="0.25">
      <c r="S597"/>
    </row>
    <row r="598" spans="19:19" x14ac:dyDescent="0.25">
      <c r="S598"/>
    </row>
    <row r="599" spans="19:19" x14ac:dyDescent="0.25">
      <c r="S599"/>
    </row>
    <row r="600" spans="19:19" x14ac:dyDescent="0.25">
      <c r="S600"/>
    </row>
    <row r="601" spans="19:19" x14ac:dyDescent="0.25">
      <c r="S601"/>
    </row>
    <row r="602" spans="19:19" x14ac:dyDescent="0.25">
      <c r="S602"/>
    </row>
    <row r="603" spans="19:19" x14ac:dyDescent="0.25">
      <c r="S603"/>
    </row>
    <row r="604" spans="19:19" x14ac:dyDescent="0.25">
      <c r="S604"/>
    </row>
    <row r="605" spans="19:19" x14ac:dyDescent="0.25">
      <c r="S605"/>
    </row>
    <row r="606" spans="19:19" x14ac:dyDescent="0.25">
      <c r="S606"/>
    </row>
    <row r="607" spans="19:19" x14ac:dyDescent="0.25">
      <c r="S607"/>
    </row>
    <row r="608" spans="19:19" x14ac:dyDescent="0.25">
      <c r="S608"/>
    </row>
    <row r="609" spans="19:19" x14ac:dyDescent="0.25">
      <c r="S609"/>
    </row>
    <row r="610" spans="19:19" x14ac:dyDescent="0.25">
      <c r="S610"/>
    </row>
    <row r="611" spans="19:19" x14ac:dyDescent="0.25">
      <c r="S611"/>
    </row>
    <row r="612" spans="19:19" x14ac:dyDescent="0.25">
      <c r="S612"/>
    </row>
    <row r="613" spans="19:19" x14ac:dyDescent="0.25">
      <c r="S613"/>
    </row>
    <row r="614" spans="19:19" x14ac:dyDescent="0.25">
      <c r="S614"/>
    </row>
    <row r="615" spans="19:19" x14ac:dyDescent="0.25">
      <c r="S615"/>
    </row>
    <row r="616" spans="19:19" x14ac:dyDescent="0.25">
      <c r="S616"/>
    </row>
    <row r="617" spans="19:19" x14ac:dyDescent="0.25">
      <c r="S617"/>
    </row>
    <row r="618" spans="19:19" x14ac:dyDescent="0.25">
      <c r="S618"/>
    </row>
    <row r="619" spans="19:19" x14ac:dyDescent="0.25">
      <c r="S619"/>
    </row>
    <row r="620" spans="19:19" x14ac:dyDescent="0.25">
      <c r="S620"/>
    </row>
    <row r="621" spans="19:19" x14ac:dyDescent="0.25">
      <c r="S621"/>
    </row>
    <row r="622" spans="19:19" x14ac:dyDescent="0.25">
      <c r="S622"/>
    </row>
    <row r="623" spans="19:19" x14ac:dyDescent="0.25">
      <c r="S623"/>
    </row>
    <row r="624" spans="19:19" x14ac:dyDescent="0.25">
      <c r="S624"/>
    </row>
    <row r="625" spans="19:19" x14ac:dyDescent="0.25">
      <c r="S625"/>
    </row>
    <row r="626" spans="19:19" x14ac:dyDescent="0.25">
      <c r="S626"/>
    </row>
    <row r="627" spans="19:19" x14ac:dyDescent="0.25">
      <c r="S627"/>
    </row>
    <row r="628" spans="19:19" x14ac:dyDescent="0.25">
      <c r="S628"/>
    </row>
    <row r="629" spans="19:19" x14ac:dyDescent="0.25">
      <c r="S629"/>
    </row>
    <row r="630" spans="19:19" x14ac:dyDescent="0.25">
      <c r="S630"/>
    </row>
    <row r="631" spans="19:19" x14ac:dyDescent="0.25">
      <c r="S631"/>
    </row>
    <row r="632" spans="19:19" x14ac:dyDescent="0.25">
      <c r="S632"/>
    </row>
    <row r="633" spans="19:19" x14ac:dyDescent="0.25">
      <c r="S633"/>
    </row>
    <row r="634" spans="19:19" x14ac:dyDescent="0.25">
      <c r="S634"/>
    </row>
    <row r="635" spans="19:19" x14ac:dyDescent="0.25">
      <c r="S635"/>
    </row>
    <row r="636" spans="19:19" x14ac:dyDescent="0.25">
      <c r="S636"/>
    </row>
    <row r="637" spans="19:19" x14ac:dyDescent="0.25">
      <c r="S637"/>
    </row>
    <row r="638" spans="19:19" x14ac:dyDescent="0.25">
      <c r="S638"/>
    </row>
    <row r="639" spans="19:19" x14ac:dyDescent="0.25">
      <c r="S639"/>
    </row>
    <row r="640" spans="19:19" x14ac:dyDescent="0.25">
      <c r="S640"/>
    </row>
    <row r="641" spans="19:19" x14ac:dyDescent="0.25">
      <c r="S641"/>
    </row>
    <row r="642" spans="19:19" x14ac:dyDescent="0.25">
      <c r="S642"/>
    </row>
    <row r="643" spans="19:19" x14ac:dyDescent="0.25">
      <c r="S643"/>
    </row>
    <row r="644" spans="19:19" x14ac:dyDescent="0.25">
      <c r="S644"/>
    </row>
    <row r="645" spans="19:19" x14ac:dyDescent="0.25">
      <c r="S645"/>
    </row>
    <row r="646" spans="19:19" x14ac:dyDescent="0.25">
      <c r="S646"/>
    </row>
    <row r="647" spans="19:19" x14ac:dyDescent="0.25">
      <c r="S647"/>
    </row>
    <row r="648" spans="19:19" x14ac:dyDescent="0.25">
      <c r="S648"/>
    </row>
    <row r="649" spans="19:19" x14ac:dyDescent="0.25">
      <c r="S649"/>
    </row>
    <row r="650" spans="19:19" x14ac:dyDescent="0.25">
      <c r="S650"/>
    </row>
    <row r="651" spans="19:19" x14ac:dyDescent="0.25">
      <c r="S651"/>
    </row>
    <row r="652" spans="19:19" x14ac:dyDescent="0.25">
      <c r="S652"/>
    </row>
    <row r="653" spans="19:19" x14ac:dyDescent="0.25">
      <c r="S653"/>
    </row>
    <row r="654" spans="19:19" x14ac:dyDescent="0.25">
      <c r="S654"/>
    </row>
    <row r="655" spans="19:19" x14ac:dyDescent="0.25">
      <c r="S655"/>
    </row>
    <row r="656" spans="19:19" x14ac:dyDescent="0.25">
      <c r="S656"/>
    </row>
    <row r="657" spans="19:19" x14ac:dyDescent="0.25">
      <c r="S657"/>
    </row>
    <row r="658" spans="19:19" x14ac:dyDescent="0.25">
      <c r="S658"/>
    </row>
    <row r="659" spans="19:19" x14ac:dyDescent="0.25">
      <c r="S659"/>
    </row>
    <row r="660" spans="19:19" x14ac:dyDescent="0.25">
      <c r="S660"/>
    </row>
    <row r="661" spans="19:19" x14ac:dyDescent="0.25">
      <c r="S661"/>
    </row>
    <row r="662" spans="19:19" x14ac:dyDescent="0.25">
      <c r="S662"/>
    </row>
    <row r="663" spans="19:19" x14ac:dyDescent="0.25">
      <c r="S663"/>
    </row>
    <row r="664" spans="19:19" x14ac:dyDescent="0.25">
      <c r="S664"/>
    </row>
    <row r="665" spans="19:19" x14ac:dyDescent="0.25">
      <c r="S665"/>
    </row>
    <row r="666" spans="19:19" x14ac:dyDescent="0.25">
      <c r="S666"/>
    </row>
    <row r="667" spans="19:19" x14ac:dyDescent="0.25">
      <c r="S667"/>
    </row>
    <row r="668" spans="19:19" x14ac:dyDescent="0.25">
      <c r="S668"/>
    </row>
    <row r="669" spans="19:19" x14ac:dyDescent="0.25">
      <c r="S669"/>
    </row>
    <row r="670" spans="19:19" x14ac:dyDescent="0.25">
      <c r="S670"/>
    </row>
    <row r="671" spans="19:19" x14ac:dyDescent="0.25">
      <c r="S671"/>
    </row>
    <row r="672" spans="19:19" x14ac:dyDescent="0.25">
      <c r="S672"/>
    </row>
    <row r="673" spans="19:19" x14ac:dyDescent="0.25">
      <c r="S673"/>
    </row>
    <row r="674" spans="19:19" x14ac:dyDescent="0.25">
      <c r="S674"/>
    </row>
    <row r="675" spans="19:19" x14ac:dyDescent="0.25">
      <c r="S675"/>
    </row>
    <row r="676" spans="19:19" x14ac:dyDescent="0.25">
      <c r="S676"/>
    </row>
    <row r="677" spans="19:19" x14ac:dyDescent="0.25">
      <c r="S677"/>
    </row>
    <row r="678" spans="19:19" x14ac:dyDescent="0.25">
      <c r="S678"/>
    </row>
    <row r="679" spans="19:19" x14ac:dyDescent="0.25">
      <c r="S679"/>
    </row>
    <row r="680" spans="19:19" x14ac:dyDescent="0.25">
      <c r="S680"/>
    </row>
    <row r="681" spans="19:19" x14ac:dyDescent="0.25">
      <c r="S681"/>
    </row>
    <row r="682" spans="19:19" x14ac:dyDescent="0.25">
      <c r="S682"/>
    </row>
    <row r="683" spans="19:19" x14ac:dyDescent="0.25">
      <c r="S683"/>
    </row>
    <row r="684" spans="19:19" x14ac:dyDescent="0.25">
      <c r="S684"/>
    </row>
    <row r="685" spans="19:19" x14ac:dyDescent="0.25">
      <c r="S685"/>
    </row>
    <row r="686" spans="19:19" x14ac:dyDescent="0.25">
      <c r="S686"/>
    </row>
    <row r="687" spans="19:19" x14ac:dyDescent="0.25">
      <c r="S687"/>
    </row>
    <row r="688" spans="19:19" x14ac:dyDescent="0.25">
      <c r="S688"/>
    </row>
    <row r="689" spans="19:19" x14ac:dyDescent="0.25">
      <c r="S689"/>
    </row>
    <row r="690" spans="19:19" x14ac:dyDescent="0.25">
      <c r="S690"/>
    </row>
    <row r="691" spans="19:19" x14ac:dyDescent="0.25">
      <c r="S691"/>
    </row>
    <row r="692" spans="19:19" x14ac:dyDescent="0.25">
      <c r="S692"/>
    </row>
    <row r="693" spans="19:19" x14ac:dyDescent="0.25">
      <c r="S693"/>
    </row>
    <row r="694" spans="19:19" x14ac:dyDescent="0.25">
      <c r="S694"/>
    </row>
    <row r="695" spans="19:19" x14ac:dyDescent="0.25">
      <c r="S695"/>
    </row>
    <row r="696" spans="19:19" x14ac:dyDescent="0.25">
      <c r="S696"/>
    </row>
    <row r="697" spans="19:19" x14ac:dyDescent="0.25">
      <c r="S697"/>
    </row>
    <row r="698" spans="19:19" x14ac:dyDescent="0.25">
      <c r="S698"/>
    </row>
    <row r="699" spans="19:19" x14ac:dyDescent="0.25">
      <c r="S699"/>
    </row>
    <row r="700" spans="19:19" x14ac:dyDescent="0.25">
      <c r="S700"/>
    </row>
    <row r="701" spans="19:19" x14ac:dyDescent="0.25">
      <c r="S701"/>
    </row>
    <row r="702" spans="19:19" x14ac:dyDescent="0.25">
      <c r="S702"/>
    </row>
    <row r="703" spans="19:19" x14ac:dyDescent="0.25">
      <c r="S703"/>
    </row>
    <row r="704" spans="19:19" x14ac:dyDescent="0.25">
      <c r="S704"/>
    </row>
    <row r="705" spans="19:19" x14ac:dyDescent="0.25">
      <c r="S705"/>
    </row>
    <row r="706" spans="19:19" x14ac:dyDescent="0.25">
      <c r="S706"/>
    </row>
    <row r="707" spans="19:19" x14ac:dyDescent="0.25">
      <c r="S707"/>
    </row>
    <row r="708" spans="19:19" x14ac:dyDescent="0.25">
      <c r="S708"/>
    </row>
    <row r="709" spans="19:19" x14ac:dyDescent="0.25">
      <c r="S709"/>
    </row>
    <row r="710" spans="19:19" x14ac:dyDescent="0.25">
      <c r="S710"/>
    </row>
    <row r="711" spans="19:19" x14ac:dyDescent="0.25">
      <c r="S711"/>
    </row>
    <row r="712" spans="19:19" x14ac:dyDescent="0.25">
      <c r="S712"/>
    </row>
    <row r="713" spans="19:19" x14ac:dyDescent="0.25">
      <c r="S713"/>
    </row>
    <row r="714" spans="19:19" x14ac:dyDescent="0.25">
      <c r="S714"/>
    </row>
    <row r="715" spans="19:19" x14ac:dyDescent="0.25">
      <c r="S715"/>
    </row>
    <row r="716" spans="19:19" x14ac:dyDescent="0.25">
      <c r="S716"/>
    </row>
    <row r="717" spans="19:19" x14ac:dyDescent="0.25">
      <c r="S717"/>
    </row>
    <row r="718" spans="19:19" x14ac:dyDescent="0.25">
      <c r="S718"/>
    </row>
    <row r="719" spans="19:19" x14ac:dyDescent="0.25">
      <c r="S719"/>
    </row>
    <row r="720" spans="19:19" x14ac:dyDescent="0.25">
      <c r="S720"/>
    </row>
    <row r="721" spans="19:19" x14ac:dyDescent="0.25">
      <c r="S721"/>
    </row>
    <row r="722" spans="19:19" x14ac:dyDescent="0.25">
      <c r="S722"/>
    </row>
    <row r="723" spans="19:19" x14ac:dyDescent="0.25">
      <c r="S723"/>
    </row>
    <row r="724" spans="19:19" x14ac:dyDescent="0.25">
      <c r="S724"/>
    </row>
    <row r="725" spans="19:19" x14ac:dyDescent="0.25">
      <c r="S725"/>
    </row>
    <row r="726" spans="19:19" x14ac:dyDescent="0.25">
      <c r="S726"/>
    </row>
    <row r="727" spans="19:19" x14ac:dyDescent="0.25">
      <c r="S727"/>
    </row>
    <row r="728" spans="19:19" x14ac:dyDescent="0.25">
      <c r="S728"/>
    </row>
    <row r="729" spans="19:19" x14ac:dyDescent="0.25">
      <c r="S729"/>
    </row>
    <row r="730" spans="19:19" x14ac:dyDescent="0.25">
      <c r="S730"/>
    </row>
    <row r="731" spans="19:19" x14ac:dyDescent="0.25">
      <c r="S731"/>
    </row>
    <row r="732" spans="19:19" x14ac:dyDescent="0.25">
      <c r="S732"/>
    </row>
    <row r="733" spans="19:19" x14ac:dyDescent="0.25">
      <c r="S733"/>
    </row>
    <row r="734" spans="19:19" x14ac:dyDescent="0.25">
      <c r="S734"/>
    </row>
    <row r="735" spans="19:19" x14ac:dyDescent="0.25">
      <c r="S735"/>
    </row>
    <row r="736" spans="19:19" x14ac:dyDescent="0.25">
      <c r="S736"/>
    </row>
    <row r="737" spans="19:19" x14ac:dyDescent="0.25">
      <c r="S737"/>
    </row>
    <row r="738" spans="19:19" x14ac:dyDescent="0.25">
      <c r="S738"/>
    </row>
    <row r="739" spans="19:19" x14ac:dyDescent="0.25">
      <c r="S739"/>
    </row>
    <row r="740" spans="19:19" x14ac:dyDescent="0.25">
      <c r="S740"/>
    </row>
    <row r="741" spans="19:19" x14ac:dyDescent="0.25">
      <c r="S741"/>
    </row>
    <row r="742" spans="19:19" x14ac:dyDescent="0.25">
      <c r="S742"/>
    </row>
    <row r="743" spans="19:19" x14ac:dyDescent="0.25">
      <c r="S743"/>
    </row>
    <row r="744" spans="19:19" x14ac:dyDescent="0.25">
      <c r="S744"/>
    </row>
    <row r="745" spans="19:19" x14ac:dyDescent="0.25">
      <c r="S745"/>
    </row>
    <row r="746" spans="19:19" x14ac:dyDescent="0.25">
      <c r="S746"/>
    </row>
    <row r="747" spans="19:19" x14ac:dyDescent="0.25">
      <c r="S747"/>
    </row>
    <row r="748" spans="19:19" x14ac:dyDescent="0.25">
      <c r="S748"/>
    </row>
    <row r="749" spans="19:19" x14ac:dyDescent="0.25">
      <c r="S749"/>
    </row>
    <row r="750" spans="19:19" x14ac:dyDescent="0.25">
      <c r="S750"/>
    </row>
    <row r="751" spans="19:19" x14ac:dyDescent="0.25">
      <c r="S751"/>
    </row>
    <row r="752" spans="19:19" x14ac:dyDescent="0.25">
      <c r="S752"/>
    </row>
    <row r="753" spans="19:19" x14ac:dyDescent="0.25">
      <c r="S753"/>
    </row>
    <row r="754" spans="19:19" x14ac:dyDescent="0.25">
      <c r="S754"/>
    </row>
    <row r="755" spans="19:19" x14ac:dyDescent="0.25">
      <c r="S755"/>
    </row>
    <row r="756" spans="19:19" x14ac:dyDescent="0.25">
      <c r="S756"/>
    </row>
    <row r="757" spans="19:19" x14ac:dyDescent="0.25">
      <c r="S757"/>
    </row>
    <row r="758" spans="19:19" x14ac:dyDescent="0.25">
      <c r="S758"/>
    </row>
    <row r="759" spans="19:19" x14ac:dyDescent="0.25">
      <c r="S759"/>
    </row>
    <row r="760" spans="19:19" x14ac:dyDescent="0.25">
      <c r="S760"/>
    </row>
    <row r="761" spans="19:19" x14ac:dyDescent="0.25">
      <c r="S761"/>
    </row>
    <row r="762" spans="19:19" x14ac:dyDescent="0.25">
      <c r="S762"/>
    </row>
    <row r="763" spans="19:19" x14ac:dyDescent="0.25">
      <c r="S763"/>
    </row>
    <row r="764" spans="19:19" x14ac:dyDescent="0.25">
      <c r="S764"/>
    </row>
    <row r="765" spans="19:19" x14ac:dyDescent="0.25">
      <c r="S765"/>
    </row>
    <row r="766" spans="19:19" x14ac:dyDescent="0.25">
      <c r="S766"/>
    </row>
    <row r="767" spans="19:19" x14ac:dyDescent="0.25">
      <c r="S767"/>
    </row>
    <row r="768" spans="19:19" x14ac:dyDescent="0.25">
      <c r="S768"/>
    </row>
    <row r="769" spans="19:19" x14ac:dyDescent="0.25">
      <c r="S769"/>
    </row>
    <row r="770" spans="19:19" x14ac:dyDescent="0.25">
      <c r="S770"/>
    </row>
    <row r="771" spans="19:19" x14ac:dyDescent="0.25">
      <c r="S771"/>
    </row>
    <row r="772" spans="19:19" x14ac:dyDescent="0.25">
      <c r="S772"/>
    </row>
    <row r="773" spans="19:19" x14ac:dyDescent="0.25">
      <c r="S773"/>
    </row>
    <row r="774" spans="19:19" x14ac:dyDescent="0.25">
      <c r="S774"/>
    </row>
    <row r="775" spans="19:19" x14ac:dyDescent="0.25">
      <c r="S775"/>
    </row>
    <row r="776" spans="19:19" x14ac:dyDescent="0.25">
      <c r="S776"/>
    </row>
    <row r="777" spans="19:19" x14ac:dyDescent="0.25">
      <c r="S777"/>
    </row>
    <row r="778" spans="19:19" x14ac:dyDescent="0.25">
      <c r="S778"/>
    </row>
    <row r="779" spans="19:19" x14ac:dyDescent="0.25">
      <c r="S779"/>
    </row>
    <row r="780" spans="19:19" x14ac:dyDescent="0.25">
      <c r="S780"/>
    </row>
    <row r="781" spans="19:19" x14ac:dyDescent="0.25">
      <c r="S781"/>
    </row>
    <row r="782" spans="19:19" x14ac:dyDescent="0.25">
      <c r="S782"/>
    </row>
    <row r="783" spans="19:19" x14ac:dyDescent="0.25">
      <c r="S783"/>
    </row>
    <row r="784" spans="19:19" x14ac:dyDescent="0.25">
      <c r="S784"/>
    </row>
    <row r="785" spans="19:19" x14ac:dyDescent="0.25">
      <c r="S785"/>
    </row>
    <row r="786" spans="19:19" x14ac:dyDescent="0.25">
      <c r="S786"/>
    </row>
    <row r="787" spans="19:19" x14ac:dyDescent="0.25">
      <c r="S787"/>
    </row>
    <row r="788" spans="19:19" x14ac:dyDescent="0.25">
      <c r="S788"/>
    </row>
    <row r="789" spans="19:19" x14ac:dyDescent="0.25">
      <c r="S789"/>
    </row>
    <row r="790" spans="19:19" x14ac:dyDescent="0.25">
      <c r="S790"/>
    </row>
    <row r="791" spans="19:19" x14ac:dyDescent="0.25">
      <c r="S791"/>
    </row>
    <row r="792" spans="19:19" x14ac:dyDescent="0.25">
      <c r="S792"/>
    </row>
    <row r="793" spans="19:19" x14ac:dyDescent="0.25">
      <c r="S793"/>
    </row>
    <row r="794" spans="19:19" x14ac:dyDescent="0.25">
      <c r="S794"/>
    </row>
    <row r="795" spans="19:19" x14ac:dyDescent="0.25">
      <c r="S795"/>
    </row>
    <row r="796" spans="19:19" x14ac:dyDescent="0.25">
      <c r="S796"/>
    </row>
    <row r="797" spans="19:19" x14ac:dyDescent="0.25">
      <c r="S797"/>
    </row>
    <row r="798" spans="19:19" x14ac:dyDescent="0.25">
      <c r="S798"/>
    </row>
    <row r="799" spans="19:19" x14ac:dyDescent="0.25">
      <c r="S799"/>
    </row>
    <row r="800" spans="19:19" x14ac:dyDescent="0.25">
      <c r="S800"/>
    </row>
    <row r="801" spans="19:19" x14ac:dyDescent="0.25">
      <c r="S801"/>
    </row>
    <row r="802" spans="19:19" x14ac:dyDescent="0.25">
      <c r="S802"/>
    </row>
    <row r="803" spans="19:19" x14ac:dyDescent="0.25">
      <c r="S803"/>
    </row>
    <row r="804" spans="19:19" x14ac:dyDescent="0.25">
      <c r="S804"/>
    </row>
    <row r="805" spans="19:19" x14ac:dyDescent="0.25">
      <c r="S805"/>
    </row>
    <row r="806" spans="19:19" x14ac:dyDescent="0.25">
      <c r="S806"/>
    </row>
    <row r="807" spans="19:19" x14ac:dyDescent="0.25">
      <c r="S807"/>
    </row>
    <row r="808" spans="19:19" x14ac:dyDescent="0.25">
      <c r="S808"/>
    </row>
    <row r="809" spans="19:19" x14ac:dyDescent="0.25">
      <c r="S809"/>
    </row>
    <row r="810" spans="19:19" x14ac:dyDescent="0.25">
      <c r="S810"/>
    </row>
    <row r="811" spans="19:19" x14ac:dyDescent="0.25">
      <c r="S811"/>
    </row>
    <row r="812" spans="19:19" x14ac:dyDescent="0.25">
      <c r="S812"/>
    </row>
    <row r="813" spans="19:19" x14ac:dyDescent="0.25">
      <c r="S813"/>
    </row>
    <row r="814" spans="19:19" x14ac:dyDescent="0.25">
      <c r="S814"/>
    </row>
    <row r="815" spans="19:19" x14ac:dyDescent="0.25">
      <c r="S815"/>
    </row>
    <row r="816" spans="19:19" x14ac:dyDescent="0.25">
      <c r="S816"/>
    </row>
    <row r="817" spans="19:19" x14ac:dyDescent="0.25">
      <c r="S817"/>
    </row>
    <row r="818" spans="19:19" x14ac:dyDescent="0.25">
      <c r="S818"/>
    </row>
    <row r="819" spans="19:19" x14ac:dyDescent="0.25">
      <c r="S819"/>
    </row>
    <row r="820" spans="19:19" x14ac:dyDescent="0.25">
      <c r="S820"/>
    </row>
    <row r="821" spans="19:19" x14ac:dyDescent="0.25">
      <c r="S821"/>
    </row>
    <row r="822" spans="19:19" x14ac:dyDescent="0.25">
      <c r="S822"/>
    </row>
    <row r="823" spans="19:19" x14ac:dyDescent="0.25">
      <c r="S823"/>
    </row>
    <row r="824" spans="19:19" x14ac:dyDescent="0.25">
      <c r="S824"/>
    </row>
    <row r="825" spans="19:19" x14ac:dyDescent="0.25">
      <c r="S825"/>
    </row>
    <row r="826" spans="19:19" x14ac:dyDescent="0.25">
      <c r="S826"/>
    </row>
    <row r="827" spans="19:19" x14ac:dyDescent="0.25">
      <c r="S827"/>
    </row>
    <row r="828" spans="19:19" x14ac:dyDescent="0.25">
      <c r="S828"/>
    </row>
    <row r="829" spans="19:19" x14ac:dyDescent="0.25">
      <c r="S829"/>
    </row>
    <row r="830" spans="19:19" x14ac:dyDescent="0.25">
      <c r="S830"/>
    </row>
    <row r="831" spans="19:19" x14ac:dyDescent="0.25">
      <c r="S831"/>
    </row>
    <row r="832" spans="19:19" x14ac:dyDescent="0.25">
      <c r="S832"/>
    </row>
    <row r="833" spans="19:19" x14ac:dyDescent="0.25">
      <c r="S833"/>
    </row>
    <row r="834" spans="19:19" x14ac:dyDescent="0.25">
      <c r="S834"/>
    </row>
    <row r="835" spans="19:19" x14ac:dyDescent="0.25">
      <c r="S835"/>
    </row>
    <row r="836" spans="19:19" x14ac:dyDescent="0.25">
      <c r="S836"/>
    </row>
    <row r="837" spans="19:19" x14ac:dyDescent="0.25">
      <c r="S837"/>
    </row>
    <row r="838" spans="19:19" x14ac:dyDescent="0.25">
      <c r="S838"/>
    </row>
    <row r="839" spans="19:19" x14ac:dyDescent="0.25">
      <c r="S839"/>
    </row>
    <row r="840" spans="19:19" x14ac:dyDescent="0.25">
      <c r="S840"/>
    </row>
    <row r="841" spans="19:19" x14ac:dyDescent="0.25">
      <c r="S841"/>
    </row>
    <row r="842" spans="19:19" x14ac:dyDescent="0.25">
      <c r="S842"/>
    </row>
    <row r="843" spans="19:19" x14ac:dyDescent="0.25">
      <c r="S843"/>
    </row>
    <row r="844" spans="19:19" x14ac:dyDescent="0.25">
      <c r="S844"/>
    </row>
    <row r="845" spans="19:19" x14ac:dyDescent="0.25">
      <c r="S845"/>
    </row>
    <row r="846" spans="19:19" x14ac:dyDescent="0.25">
      <c r="S846"/>
    </row>
    <row r="847" spans="19:19" x14ac:dyDescent="0.25">
      <c r="S847"/>
    </row>
    <row r="848" spans="19:19" x14ac:dyDescent="0.25">
      <c r="S848"/>
    </row>
    <row r="849" spans="19:19" x14ac:dyDescent="0.25">
      <c r="S849"/>
    </row>
    <row r="850" spans="19:19" x14ac:dyDescent="0.25">
      <c r="S850"/>
    </row>
    <row r="851" spans="19:19" x14ac:dyDescent="0.25">
      <c r="S851"/>
    </row>
    <row r="852" spans="19:19" x14ac:dyDescent="0.25">
      <c r="S852"/>
    </row>
    <row r="853" spans="19:19" x14ac:dyDescent="0.25">
      <c r="S853"/>
    </row>
    <row r="854" spans="19:19" x14ac:dyDescent="0.25">
      <c r="S854"/>
    </row>
    <row r="855" spans="19:19" x14ac:dyDescent="0.25">
      <c r="S855"/>
    </row>
    <row r="856" spans="19:19" x14ac:dyDescent="0.25">
      <c r="S856"/>
    </row>
    <row r="857" spans="19:19" x14ac:dyDescent="0.25">
      <c r="S857"/>
    </row>
    <row r="858" spans="19:19" x14ac:dyDescent="0.25">
      <c r="S858"/>
    </row>
    <row r="859" spans="19:19" x14ac:dyDescent="0.25">
      <c r="S859"/>
    </row>
    <row r="860" spans="19:19" x14ac:dyDescent="0.25">
      <c r="S860"/>
    </row>
    <row r="861" spans="19:19" x14ac:dyDescent="0.25">
      <c r="S861"/>
    </row>
    <row r="862" spans="19:19" x14ac:dyDescent="0.25">
      <c r="S862"/>
    </row>
    <row r="863" spans="19:19" x14ac:dyDescent="0.25">
      <c r="S863"/>
    </row>
    <row r="864" spans="19:19" x14ac:dyDescent="0.25">
      <c r="S864"/>
    </row>
    <row r="865" spans="19:19" x14ac:dyDescent="0.25">
      <c r="S865"/>
    </row>
    <row r="866" spans="19:19" x14ac:dyDescent="0.25">
      <c r="S866"/>
    </row>
    <row r="867" spans="19:19" x14ac:dyDescent="0.25">
      <c r="S867"/>
    </row>
    <row r="868" spans="19:19" x14ac:dyDescent="0.25">
      <c r="S868"/>
    </row>
    <row r="869" spans="19:19" x14ac:dyDescent="0.25">
      <c r="S869"/>
    </row>
    <row r="870" spans="19:19" x14ac:dyDescent="0.25">
      <c r="S870"/>
    </row>
    <row r="871" spans="19:19" x14ac:dyDescent="0.25">
      <c r="S871"/>
    </row>
    <row r="872" spans="19:19" x14ac:dyDescent="0.25">
      <c r="S872"/>
    </row>
    <row r="873" spans="19:19" x14ac:dyDescent="0.25">
      <c r="S873"/>
    </row>
    <row r="874" spans="19:19" x14ac:dyDescent="0.25">
      <c r="S874"/>
    </row>
    <row r="875" spans="19:19" x14ac:dyDescent="0.25">
      <c r="S875"/>
    </row>
    <row r="876" spans="19:19" x14ac:dyDescent="0.25">
      <c r="S876"/>
    </row>
    <row r="877" spans="19:19" x14ac:dyDescent="0.25">
      <c r="S877"/>
    </row>
    <row r="878" spans="19:19" x14ac:dyDescent="0.25">
      <c r="S878"/>
    </row>
    <row r="879" spans="19:19" x14ac:dyDescent="0.25">
      <c r="S879"/>
    </row>
    <row r="880" spans="19:19" x14ac:dyDescent="0.25">
      <c r="S880"/>
    </row>
    <row r="881" spans="19:19" x14ac:dyDescent="0.25">
      <c r="S881"/>
    </row>
    <row r="882" spans="19:19" x14ac:dyDescent="0.25">
      <c r="S882"/>
    </row>
    <row r="883" spans="19:19" x14ac:dyDescent="0.25">
      <c r="S883"/>
    </row>
    <row r="884" spans="19:19" x14ac:dyDescent="0.25">
      <c r="S884"/>
    </row>
    <row r="885" spans="19:19" x14ac:dyDescent="0.25">
      <c r="S885"/>
    </row>
    <row r="886" spans="19:19" x14ac:dyDescent="0.25">
      <c r="S886"/>
    </row>
    <row r="887" spans="19:19" x14ac:dyDescent="0.25">
      <c r="S887"/>
    </row>
    <row r="888" spans="19:19" x14ac:dyDescent="0.25">
      <c r="S888"/>
    </row>
    <row r="889" spans="19:19" x14ac:dyDescent="0.25">
      <c r="S889"/>
    </row>
    <row r="890" spans="19:19" x14ac:dyDescent="0.25">
      <c r="S890"/>
    </row>
    <row r="891" spans="19:19" x14ac:dyDescent="0.25">
      <c r="S891"/>
    </row>
    <row r="892" spans="19:19" x14ac:dyDescent="0.25">
      <c r="S892"/>
    </row>
    <row r="893" spans="19:19" x14ac:dyDescent="0.25">
      <c r="S893"/>
    </row>
    <row r="894" spans="19:19" x14ac:dyDescent="0.25">
      <c r="S894"/>
    </row>
    <row r="895" spans="19:19" x14ac:dyDescent="0.25">
      <c r="S895"/>
    </row>
    <row r="896" spans="19:19" x14ac:dyDescent="0.25">
      <c r="S896"/>
    </row>
    <row r="897" spans="19:19" x14ac:dyDescent="0.25">
      <c r="S897"/>
    </row>
    <row r="898" spans="19:19" x14ac:dyDescent="0.25">
      <c r="S898"/>
    </row>
    <row r="899" spans="19:19" x14ac:dyDescent="0.25">
      <c r="S899"/>
    </row>
    <row r="900" spans="19:19" x14ac:dyDescent="0.25">
      <c r="S900"/>
    </row>
    <row r="901" spans="19:19" x14ac:dyDescent="0.25">
      <c r="S901"/>
    </row>
    <row r="902" spans="19:19" x14ac:dyDescent="0.25">
      <c r="S902"/>
    </row>
    <row r="903" spans="19:19" x14ac:dyDescent="0.25">
      <c r="S903"/>
    </row>
    <row r="904" spans="19:19" x14ac:dyDescent="0.25">
      <c r="S904"/>
    </row>
    <row r="905" spans="19:19" x14ac:dyDescent="0.25">
      <c r="S905"/>
    </row>
    <row r="906" spans="19:19" x14ac:dyDescent="0.25">
      <c r="S906"/>
    </row>
    <row r="907" spans="19:19" x14ac:dyDescent="0.25">
      <c r="S907"/>
    </row>
    <row r="908" spans="19:19" x14ac:dyDescent="0.25">
      <c r="S908"/>
    </row>
    <row r="909" spans="19:19" x14ac:dyDescent="0.25">
      <c r="S909"/>
    </row>
    <row r="910" spans="19:19" x14ac:dyDescent="0.25">
      <c r="S910"/>
    </row>
    <row r="911" spans="19:19" x14ac:dyDescent="0.25">
      <c r="S911"/>
    </row>
    <row r="912" spans="19:19" x14ac:dyDescent="0.25">
      <c r="S912"/>
    </row>
    <row r="913" spans="19:19" x14ac:dyDescent="0.25">
      <c r="S913"/>
    </row>
    <row r="914" spans="19:19" x14ac:dyDescent="0.25">
      <c r="S914"/>
    </row>
    <row r="915" spans="19:19" x14ac:dyDescent="0.25">
      <c r="S915"/>
    </row>
    <row r="916" spans="19:19" x14ac:dyDescent="0.25">
      <c r="S916"/>
    </row>
    <row r="917" spans="19:19" x14ac:dyDescent="0.25">
      <c r="S917"/>
    </row>
    <row r="918" spans="19:19" x14ac:dyDescent="0.25">
      <c r="S918"/>
    </row>
    <row r="919" spans="19:19" x14ac:dyDescent="0.25">
      <c r="S919"/>
    </row>
    <row r="920" spans="19:19" x14ac:dyDescent="0.25">
      <c r="S920"/>
    </row>
    <row r="921" spans="19:19" x14ac:dyDescent="0.25">
      <c r="S921"/>
    </row>
    <row r="922" spans="19:19" x14ac:dyDescent="0.25">
      <c r="S922"/>
    </row>
    <row r="923" spans="19:19" x14ac:dyDescent="0.25">
      <c r="S923"/>
    </row>
    <row r="924" spans="19:19" x14ac:dyDescent="0.25">
      <c r="S924"/>
    </row>
    <row r="925" spans="19:19" x14ac:dyDescent="0.25">
      <c r="S925"/>
    </row>
    <row r="926" spans="19:19" x14ac:dyDescent="0.25">
      <c r="S926"/>
    </row>
    <row r="927" spans="19:19" x14ac:dyDescent="0.25">
      <c r="S927"/>
    </row>
    <row r="928" spans="19:19" x14ac:dyDescent="0.25">
      <c r="S928"/>
    </row>
    <row r="929" spans="19:19" x14ac:dyDescent="0.25">
      <c r="S929"/>
    </row>
    <row r="930" spans="19:19" x14ac:dyDescent="0.25">
      <c r="S930"/>
    </row>
    <row r="931" spans="19:19" x14ac:dyDescent="0.25">
      <c r="S931"/>
    </row>
    <row r="932" spans="19:19" x14ac:dyDescent="0.25">
      <c r="S932"/>
    </row>
    <row r="933" spans="19:19" x14ac:dyDescent="0.25">
      <c r="S933"/>
    </row>
    <row r="934" spans="19:19" x14ac:dyDescent="0.25">
      <c r="S934"/>
    </row>
    <row r="935" spans="19:19" x14ac:dyDescent="0.25">
      <c r="S935"/>
    </row>
    <row r="936" spans="19:19" x14ac:dyDescent="0.25">
      <c r="S936"/>
    </row>
    <row r="937" spans="19:19" x14ac:dyDescent="0.25">
      <c r="S937"/>
    </row>
    <row r="938" spans="19:19" x14ac:dyDescent="0.25">
      <c r="S938"/>
    </row>
    <row r="939" spans="19:19" x14ac:dyDescent="0.25">
      <c r="S939"/>
    </row>
    <row r="940" spans="19:19" x14ac:dyDescent="0.25">
      <c r="S940"/>
    </row>
    <row r="941" spans="19:19" x14ac:dyDescent="0.25">
      <c r="S941"/>
    </row>
    <row r="942" spans="19:19" x14ac:dyDescent="0.25">
      <c r="S942"/>
    </row>
    <row r="943" spans="19:19" x14ac:dyDescent="0.25">
      <c r="S943"/>
    </row>
    <row r="944" spans="19:19" x14ac:dyDescent="0.25">
      <c r="S944"/>
    </row>
    <row r="945" spans="19:19" x14ac:dyDescent="0.25">
      <c r="S945"/>
    </row>
    <row r="946" spans="19:19" x14ac:dyDescent="0.25">
      <c r="S946"/>
    </row>
    <row r="947" spans="19:19" x14ac:dyDescent="0.25">
      <c r="S947"/>
    </row>
    <row r="948" spans="19:19" x14ac:dyDescent="0.25">
      <c r="S948"/>
    </row>
    <row r="949" spans="19:19" x14ac:dyDescent="0.25">
      <c r="S949"/>
    </row>
    <row r="950" spans="19:19" x14ac:dyDescent="0.25">
      <c r="S950"/>
    </row>
    <row r="951" spans="19:19" x14ac:dyDescent="0.25">
      <c r="S951"/>
    </row>
    <row r="952" spans="19:19" x14ac:dyDescent="0.25">
      <c r="S952"/>
    </row>
    <row r="953" spans="19:19" x14ac:dyDescent="0.25">
      <c r="S953"/>
    </row>
    <row r="954" spans="19:19" x14ac:dyDescent="0.25">
      <c r="S954"/>
    </row>
    <row r="955" spans="19:19" x14ac:dyDescent="0.25">
      <c r="S955"/>
    </row>
    <row r="956" spans="19:19" x14ac:dyDescent="0.25">
      <c r="S956"/>
    </row>
    <row r="957" spans="19:19" x14ac:dyDescent="0.25">
      <c r="S957"/>
    </row>
    <row r="958" spans="19:19" x14ac:dyDescent="0.25">
      <c r="S958"/>
    </row>
    <row r="959" spans="19:19" x14ac:dyDescent="0.25">
      <c r="S959"/>
    </row>
    <row r="960" spans="19:19" x14ac:dyDescent="0.25">
      <c r="S960"/>
    </row>
    <row r="961" spans="19:19" x14ac:dyDescent="0.25">
      <c r="S961"/>
    </row>
    <row r="962" spans="19:19" x14ac:dyDescent="0.25">
      <c r="S962"/>
    </row>
    <row r="963" spans="19:19" x14ac:dyDescent="0.25">
      <c r="S963"/>
    </row>
    <row r="964" spans="19:19" x14ac:dyDescent="0.25">
      <c r="S964"/>
    </row>
    <row r="965" spans="19:19" x14ac:dyDescent="0.25">
      <c r="S965"/>
    </row>
    <row r="966" spans="19:19" x14ac:dyDescent="0.25">
      <c r="S966"/>
    </row>
    <row r="967" spans="19:19" x14ac:dyDescent="0.25">
      <c r="S967"/>
    </row>
    <row r="968" spans="19:19" x14ac:dyDescent="0.25">
      <c r="S968"/>
    </row>
    <row r="969" spans="19:19" x14ac:dyDescent="0.25">
      <c r="S969"/>
    </row>
    <row r="970" spans="19:19" x14ac:dyDescent="0.25">
      <c r="S970"/>
    </row>
    <row r="971" spans="19:19" x14ac:dyDescent="0.25">
      <c r="S971"/>
    </row>
    <row r="972" spans="19:19" x14ac:dyDescent="0.25">
      <c r="S972"/>
    </row>
    <row r="973" spans="19:19" x14ac:dyDescent="0.25">
      <c r="S973"/>
    </row>
    <row r="974" spans="19:19" x14ac:dyDescent="0.25">
      <c r="S974"/>
    </row>
    <row r="975" spans="19:19" x14ac:dyDescent="0.25">
      <c r="S975"/>
    </row>
    <row r="976" spans="19:19" x14ac:dyDescent="0.25">
      <c r="S976"/>
    </row>
    <row r="977" spans="19:19" x14ac:dyDescent="0.25">
      <c r="S977"/>
    </row>
    <row r="978" spans="19:19" x14ac:dyDescent="0.25">
      <c r="S978"/>
    </row>
    <row r="979" spans="19:19" x14ac:dyDescent="0.25">
      <c r="S979"/>
    </row>
    <row r="980" spans="19:19" x14ac:dyDescent="0.25">
      <c r="S980"/>
    </row>
    <row r="981" spans="19:19" x14ac:dyDescent="0.25">
      <c r="S981"/>
    </row>
    <row r="982" spans="19:19" x14ac:dyDescent="0.25">
      <c r="S982"/>
    </row>
    <row r="983" spans="19:19" x14ac:dyDescent="0.25">
      <c r="S983"/>
    </row>
    <row r="984" spans="19:19" x14ac:dyDescent="0.25">
      <c r="S984"/>
    </row>
    <row r="985" spans="19:19" x14ac:dyDescent="0.25">
      <c r="S985"/>
    </row>
    <row r="986" spans="19:19" x14ac:dyDescent="0.25">
      <c r="S986"/>
    </row>
    <row r="987" spans="19:19" x14ac:dyDescent="0.25">
      <c r="S987"/>
    </row>
    <row r="988" spans="19:19" x14ac:dyDescent="0.25">
      <c r="S988"/>
    </row>
    <row r="989" spans="19:19" x14ac:dyDescent="0.25">
      <c r="S989"/>
    </row>
    <row r="990" spans="19:19" x14ac:dyDescent="0.25">
      <c r="S990"/>
    </row>
    <row r="991" spans="19:19" x14ac:dyDescent="0.25">
      <c r="S991"/>
    </row>
    <row r="992" spans="19:19" x14ac:dyDescent="0.25">
      <c r="S992"/>
    </row>
    <row r="993" spans="19:19" x14ac:dyDescent="0.25">
      <c r="S993"/>
    </row>
    <row r="994" spans="19:19" x14ac:dyDescent="0.25">
      <c r="S994"/>
    </row>
    <row r="995" spans="19:19" x14ac:dyDescent="0.25">
      <c r="S995"/>
    </row>
    <row r="996" spans="19:19" x14ac:dyDescent="0.25">
      <c r="S996"/>
    </row>
    <row r="997" spans="19:19" x14ac:dyDescent="0.25">
      <c r="S997"/>
    </row>
    <row r="998" spans="19:19" x14ac:dyDescent="0.25">
      <c r="S998"/>
    </row>
    <row r="999" spans="19:19" x14ac:dyDescent="0.25">
      <c r="S999"/>
    </row>
    <row r="1000" spans="19:19" x14ac:dyDescent="0.25">
      <c r="S1000"/>
    </row>
    <row r="1001" spans="19:19" x14ac:dyDescent="0.25">
      <c r="S1001"/>
    </row>
    <row r="1002" spans="19:19" x14ac:dyDescent="0.25">
      <c r="S1002"/>
    </row>
    <row r="1003" spans="19:19" x14ac:dyDescent="0.25">
      <c r="S1003"/>
    </row>
  </sheetData>
  <autoFilter ref="D2:N502" xr:uid="{BAA100B5-ED15-4B74-BFC5-C1C1B1B6DDAC}"/>
  <conditionalFormatting sqref="E3:E502">
    <cfRule type="cellIs" dxfId="117" priority="5" operator="between">
      <formula>0.95</formula>
      <formula>1</formula>
    </cfRule>
    <cfRule type="cellIs" dxfId="116" priority="6" operator="between">
      <formula>0.8</formula>
      <formula>0.95</formula>
    </cfRule>
    <cfRule type="cellIs" dxfId="115" priority="7" operator="between">
      <formula>0</formula>
      <formula>0.8</formula>
    </cfRule>
  </conditionalFormatting>
  <conditionalFormatting pivot="1" sqref="T5:T504">
    <cfRule type="cellIs" dxfId="114" priority="4" operator="between">
      <formula>0</formula>
      <formula>0.8</formula>
    </cfRule>
  </conditionalFormatting>
  <conditionalFormatting pivot="1" sqref="T5:T504">
    <cfRule type="cellIs" dxfId="113" priority="3" operator="between">
      <formula>0.8</formula>
      <formula>0.95</formula>
    </cfRule>
  </conditionalFormatting>
  <conditionalFormatting pivot="1" sqref="T5:T504">
    <cfRule type="cellIs" dxfId="112" priority="2" operator="between">
      <formula>0.95</formula>
      <formula>1</formula>
    </cfRule>
  </conditionalFormatting>
  <conditionalFormatting sqref="A3:A502">
    <cfRule type="duplicateValues" dxfId="111" priority="1"/>
  </conditionalFormatting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81"/>
  <sheetViews>
    <sheetView workbookViewId="0">
      <selection activeCell="A2" sqref="A2"/>
    </sheetView>
  </sheetViews>
  <sheetFormatPr defaultRowHeight="15" x14ac:dyDescent="0.25"/>
  <cols>
    <col min="2" max="2" width="8.7109375" customWidth="1"/>
    <col min="3" max="3" width="76.28515625" customWidth="1"/>
    <col min="4" max="4" width="14.7109375" customWidth="1"/>
    <col min="8" max="9" width="27.42578125" customWidth="1"/>
  </cols>
  <sheetData>
    <row r="1" spans="1:9" ht="30" x14ac:dyDescent="0.25">
      <c r="A1" s="47" t="s">
        <v>1247</v>
      </c>
      <c r="B1" s="5" t="s">
        <v>1157</v>
      </c>
      <c r="C1" s="5" t="s">
        <v>1155</v>
      </c>
      <c r="D1" s="5" t="s">
        <v>1160</v>
      </c>
      <c r="H1" s="16" t="s">
        <v>1219</v>
      </c>
      <c r="I1" t="s">
        <v>1243</v>
      </c>
    </row>
    <row r="2" spans="1:9" x14ac:dyDescent="0.25">
      <c r="A2" t="str">
        <f>B2&amp;C2</f>
        <v xml:space="preserve">100034Ботинки Spine Nordik  (крепление NN75), р-р 44   </v>
      </c>
      <c r="B2" s="2">
        <v>100034</v>
      </c>
      <c r="C2" s="2" t="s">
        <v>1066</v>
      </c>
      <c r="D2" s="2">
        <v>184</v>
      </c>
      <c r="H2" s="17" t="s">
        <v>617</v>
      </c>
      <c r="I2" s="18">
        <v>84</v>
      </c>
    </row>
    <row r="3" spans="1:9" x14ac:dyDescent="0.25">
      <c r="A3" t="str">
        <f t="shared" ref="A3:A66" si="0">B3&amp;C3</f>
        <v xml:space="preserve">100094Лыжи детские деревянные  150 см, цвета микс </v>
      </c>
      <c r="B3" s="2">
        <v>100094</v>
      </c>
      <c r="C3" s="2" t="s">
        <v>1021</v>
      </c>
      <c r="D3" s="2">
        <v>89</v>
      </c>
      <c r="H3" s="17" t="s">
        <v>883</v>
      </c>
      <c r="I3" s="18">
        <v>203</v>
      </c>
    </row>
    <row r="4" spans="1:9" x14ac:dyDescent="0.25">
      <c r="A4" t="str">
        <f t="shared" si="0"/>
        <v xml:space="preserve">100101УЦЕНКА Набор коньки лед. раздвижные с роликовой платформой+Защита, PVC колеса, размер 26-29  </v>
      </c>
      <c r="B4" s="2">
        <v>100101</v>
      </c>
      <c r="C4" s="2" t="s">
        <v>949</v>
      </c>
      <c r="D4" s="2">
        <v>239</v>
      </c>
      <c r="H4" s="17" t="s">
        <v>988</v>
      </c>
      <c r="I4" s="18">
        <v>225</v>
      </c>
    </row>
    <row r="5" spans="1:9" x14ac:dyDescent="0.25">
      <c r="A5" t="str">
        <f t="shared" si="0"/>
        <v xml:space="preserve">100110Ботинки SPINE Smart 457 (крепление SNS) р-р 34   </v>
      </c>
      <c r="B5" s="2">
        <v>100110</v>
      </c>
      <c r="C5" s="2" t="s">
        <v>621</v>
      </c>
      <c r="D5" s="2">
        <v>162</v>
      </c>
      <c r="H5" s="17" t="s">
        <v>468</v>
      </c>
      <c r="I5" s="18">
        <v>159</v>
      </c>
    </row>
    <row r="6" spans="1:9" x14ac:dyDescent="0.25">
      <c r="A6" t="str">
        <f t="shared" si="0"/>
        <v xml:space="preserve">100169Палки лыжные алюминиевые Snowline,  120 см  </v>
      </c>
      <c r="B6" s="2">
        <v>100169</v>
      </c>
      <c r="C6" s="2" t="s">
        <v>1120</v>
      </c>
      <c r="D6" s="2">
        <v>36</v>
      </c>
      <c r="H6" s="17" t="s">
        <v>959</v>
      </c>
      <c r="I6" s="18">
        <v>72</v>
      </c>
    </row>
    <row r="7" spans="1:9" x14ac:dyDescent="0.25">
      <c r="A7" t="str">
        <f t="shared" si="0"/>
        <v xml:space="preserve">100346Шайба хоккейная детская "Супергерой" </v>
      </c>
      <c r="B7" s="2">
        <v>100346</v>
      </c>
      <c r="C7" s="2" t="s">
        <v>1151</v>
      </c>
      <c r="D7" s="2">
        <v>209</v>
      </c>
      <c r="H7" s="17" t="s">
        <v>704</v>
      </c>
      <c r="I7" s="18">
        <v>3</v>
      </c>
    </row>
    <row r="8" spans="1:9" x14ac:dyDescent="0.25">
      <c r="A8" t="str">
        <f t="shared" si="0"/>
        <v xml:space="preserve">100407Снегокат </v>
      </c>
      <c r="B8" s="2">
        <v>100407</v>
      </c>
      <c r="C8" s="2" t="s">
        <v>339</v>
      </c>
      <c r="D8" s="2">
        <v>93</v>
      </c>
      <c r="H8" s="17" t="s">
        <v>521</v>
      </c>
      <c r="I8" s="18">
        <v>123</v>
      </c>
    </row>
    <row r="9" spans="1:9" x14ac:dyDescent="0.25">
      <c r="A9" t="str">
        <f t="shared" si="0"/>
        <v xml:space="preserve">100461Набор коньки ледовые раздвижные 223Y с роликовой платформой+Защита, PVC колеса, размер 26-29 </v>
      </c>
      <c r="B9" s="2">
        <v>100461</v>
      </c>
      <c r="C9" s="2" t="s">
        <v>319</v>
      </c>
      <c r="D9" s="2">
        <v>27</v>
      </c>
      <c r="H9" s="17" t="s">
        <v>667</v>
      </c>
      <c r="I9" s="18">
        <v>297</v>
      </c>
    </row>
    <row r="10" spans="1:9" x14ac:dyDescent="0.25">
      <c r="A10" t="str">
        <f t="shared" si="0"/>
        <v xml:space="preserve">100904Палки лыжные алюминиевые Snowline, 130 см  </v>
      </c>
      <c r="B10" s="2">
        <v>100904</v>
      </c>
      <c r="C10" s="2" t="s">
        <v>698</v>
      </c>
      <c r="D10" s="2">
        <v>163</v>
      </c>
      <c r="H10" s="17" t="s">
        <v>777</v>
      </c>
      <c r="I10" s="18">
        <v>92</v>
      </c>
    </row>
    <row r="11" spans="1:9" x14ac:dyDescent="0.25">
      <c r="A11" t="str">
        <f t="shared" si="0"/>
        <v xml:space="preserve">100923Ледянка 90х40  толщина 2 см </v>
      </c>
      <c r="B11" s="2">
        <v>100923</v>
      </c>
      <c r="C11" s="2" t="s">
        <v>271</v>
      </c>
      <c r="D11" s="2">
        <v>64</v>
      </c>
      <c r="H11" s="17" t="s">
        <v>960</v>
      </c>
      <c r="I11" s="18">
        <v>96</v>
      </c>
    </row>
    <row r="12" spans="1:9" x14ac:dyDescent="0.25">
      <c r="A12" t="str">
        <f t="shared" si="0"/>
        <v xml:space="preserve">100965Палки лыжные алюминиевые Snowline, 105 см </v>
      </c>
      <c r="B12" s="2">
        <v>100965</v>
      </c>
      <c r="C12" s="2" t="s">
        <v>1077</v>
      </c>
      <c r="D12" s="2">
        <v>299</v>
      </c>
      <c r="H12" s="17" t="s">
        <v>961</v>
      </c>
      <c r="I12" s="18">
        <v>5</v>
      </c>
    </row>
    <row r="13" spans="1:9" x14ac:dyDescent="0.25">
      <c r="A13" t="str">
        <f t="shared" si="0"/>
        <v xml:space="preserve">100983Ботинки лыжные TREK Soul NN75 ИК (черный, лого серый) р. 45   </v>
      </c>
      <c r="B13" s="2">
        <v>100983</v>
      </c>
      <c r="C13" s="2" t="s">
        <v>1032</v>
      </c>
      <c r="D13" s="2">
        <v>156</v>
      </c>
      <c r="H13" s="17" t="s">
        <v>962</v>
      </c>
      <c r="I13" s="18">
        <v>192</v>
      </c>
    </row>
    <row r="14" spans="1:9" x14ac:dyDescent="0.25">
      <c r="A14" t="str">
        <f t="shared" si="0"/>
        <v xml:space="preserve">101045Самокат-снегокат трюковой, зимний    </v>
      </c>
      <c r="B14" s="2">
        <v>101045</v>
      </c>
      <c r="C14" s="2" t="s">
        <v>179</v>
      </c>
      <c r="D14" s="2">
        <v>135</v>
      </c>
      <c r="H14" s="17" t="s">
        <v>963</v>
      </c>
      <c r="I14" s="18">
        <v>235</v>
      </c>
    </row>
    <row r="15" spans="1:9" x14ac:dyDescent="0.25">
      <c r="A15" t="str">
        <f t="shared" si="0"/>
        <v>101130Ботинки лыжные TREK Soul  NN75 ИК (черный, лайм неон) (р.44)</v>
      </c>
      <c r="B15" s="2">
        <v>101130</v>
      </c>
      <c r="C15" s="2" t="s">
        <v>1065</v>
      </c>
      <c r="D15" s="2">
        <v>257</v>
      </c>
      <c r="H15" s="17" t="s">
        <v>687</v>
      </c>
      <c r="I15" s="18">
        <v>218</v>
      </c>
    </row>
    <row r="16" spans="1:9" x14ac:dyDescent="0.25">
      <c r="A16" t="str">
        <f t="shared" si="0"/>
        <v xml:space="preserve">101389УЦЕНКА Самокат-снегокат трюковой, зимний  2 в 1   </v>
      </c>
      <c r="B16" s="2">
        <v>101389</v>
      </c>
      <c r="C16" s="2" t="s">
        <v>548</v>
      </c>
      <c r="D16" s="2">
        <v>152</v>
      </c>
      <c r="H16" s="17" t="s">
        <v>797</v>
      </c>
      <c r="I16" s="18">
        <v>8</v>
      </c>
    </row>
    <row r="17" spans="1:9" x14ac:dyDescent="0.25">
      <c r="A17" t="str">
        <f t="shared" si="0"/>
        <v xml:space="preserve">101428Санки-ледянки Машинка №7 размер 66х41, цвет красный   </v>
      </c>
      <c r="B17" s="2">
        <v>101428</v>
      </c>
      <c r="C17" s="2" t="s">
        <v>660</v>
      </c>
      <c r="D17" s="2">
        <v>241</v>
      </c>
      <c r="H17" s="17" t="s">
        <v>581</v>
      </c>
      <c r="I17" s="18">
        <v>252</v>
      </c>
    </row>
    <row r="18" spans="1:9" x14ac:dyDescent="0.25">
      <c r="A18" t="str">
        <f t="shared" si="0"/>
        <v xml:space="preserve">101457Шайба хоккейная взрослая "13" </v>
      </c>
      <c r="B18" s="2">
        <v>101457</v>
      </c>
      <c r="C18" s="2" t="s">
        <v>1089</v>
      </c>
      <c r="D18" s="2">
        <v>216</v>
      </c>
      <c r="H18" s="17" t="s">
        <v>507</v>
      </c>
      <c r="I18" s="18">
        <v>142</v>
      </c>
    </row>
    <row r="19" spans="1:9" x14ac:dyDescent="0.25">
      <c r="A19" t="str">
        <f t="shared" si="0"/>
        <v xml:space="preserve">101662Набор коньки ледовые раздвижные 223Y с роликовой платформой+Защита, PVC колеса, размер 34-37 </v>
      </c>
      <c r="B19" s="2">
        <v>101662</v>
      </c>
      <c r="C19" s="2" t="s">
        <v>122</v>
      </c>
      <c r="D19" s="2">
        <v>191</v>
      </c>
      <c r="H19" s="17" t="s">
        <v>1009</v>
      </c>
      <c r="I19" s="18">
        <v>32</v>
      </c>
    </row>
    <row r="20" spans="1:9" x14ac:dyDescent="0.25">
      <c r="A20" t="str">
        <f t="shared" si="0"/>
        <v xml:space="preserve">101904Коньки хоккейные 225L, размер 43   </v>
      </c>
      <c r="B20" s="2">
        <v>101904</v>
      </c>
      <c r="C20" s="2" t="s">
        <v>45</v>
      </c>
      <c r="D20" s="2">
        <v>246</v>
      </c>
      <c r="H20" s="17" t="s">
        <v>651</v>
      </c>
      <c r="I20" s="18">
        <v>207</v>
      </c>
    </row>
    <row r="21" spans="1:9" x14ac:dyDescent="0.25">
      <c r="A21" t="str">
        <f t="shared" si="0"/>
        <v xml:space="preserve">101952Тюбинг - ватрушка ф 1х0,7м  принт "Авокадо" 15-110ПА </v>
      </c>
      <c r="B21" s="2">
        <v>101952</v>
      </c>
      <c r="C21" s="2" t="s">
        <v>499</v>
      </c>
      <c r="D21" s="2">
        <v>235</v>
      </c>
      <c r="H21" s="17" t="s">
        <v>534</v>
      </c>
      <c r="I21" s="18">
        <v>153</v>
      </c>
    </row>
    <row r="22" spans="1:9" x14ac:dyDescent="0.25">
      <c r="A22" t="str">
        <f t="shared" si="0"/>
        <v xml:space="preserve">102086Санки-ледянки "Инопланетяне - 2" D-45см, цвета микс </v>
      </c>
      <c r="B22" s="2">
        <v>102086</v>
      </c>
      <c r="C22" s="2" t="s">
        <v>606</v>
      </c>
      <c r="D22" s="2">
        <v>228</v>
      </c>
      <c r="H22" s="17" t="s">
        <v>564</v>
      </c>
      <c r="I22" s="18">
        <v>37</v>
      </c>
    </row>
    <row r="23" spans="1:9" x14ac:dyDescent="0.25">
      <c r="A23" t="str">
        <f t="shared" si="0"/>
        <v>102126Палки лыжные стеклопластиковые г.Бийск (110 см) цвета микс</v>
      </c>
      <c r="B23" s="2">
        <v>102126</v>
      </c>
      <c r="C23" s="2" t="s">
        <v>530</v>
      </c>
      <c r="D23" s="2">
        <v>43</v>
      </c>
      <c r="H23" s="17" t="s">
        <v>597</v>
      </c>
      <c r="I23" s="18">
        <v>94</v>
      </c>
    </row>
    <row r="24" spans="1:9" x14ac:dyDescent="0.25">
      <c r="A24" t="str">
        <f t="shared" si="0"/>
        <v xml:space="preserve">102208Снегокат СНК 06 Раптор белый </v>
      </c>
      <c r="B24" s="2">
        <v>102208</v>
      </c>
      <c r="C24" s="2" t="s">
        <v>136</v>
      </c>
      <c r="D24" s="2">
        <v>49</v>
      </c>
      <c r="H24" s="17" t="s">
        <v>604</v>
      </c>
      <c r="I24" s="18">
        <v>296</v>
      </c>
    </row>
    <row r="25" spans="1:9" x14ac:dyDescent="0.25">
      <c r="A25" t="str">
        <f t="shared" si="0"/>
        <v xml:space="preserve">102321Палки лыжные алюминиевые Snowline, 165 см </v>
      </c>
      <c r="B25" s="2">
        <v>102321</v>
      </c>
      <c r="C25" s="2" t="s">
        <v>1052</v>
      </c>
      <c r="D25" s="2">
        <v>167</v>
      </c>
      <c r="H25" s="17" t="s">
        <v>758</v>
      </c>
      <c r="I25" s="18">
        <v>125</v>
      </c>
    </row>
    <row r="26" spans="1:9" x14ac:dyDescent="0.25">
      <c r="A26" t="str">
        <f t="shared" si="0"/>
        <v xml:space="preserve">102342Коньки ледовые раздвижные "Take it Easy", детские 223W, размер 34-37   </v>
      </c>
      <c r="B26" s="2">
        <v>102342</v>
      </c>
      <c r="C26" s="2" t="s">
        <v>165</v>
      </c>
      <c r="D26" s="2">
        <v>4</v>
      </c>
      <c r="H26" s="17" t="s">
        <v>598</v>
      </c>
      <c r="I26" s="18">
        <v>70</v>
      </c>
    </row>
    <row r="27" spans="1:9" x14ac:dyDescent="0.25">
      <c r="A27" t="str">
        <f t="shared" si="0"/>
        <v xml:space="preserve">102855Ботинки лыжные TREK Laser  NN75 ИК (черный, лого лайм неон) (р.33) </v>
      </c>
      <c r="B27" s="2">
        <v>102855</v>
      </c>
      <c r="C27" s="2" t="s">
        <v>826</v>
      </c>
      <c r="D27" s="2">
        <v>32</v>
      </c>
      <c r="H27" s="17" t="s">
        <v>772</v>
      </c>
      <c r="I27" s="18">
        <v>212</v>
      </c>
    </row>
    <row r="28" spans="1:9" x14ac:dyDescent="0.25">
      <c r="A28" t="str">
        <f t="shared" si="0"/>
        <v>102883Комплект лыжный БРЕНД ЦСТ (Step, 190/150 (+/-5 см), крепление: SNS) цвета микс</v>
      </c>
      <c r="B28" s="2">
        <v>102883</v>
      </c>
      <c r="C28" s="2" t="s">
        <v>273</v>
      </c>
      <c r="D28" s="2">
        <v>8</v>
      </c>
      <c r="H28" s="17" t="s">
        <v>692</v>
      </c>
      <c r="I28" s="18">
        <v>90</v>
      </c>
    </row>
    <row r="29" spans="1:9" x14ac:dyDescent="0.25">
      <c r="A29" t="str">
        <f t="shared" si="0"/>
        <v xml:space="preserve">102922Лыжи детские деревянные 140 см, цвета микс </v>
      </c>
      <c r="B29" s="2">
        <v>102922</v>
      </c>
      <c r="C29" s="2" t="s">
        <v>1005</v>
      </c>
      <c r="D29" s="2">
        <v>3</v>
      </c>
      <c r="H29" s="17" t="s">
        <v>1056</v>
      </c>
      <c r="I29" s="18">
        <v>168</v>
      </c>
    </row>
    <row r="30" spans="1:9" x14ac:dyDescent="0.25">
      <c r="A30" t="str">
        <f t="shared" si="0"/>
        <v xml:space="preserve">102955Ботинки лыжные Winter Starclassic черный (лого красный) S р.45 </v>
      </c>
      <c r="B30" s="2">
        <v>102955</v>
      </c>
      <c r="C30" s="2" t="s">
        <v>721</v>
      </c>
      <c r="D30" s="2">
        <v>190</v>
      </c>
      <c r="H30" s="17" t="s">
        <v>1057</v>
      </c>
      <c r="I30" s="18">
        <v>281</v>
      </c>
    </row>
    <row r="31" spans="1:9" x14ac:dyDescent="0.25">
      <c r="A31" t="str">
        <f t="shared" si="0"/>
        <v xml:space="preserve">103164Ботинки лыжные ТРЕК Skiing ИК NN75 (черный, лого серый) (р.39)   </v>
      </c>
      <c r="B31" s="2">
        <v>103164</v>
      </c>
      <c r="C31" s="2" t="s">
        <v>488</v>
      </c>
      <c r="D31" s="2">
        <v>285</v>
      </c>
      <c r="H31" s="17" t="s">
        <v>980</v>
      </c>
      <c r="I31" s="18">
        <v>252</v>
      </c>
    </row>
    <row r="32" spans="1:9" x14ac:dyDescent="0.25">
      <c r="A32" t="str">
        <f t="shared" si="0"/>
        <v xml:space="preserve">103350Зажим-липучка для лыж узкий, цвет черный </v>
      </c>
      <c r="B32" s="2">
        <v>103350</v>
      </c>
      <c r="C32" s="2" t="s">
        <v>816</v>
      </c>
      <c r="D32" s="2">
        <v>289</v>
      </c>
      <c r="H32" s="17" t="s">
        <v>957</v>
      </c>
      <c r="I32" s="18">
        <v>76</v>
      </c>
    </row>
    <row r="33" spans="1:9" x14ac:dyDescent="0.25">
      <c r="A33" t="str">
        <f t="shared" si="0"/>
        <v xml:space="preserve">103397Коньки фигурные Winter Star комфорт р.41 </v>
      </c>
      <c r="B33" s="2">
        <v>103397</v>
      </c>
      <c r="C33" s="2" t="s">
        <v>553</v>
      </c>
      <c r="D33" s="2">
        <v>190</v>
      </c>
      <c r="H33" s="17" t="s">
        <v>1066</v>
      </c>
      <c r="I33" s="18">
        <v>184</v>
      </c>
    </row>
    <row r="34" spans="1:9" x14ac:dyDescent="0.25">
      <c r="A34" t="str">
        <f t="shared" si="0"/>
        <v xml:space="preserve">103409Шайба хоккейная детская "Чемпион" </v>
      </c>
      <c r="B34" s="2">
        <v>103409</v>
      </c>
      <c r="C34" s="2" t="s">
        <v>1147</v>
      </c>
      <c r="D34" s="2">
        <v>8</v>
      </c>
      <c r="H34" s="17" t="s">
        <v>884</v>
      </c>
      <c r="I34" s="18">
        <v>92</v>
      </c>
    </row>
    <row r="35" spans="1:9" x14ac:dyDescent="0.25">
      <c r="A35" t="str">
        <f t="shared" si="0"/>
        <v>103461Лыжи пластиковые БРЕНД ЦСТ (Step, 185см), цвета микс</v>
      </c>
      <c r="B35" s="2">
        <v>103461</v>
      </c>
      <c r="C35" s="2" t="s">
        <v>221</v>
      </c>
      <c r="D35" s="2">
        <v>92</v>
      </c>
      <c r="H35" s="17" t="s">
        <v>958</v>
      </c>
      <c r="I35" s="18">
        <v>231</v>
      </c>
    </row>
    <row r="36" spans="1:9" x14ac:dyDescent="0.25">
      <c r="A36" t="str">
        <f t="shared" si="0"/>
        <v xml:space="preserve">103517Ботинки лыжные TREK Blazzer Comfort NNN ИК (черный, лого серый) (р.42)   </v>
      </c>
      <c r="B36" s="2">
        <v>103517</v>
      </c>
      <c r="C36" s="2" t="s">
        <v>805</v>
      </c>
      <c r="D36" s="2">
        <v>284</v>
      </c>
      <c r="H36" s="17" t="s">
        <v>770</v>
      </c>
      <c r="I36" s="18">
        <v>164</v>
      </c>
    </row>
    <row r="37" spans="1:9" x14ac:dyDescent="0.25">
      <c r="A37" t="str">
        <f t="shared" si="0"/>
        <v xml:space="preserve">103922Пробка для растирки мази натуральная </v>
      </c>
      <c r="B37" s="2">
        <v>103922</v>
      </c>
      <c r="C37" s="2" t="s">
        <v>898</v>
      </c>
      <c r="D37" s="2">
        <v>9</v>
      </c>
      <c r="H37" s="17" t="s">
        <v>1091</v>
      </c>
      <c r="I37" s="18">
        <v>186</v>
      </c>
    </row>
    <row r="38" spans="1:9" x14ac:dyDescent="0.25">
      <c r="A38" t="str">
        <f t="shared" si="0"/>
        <v xml:space="preserve">103923Тюбинг -ватрушка 110 см  "Орнамент" </v>
      </c>
      <c r="B38" s="2">
        <v>103923</v>
      </c>
      <c r="C38" s="2" t="s">
        <v>229</v>
      </c>
      <c r="D38" s="2">
        <v>102</v>
      </c>
      <c r="H38" s="17" t="s">
        <v>709</v>
      </c>
      <c r="I38" s="18">
        <v>155</v>
      </c>
    </row>
    <row r="39" spans="1:9" x14ac:dyDescent="0.25">
      <c r="A39" t="str">
        <f t="shared" si="0"/>
        <v xml:space="preserve">103994Санки-ледянки круглые ф60см 14-116/6 микс </v>
      </c>
      <c r="B39" s="2">
        <v>103994</v>
      </c>
      <c r="C39" s="2" t="s">
        <v>119</v>
      </c>
      <c r="D39" s="2">
        <v>131</v>
      </c>
      <c r="H39" s="17" t="s">
        <v>818</v>
      </c>
      <c r="I39" s="18">
        <v>8</v>
      </c>
    </row>
    <row r="40" spans="1:9" x14ac:dyDescent="0.25">
      <c r="A40" t="str">
        <f t="shared" si="0"/>
        <v xml:space="preserve">104019Лыжный комплект 90 см, крепление, палки 80 см, цвета микс </v>
      </c>
      <c r="B40" s="2">
        <v>104019</v>
      </c>
      <c r="C40" s="2" t="s">
        <v>579</v>
      </c>
      <c r="D40" s="2">
        <v>4</v>
      </c>
      <c r="H40" s="17" t="s">
        <v>914</v>
      </c>
      <c r="I40" s="18">
        <v>175</v>
      </c>
    </row>
    <row r="41" spans="1:9" x14ac:dyDescent="0.25">
      <c r="A41" t="str">
        <f t="shared" si="0"/>
        <v xml:space="preserve">104141Ботинки лыжные ТРЕК Skiing НК NN75 (черный, лого серый) (р.37)   </v>
      </c>
      <c r="B41" s="2">
        <v>104141</v>
      </c>
      <c r="C41" s="2" t="s">
        <v>522</v>
      </c>
      <c r="D41" s="2">
        <v>80</v>
      </c>
      <c r="H41" s="17" t="s">
        <v>785</v>
      </c>
      <c r="I41" s="18">
        <v>285</v>
      </c>
    </row>
    <row r="42" spans="1:9" x14ac:dyDescent="0.25">
      <c r="A42" t="str">
        <f t="shared" si="0"/>
        <v xml:space="preserve">104169Снегокат "Тимка Спорт 1+ Болонка  арт.ТС1+/БЛ </v>
      </c>
      <c r="B42" s="2">
        <v>104169</v>
      </c>
      <c r="C42" s="2" t="s">
        <v>162</v>
      </c>
      <c r="D42" s="2">
        <v>14</v>
      </c>
      <c r="H42" s="17" t="s">
        <v>621</v>
      </c>
      <c r="I42" s="18">
        <v>162</v>
      </c>
    </row>
    <row r="43" spans="1:9" x14ac:dyDescent="0.25">
      <c r="A43" t="str">
        <f t="shared" si="0"/>
        <v xml:space="preserve">104186Тюбинг 90 см "Комфорт", цвета микс </v>
      </c>
      <c r="B43" s="2">
        <v>104186</v>
      </c>
      <c r="C43" s="2" t="s">
        <v>128</v>
      </c>
      <c r="D43" s="2">
        <v>158</v>
      </c>
      <c r="H43" s="17" t="s">
        <v>733</v>
      </c>
      <c r="I43" s="18">
        <v>1</v>
      </c>
    </row>
    <row r="44" spans="1:9" x14ac:dyDescent="0.25">
      <c r="A44" t="str">
        <f t="shared" si="0"/>
        <v xml:space="preserve">104250Палки лыжные алюминиевые Snowline, 100 см </v>
      </c>
      <c r="B44" s="2">
        <v>104250</v>
      </c>
      <c r="C44" s="2" t="s">
        <v>900</v>
      </c>
      <c r="D44" s="2">
        <v>40</v>
      </c>
      <c r="H44" s="17" t="s">
        <v>739</v>
      </c>
      <c r="I44" s="18">
        <v>194</v>
      </c>
    </row>
    <row r="45" spans="1:9" x14ac:dyDescent="0.25">
      <c r="A45" t="str">
        <f t="shared" si="0"/>
        <v xml:space="preserve">104301Ледянка 35х35  толщина 2 см </v>
      </c>
      <c r="B45" s="2">
        <v>104301</v>
      </c>
      <c r="C45" s="2" t="s">
        <v>284</v>
      </c>
      <c r="D45" s="2">
        <v>53</v>
      </c>
      <c r="H45" s="17" t="s">
        <v>740</v>
      </c>
      <c r="I45" s="18">
        <v>191</v>
      </c>
    </row>
    <row r="46" spans="1:9" x14ac:dyDescent="0.25">
      <c r="A46" t="str">
        <f t="shared" si="0"/>
        <v xml:space="preserve">104304Ботинки лыжные женские TREK Winter1 красный (лого серебро) 75 р.36 </v>
      </c>
      <c r="B46" s="2">
        <v>104304</v>
      </c>
      <c r="C46" s="2" t="s">
        <v>847</v>
      </c>
      <c r="D46" s="2">
        <v>227</v>
      </c>
      <c r="H46" s="17" t="s">
        <v>655</v>
      </c>
      <c r="I46" s="18">
        <v>174</v>
      </c>
    </row>
    <row r="47" spans="1:9" x14ac:dyDescent="0.25">
      <c r="A47" t="str">
        <f t="shared" si="0"/>
        <v xml:space="preserve">104386Комплект лыжный БРЕНД ЦСТ (190/150 (+/-5 см), крепление: SNS), цвета микс </v>
      </c>
      <c r="B47" s="2">
        <v>104386</v>
      </c>
      <c r="C47" s="2" t="s">
        <v>287</v>
      </c>
      <c r="D47" s="2">
        <v>76</v>
      </c>
      <c r="H47" s="17" t="s">
        <v>741</v>
      </c>
      <c r="I47" s="18">
        <v>212</v>
      </c>
    </row>
    <row r="48" spans="1:9" x14ac:dyDescent="0.25">
      <c r="A48" t="str">
        <f t="shared" si="0"/>
        <v>104564Шайба подростковая</v>
      </c>
      <c r="B48" s="2">
        <v>104564</v>
      </c>
      <c r="C48" s="2" t="s">
        <v>244</v>
      </c>
      <c r="D48" s="2">
        <v>28</v>
      </c>
      <c r="H48" s="17" t="s">
        <v>742</v>
      </c>
      <c r="I48" s="18">
        <v>275</v>
      </c>
    </row>
    <row r="49" spans="1:9" x14ac:dyDescent="0.25">
      <c r="A49" t="str">
        <f t="shared" si="0"/>
        <v xml:space="preserve">104792Ботинки Spine Nordik  (крепление NN75), р-р 45   </v>
      </c>
      <c r="B49" s="2">
        <v>104792</v>
      </c>
      <c r="C49" s="2" t="s">
        <v>884</v>
      </c>
      <c r="D49" s="2">
        <v>92</v>
      </c>
      <c r="H49" s="17" t="s">
        <v>569</v>
      </c>
      <c r="I49" s="18">
        <v>280</v>
      </c>
    </row>
    <row r="50" spans="1:9" x14ac:dyDescent="0.25">
      <c r="A50" t="str">
        <f t="shared" si="0"/>
        <v xml:space="preserve">104891Шнурки для коньков "Blue Sports Titanium Waxed", 243см, черно-белый </v>
      </c>
      <c r="B50" s="2">
        <v>104891</v>
      </c>
      <c r="C50" s="2" t="s">
        <v>1131</v>
      </c>
      <c r="D50" s="2">
        <v>145</v>
      </c>
      <c r="H50" s="17" t="s">
        <v>743</v>
      </c>
      <c r="I50" s="18">
        <v>74</v>
      </c>
    </row>
    <row r="51" spans="1:9" x14ac:dyDescent="0.25">
      <c r="A51" t="str">
        <f t="shared" si="0"/>
        <v xml:space="preserve">104934Шайба хоккейная детская "Будущая звезда" </v>
      </c>
      <c r="B51" s="2">
        <v>104934</v>
      </c>
      <c r="C51" s="2" t="s">
        <v>1144</v>
      </c>
      <c r="D51" s="2">
        <v>93</v>
      </c>
      <c r="H51" s="17" t="s">
        <v>744</v>
      </c>
      <c r="I51" s="18">
        <v>290</v>
      </c>
    </row>
    <row r="52" spans="1:9" x14ac:dyDescent="0.25">
      <c r="A52" t="str">
        <f t="shared" si="0"/>
        <v xml:space="preserve">105155Комплект лыжный БРЕНД ЦСТ (195/155 (+/-5 см), крепление: NNN), цвета микс </v>
      </c>
      <c r="B52" s="2">
        <v>105155</v>
      </c>
      <c r="C52" s="2" t="s">
        <v>112</v>
      </c>
      <c r="D52" s="2">
        <v>192</v>
      </c>
      <c r="H52" s="17" t="s">
        <v>766</v>
      </c>
      <c r="I52" s="18">
        <v>151</v>
      </c>
    </row>
    <row r="53" spans="1:9" x14ac:dyDescent="0.25">
      <c r="A53" t="str">
        <f t="shared" si="0"/>
        <v xml:space="preserve">105192Ботинки SPINE Kids 299/1 (крепление NN75), р-р 32   </v>
      </c>
      <c r="B53" s="2">
        <v>105192</v>
      </c>
      <c r="C53" s="2" t="s">
        <v>692</v>
      </c>
      <c r="D53" s="2">
        <v>90</v>
      </c>
      <c r="H53" s="17" t="s">
        <v>940</v>
      </c>
      <c r="I53" s="18">
        <v>135</v>
      </c>
    </row>
    <row r="54" spans="1:9" x14ac:dyDescent="0.25">
      <c r="A54" t="str">
        <f t="shared" si="0"/>
        <v>105233Лыжи пластиковые БРЕНД ЦСТ (205см) цвета микс</v>
      </c>
      <c r="B54" s="2">
        <v>105233</v>
      </c>
      <c r="C54" s="2" t="s">
        <v>922</v>
      </c>
      <c r="D54" s="2">
        <v>278</v>
      </c>
      <c r="H54" s="17" t="s">
        <v>583</v>
      </c>
      <c r="I54" s="18">
        <v>287</v>
      </c>
    </row>
    <row r="55" spans="1:9" x14ac:dyDescent="0.25">
      <c r="A55" t="str">
        <f t="shared" si="0"/>
        <v xml:space="preserve">105283Самокат-снегокат зимний 2 в 1 "Динозаврики"   </v>
      </c>
      <c r="B55" s="2">
        <v>105283</v>
      </c>
      <c r="C55" s="2" t="s">
        <v>103</v>
      </c>
      <c r="D55" s="2">
        <v>22</v>
      </c>
      <c r="H55" s="17" t="s">
        <v>803</v>
      </c>
      <c r="I55" s="18">
        <v>120</v>
      </c>
    </row>
    <row r="56" spans="1:9" x14ac:dyDescent="0.25">
      <c r="A56" t="str">
        <f t="shared" si="0"/>
        <v xml:space="preserve">105654Ботинки лыжные TREK Quest4 черный (лого серый) N р.44 </v>
      </c>
      <c r="B56" s="2">
        <v>105654</v>
      </c>
      <c r="C56" s="2" t="s">
        <v>1078</v>
      </c>
      <c r="D56" s="2">
        <v>21</v>
      </c>
      <c r="H56" s="17" t="s">
        <v>804</v>
      </c>
      <c r="I56" s="18">
        <v>188</v>
      </c>
    </row>
    <row r="57" spans="1:9" x14ac:dyDescent="0.25">
      <c r="A57" t="str">
        <f t="shared" si="0"/>
        <v>105705Палки лыжные стеклопластиковые г.Бийск (135 см) цвета микс</v>
      </c>
      <c r="B57" s="2">
        <v>105705</v>
      </c>
      <c r="C57" s="2" t="s">
        <v>676</v>
      </c>
      <c r="D57" s="2">
        <v>151</v>
      </c>
      <c r="H57" s="17" t="s">
        <v>570</v>
      </c>
      <c r="I57" s="18">
        <v>82</v>
      </c>
    </row>
    <row r="58" spans="1:9" x14ac:dyDescent="0.25">
      <c r="A58" t="str">
        <f t="shared" si="0"/>
        <v xml:space="preserve">105742УЦЕНКА Коньки хоккейные BlackAqua HS-207 (р. 41) </v>
      </c>
      <c r="B58" s="2">
        <v>105742</v>
      </c>
      <c r="C58" s="2" t="s">
        <v>775</v>
      </c>
      <c r="D58" s="2">
        <v>63</v>
      </c>
      <c r="H58" s="17" t="s">
        <v>805</v>
      </c>
      <c r="I58" s="18">
        <v>284</v>
      </c>
    </row>
    <row r="59" spans="1:9" x14ac:dyDescent="0.25">
      <c r="A59" t="str">
        <f t="shared" si="0"/>
        <v xml:space="preserve">105879Ботинки лыжные ТРЕК Soul ИК NN75 (черный, лого красный) р.40   </v>
      </c>
      <c r="B59" s="2">
        <v>105879</v>
      </c>
      <c r="C59" s="2" t="s">
        <v>871</v>
      </c>
      <c r="D59" s="2">
        <v>210</v>
      </c>
      <c r="H59" s="17" t="s">
        <v>663</v>
      </c>
      <c r="I59" s="18">
        <v>224</v>
      </c>
    </row>
    <row r="60" spans="1:9" x14ac:dyDescent="0.25">
      <c r="A60" t="str">
        <f t="shared" si="0"/>
        <v xml:space="preserve">106288Ботинки лыжные Winter Star comfort  черный (лого лайм неон) 75 р.39 </v>
      </c>
      <c r="B60" s="2">
        <v>106288</v>
      </c>
      <c r="C60" s="2" t="s">
        <v>691</v>
      </c>
      <c r="D60" s="2">
        <v>42</v>
      </c>
      <c r="H60" s="17" t="s">
        <v>984</v>
      </c>
      <c r="I60" s="18">
        <v>197</v>
      </c>
    </row>
    <row r="61" spans="1:9" x14ac:dyDescent="0.25">
      <c r="A61" t="str">
        <f t="shared" si="0"/>
        <v xml:space="preserve">106290Тюбинг-ватрушка 83 см, </v>
      </c>
      <c r="B61" s="2">
        <v>106290</v>
      </c>
      <c r="C61" s="2" t="s">
        <v>86</v>
      </c>
      <c r="D61" s="2">
        <v>110</v>
      </c>
      <c r="H61" s="17" t="s">
        <v>930</v>
      </c>
      <c r="I61" s="18">
        <v>216</v>
      </c>
    </row>
    <row r="62" spans="1:9" x14ac:dyDescent="0.25">
      <c r="A62" t="str">
        <f t="shared" si="0"/>
        <v xml:space="preserve">106315Ботинки лыжные женские TREK Winter3 белый (лого синий) 75 р.39 </v>
      </c>
      <c r="B62" s="2">
        <v>106315</v>
      </c>
      <c r="C62" s="2" t="s">
        <v>1048</v>
      </c>
      <c r="D62" s="2">
        <v>90</v>
      </c>
      <c r="H62" s="17" t="s">
        <v>896</v>
      </c>
      <c r="I62" s="18">
        <v>212</v>
      </c>
    </row>
    <row r="63" spans="1:9" x14ac:dyDescent="0.25">
      <c r="A63" t="str">
        <f t="shared" si="0"/>
        <v xml:space="preserve">106389Тюбинг 85 см (ТБ1-80/ТК Три кота) </v>
      </c>
      <c r="B63" s="2">
        <v>106389</v>
      </c>
      <c r="C63" s="2" t="s">
        <v>171</v>
      </c>
      <c r="D63" s="2">
        <v>128</v>
      </c>
      <c r="H63" s="17" t="s">
        <v>939</v>
      </c>
      <c r="I63" s="18">
        <v>125</v>
      </c>
    </row>
    <row r="64" spans="1:9" x14ac:dyDescent="0.25">
      <c r="A64" t="str">
        <f t="shared" si="0"/>
        <v>106637Палки лыжные стеклопластиковые, ЦСТ (75см)</v>
      </c>
      <c r="B64" s="2">
        <v>106637</v>
      </c>
      <c r="C64" s="2" t="s">
        <v>1140</v>
      </c>
      <c r="D64" s="2">
        <v>300</v>
      </c>
      <c r="H64" s="17" t="s">
        <v>970</v>
      </c>
      <c r="I64" s="18">
        <v>216</v>
      </c>
    </row>
    <row r="65" spans="1:9" x14ac:dyDescent="0.25">
      <c r="A65" t="str">
        <f t="shared" si="0"/>
        <v xml:space="preserve">106655Тюбинг   85 х103 см (ТБМ1/Э2 "Nika kids extreme")  </v>
      </c>
      <c r="B65" s="2">
        <v>106655</v>
      </c>
      <c r="C65" s="2" t="s">
        <v>193</v>
      </c>
      <c r="D65" s="2">
        <v>132</v>
      </c>
      <c r="H65" s="17" t="s">
        <v>831</v>
      </c>
      <c r="I65" s="18">
        <v>128</v>
      </c>
    </row>
    <row r="66" spans="1:9" x14ac:dyDescent="0.25">
      <c r="A66" t="str">
        <f t="shared" si="0"/>
        <v>106723Парафин RAY LF-4 -6-12°С смазка скольжения голубая (60г)</v>
      </c>
      <c r="B66" s="2">
        <v>106723</v>
      </c>
      <c r="C66" s="2" t="s">
        <v>1119</v>
      </c>
      <c r="D66" s="2">
        <v>236</v>
      </c>
      <c r="H66" s="17" t="s">
        <v>612</v>
      </c>
      <c r="I66" s="18">
        <v>209</v>
      </c>
    </row>
    <row r="67" spans="1:9" x14ac:dyDescent="0.25">
      <c r="A67" t="str">
        <f t="shared" ref="A67:A130" si="1">B67&amp;C67</f>
        <v>106729Зажим-липучка для лыж, цвет желтый</v>
      </c>
      <c r="B67" s="2">
        <v>106729</v>
      </c>
      <c r="C67" s="2" t="s">
        <v>1128</v>
      </c>
      <c r="D67" s="2">
        <v>42</v>
      </c>
      <c r="H67" s="17" t="s">
        <v>1013</v>
      </c>
      <c r="I67" s="18">
        <v>213</v>
      </c>
    </row>
    <row r="68" spans="1:9" x14ac:dyDescent="0.25">
      <c r="A68" t="str">
        <f t="shared" si="1"/>
        <v>106732Ботинки лыжные TREK Sportiks NNN ИК (черный, лого синий) (р. 43)</v>
      </c>
      <c r="B68" s="2">
        <v>106732</v>
      </c>
      <c r="C68" s="2" t="s">
        <v>627</v>
      </c>
      <c r="D68" s="2">
        <v>170</v>
      </c>
      <c r="H68" s="17" t="s">
        <v>1079</v>
      </c>
      <c r="I68" s="18">
        <v>242</v>
      </c>
    </row>
    <row r="69" spans="1:9" x14ac:dyDescent="0.25">
      <c r="A69" t="str">
        <f t="shared" si="1"/>
        <v xml:space="preserve">107013Ботинки лыжные TREK Level 4 SNS ИК (черный, лого серый) (р.43)   </v>
      </c>
      <c r="B69" s="2">
        <v>107013</v>
      </c>
      <c r="C69" s="2" t="s">
        <v>916</v>
      </c>
      <c r="D69" s="2">
        <v>75</v>
      </c>
      <c r="H69" s="17" t="s">
        <v>1014</v>
      </c>
      <c r="I69" s="18">
        <v>195</v>
      </c>
    </row>
    <row r="70" spans="1:9" x14ac:dyDescent="0.25">
      <c r="A70" t="str">
        <f t="shared" si="1"/>
        <v xml:space="preserve">107035Ботинки лыжные TREK Sportiks NNN ИК (черный, лого синий) (р. 36) </v>
      </c>
      <c r="B70" s="2">
        <v>107035</v>
      </c>
      <c r="C70" s="2" t="s">
        <v>907</v>
      </c>
      <c r="D70" s="2">
        <v>14</v>
      </c>
      <c r="H70" s="17" t="s">
        <v>1041</v>
      </c>
      <c r="I70" s="18">
        <v>102</v>
      </c>
    </row>
    <row r="71" spans="1:9" x14ac:dyDescent="0.25">
      <c r="A71" t="str">
        <f t="shared" si="1"/>
        <v xml:space="preserve">107080Крепления для лыж NNN механика "Эльва-Спорт",  цвета микс </v>
      </c>
      <c r="B71" s="2">
        <v>107080</v>
      </c>
      <c r="C71" s="2" t="s">
        <v>466</v>
      </c>
      <c r="D71" s="2">
        <v>226</v>
      </c>
      <c r="H71" s="17" t="s">
        <v>1031</v>
      </c>
      <c r="I71" s="18">
        <v>260</v>
      </c>
    </row>
    <row r="72" spans="1:9" x14ac:dyDescent="0.25">
      <c r="A72" t="str">
        <f t="shared" si="1"/>
        <v xml:space="preserve">107082Снегокат "Ника-джамп", "Зимний спорт", арт. СНД 1 </v>
      </c>
      <c r="B72" s="2">
        <v>107082</v>
      </c>
      <c r="C72" s="2" t="s">
        <v>80</v>
      </c>
      <c r="D72" s="2">
        <v>10</v>
      </c>
      <c r="H72" s="17" t="s">
        <v>716</v>
      </c>
      <c r="I72" s="18">
        <v>177</v>
      </c>
    </row>
    <row r="73" spans="1:9" x14ac:dyDescent="0.25">
      <c r="A73" t="str">
        <f t="shared" si="1"/>
        <v xml:space="preserve">107157Лыжи пластиковые БРЕНД ЦСТ (step 130 см) цвета микс </v>
      </c>
      <c r="B73" s="2">
        <v>107157</v>
      </c>
      <c r="C73" s="2" t="s">
        <v>795</v>
      </c>
      <c r="D73" s="2">
        <v>166</v>
      </c>
      <c r="H73" s="17" t="s">
        <v>654</v>
      </c>
      <c r="I73" s="18">
        <v>156</v>
      </c>
    </row>
    <row r="74" spans="1:9" x14ac:dyDescent="0.25">
      <c r="A74" t="str">
        <f t="shared" si="1"/>
        <v xml:space="preserve">107253Самокат-снегокат зимний 2 в 1 "Космический мир"   </v>
      </c>
      <c r="B74" s="2">
        <v>107253</v>
      </c>
      <c r="C74" s="2" t="s">
        <v>485</v>
      </c>
      <c r="D74" s="2">
        <v>139</v>
      </c>
      <c r="H74" s="17" t="s">
        <v>717</v>
      </c>
      <c r="I74" s="18">
        <v>170</v>
      </c>
    </row>
    <row r="75" spans="1:9" x14ac:dyDescent="0.25">
      <c r="A75" t="str">
        <f t="shared" si="1"/>
        <v xml:space="preserve">107294Тюбинг 90 см "Божья коровка", цвета микс  </v>
      </c>
      <c r="B75" s="2">
        <v>107294</v>
      </c>
      <c r="C75" s="2" t="s">
        <v>141</v>
      </c>
      <c r="D75" s="2">
        <v>197</v>
      </c>
      <c r="H75" s="17" t="s">
        <v>974</v>
      </c>
      <c r="I75" s="18">
        <v>4</v>
      </c>
    </row>
    <row r="76" spans="1:9" x14ac:dyDescent="0.25">
      <c r="A76" t="str">
        <f t="shared" si="1"/>
        <v xml:space="preserve">107414Ботинки лыжные Winter Star classic  черный (лого серый) S р.43 </v>
      </c>
      <c r="B76" s="2">
        <v>107414</v>
      </c>
      <c r="C76" s="2" t="s">
        <v>990</v>
      </c>
      <c r="D76" s="2">
        <v>134</v>
      </c>
      <c r="H76" s="17" t="s">
        <v>787</v>
      </c>
      <c r="I76" s="18">
        <v>124</v>
      </c>
    </row>
    <row r="77" spans="1:9" x14ac:dyDescent="0.25">
      <c r="A77" t="str">
        <f t="shared" si="1"/>
        <v>107539Зажим-липучка для лыж узкий, цвет желтый</v>
      </c>
      <c r="B77" s="2">
        <v>107539</v>
      </c>
      <c r="C77" s="2" t="s">
        <v>983</v>
      </c>
      <c r="D77" s="2">
        <v>56</v>
      </c>
      <c r="H77" s="17" t="s">
        <v>826</v>
      </c>
      <c r="I77" s="18">
        <v>32</v>
      </c>
    </row>
    <row r="78" spans="1:9" x14ac:dyDescent="0.25">
      <c r="A78" t="str">
        <f t="shared" si="1"/>
        <v>107605Ботинки лыжные TREK Soul  NN75 ИК (черный, лайм неон) (р.40)</v>
      </c>
      <c r="B78" s="2">
        <v>107605</v>
      </c>
      <c r="C78" s="2" t="s">
        <v>634</v>
      </c>
      <c r="D78" s="2">
        <v>56</v>
      </c>
      <c r="H78" s="17" t="s">
        <v>1060</v>
      </c>
      <c r="I78" s="18">
        <v>52</v>
      </c>
    </row>
    <row r="79" spans="1:9" x14ac:dyDescent="0.25">
      <c r="A79" t="str">
        <f t="shared" si="1"/>
        <v xml:space="preserve">107612Ботинки лыжные Winter Star classic  черный (лого серый) 75 р.39 </v>
      </c>
      <c r="B79" s="2">
        <v>107612</v>
      </c>
      <c r="C79" s="2" t="s">
        <v>791</v>
      </c>
      <c r="D79" s="2">
        <v>134</v>
      </c>
      <c r="H79" s="17" t="s">
        <v>885</v>
      </c>
      <c r="I79" s="18">
        <v>149</v>
      </c>
    </row>
    <row r="80" spans="1:9" x14ac:dyDescent="0.25">
      <c r="A80" t="str">
        <f t="shared" si="1"/>
        <v xml:space="preserve">107648Ботинки лыжные TREK Level1 черный (лого неон) N р.45 </v>
      </c>
      <c r="B80" s="2">
        <v>107648</v>
      </c>
      <c r="C80" s="2" t="s">
        <v>1054</v>
      </c>
      <c r="D80" s="2">
        <v>170</v>
      </c>
      <c r="H80" s="17" t="s">
        <v>844</v>
      </c>
      <c r="I80" s="18">
        <v>246</v>
      </c>
    </row>
    <row r="81" spans="1:9" x14ac:dyDescent="0.25">
      <c r="A81" t="str">
        <f t="shared" si="1"/>
        <v xml:space="preserve">107707Коньки ледовые раздвижные "Комиксы ", детские 223F, размер 34-37      </v>
      </c>
      <c r="B81" s="2">
        <v>107707</v>
      </c>
      <c r="C81" s="2" t="s">
        <v>161</v>
      </c>
      <c r="D81" s="2">
        <v>145</v>
      </c>
      <c r="H81" s="17" t="s">
        <v>1023</v>
      </c>
      <c r="I81" s="18">
        <v>18</v>
      </c>
    </row>
    <row r="82" spans="1:9" x14ac:dyDescent="0.25">
      <c r="A82" t="str">
        <f t="shared" si="1"/>
        <v xml:space="preserve">107833Ботинки лыжные TREK Quest1 черный (лого лайм неон) S р.44 </v>
      </c>
      <c r="B82" s="2">
        <v>107833</v>
      </c>
      <c r="C82" s="2" t="s">
        <v>834</v>
      </c>
      <c r="D82" s="2">
        <v>33</v>
      </c>
      <c r="H82" s="17" t="s">
        <v>793</v>
      </c>
      <c r="I82" s="18">
        <v>62</v>
      </c>
    </row>
    <row r="83" spans="1:9" x14ac:dyDescent="0.25">
      <c r="A83" t="str">
        <f t="shared" si="1"/>
        <v xml:space="preserve">107978Комплект лыжный БРЕНД ЦСТ (180/140 (+/-5 см), крепление: SNS) цвета микс  </v>
      </c>
      <c r="B83" s="2">
        <v>107978</v>
      </c>
      <c r="C83" s="2" t="s">
        <v>123</v>
      </c>
      <c r="D83" s="2">
        <v>76</v>
      </c>
      <c r="H83" s="17" t="s">
        <v>702</v>
      </c>
      <c r="I83" s="18">
        <v>46</v>
      </c>
    </row>
    <row r="84" spans="1:9" x14ac:dyDescent="0.25">
      <c r="A84" t="str">
        <f t="shared" si="1"/>
        <v>108047Ботинки лыжные TREK Sportiks NNN ИК (черный, лого синий) (р. 41)</v>
      </c>
      <c r="B84" s="2">
        <v>108047</v>
      </c>
      <c r="C84" s="2" t="s">
        <v>486</v>
      </c>
      <c r="D84" s="2">
        <v>274</v>
      </c>
      <c r="H84" s="17" t="s">
        <v>628</v>
      </c>
      <c r="I84" s="18">
        <v>141</v>
      </c>
    </row>
    <row r="85" spans="1:9" x14ac:dyDescent="0.25">
      <c r="A85" t="str">
        <f t="shared" si="1"/>
        <v xml:space="preserve">108352Ботинки лыжные TREK Quest2 черный (лого красный) N р.44 </v>
      </c>
      <c r="B85" s="2">
        <v>108352</v>
      </c>
      <c r="C85" s="2" t="s">
        <v>689</v>
      </c>
      <c r="D85" s="2">
        <v>73</v>
      </c>
      <c r="H85" s="17" t="s">
        <v>779</v>
      </c>
      <c r="I85" s="18">
        <v>221</v>
      </c>
    </row>
    <row r="86" spans="1:9" x14ac:dyDescent="0.25">
      <c r="A86" t="str">
        <f t="shared" si="1"/>
        <v xml:space="preserve">108402Коньки хоккейные прокатные Odwin р.43 </v>
      </c>
      <c r="B86" s="2">
        <v>108402</v>
      </c>
      <c r="C86" s="2" t="s">
        <v>297</v>
      </c>
      <c r="D86" s="2">
        <v>137</v>
      </c>
      <c r="H86" s="17" t="s">
        <v>1067</v>
      </c>
      <c r="I86" s="18">
        <v>72</v>
      </c>
    </row>
    <row r="87" spans="1:9" x14ac:dyDescent="0.25">
      <c r="A87" t="str">
        <f t="shared" si="1"/>
        <v xml:space="preserve">108501Коньки   BlackAqua AS-408 (р.35-38, темно-синий-зеленый) </v>
      </c>
      <c r="B87" s="2">
        <v>108501</v>
      </c>
      <c r="C87" s="2" t="s">
        <v>547</v>
      </c>
      <c r="D87" s="2">
        <v>1</v>
      </c>
      <c r="H87" s="17" t="s">
        <v>620</v>
      </c>
      <c r="I87" s="18">
        <v>128</v>
      </c>
    </row>
    <row r="88" spans="1:9" x14ac:dyDescent="0.25">
      <c r="A88" t="str">
        <f t="shared" si="1"/>
        <v xml:space="preserve">108628Коньки фигурные Winter Star с мехом р.38 </v>
      </c>
      <c r="B88" s="2">
        <v>108628</v>
      </c>
      <c r="C88" s="2" t="s">
        <v>129</v>
      </c>
      <c r="D88" s="2">
        <v>12</v>
      </c>
      <c r="H88" s="17" t="s">
        <v>790</v>
      </c>
      <c r="I88" s="18">
        <v>38</v>
      </c>
    </row>
    <row r="89" spans="1:9" x14ac:dyDescent="0.25">
      <c r="A89" t="str">
        <f t="shared" si="1"/>
        <v xml:space="preserve">108729Ботинки SPINE Cross кожа 35сп (крепление NN75) р-р 33   </v>
      </c>
      <c r="B89" s="2">
        <v>108729</v>
      </c>
      <c r="C89" s="2" t="s">
        <v>758</v>
      </c>
      <c r="D89" s="2">
        <v>125</v>
      </c>
      <c r="H89" s="17" t="s">
        <v>1068</v>
      </c>
      <c r="I89" s="18">
        <v>92</v>
      </c>
    </row>
    <row r="90" spans="1:9" x14ac:dyDescent="0.25">
      <c r="A90" t="str">
        <f t="shared" si="1"/>
        <v xml:space="preserve">108835Санки-ватрушки 120 см "Триколор"  </v>
      </c>
      <c r="B90" s="2">
        <v>108835</v>
      </c>
      <c r="C90" s="2" t="s">
        <v>293</v>
      </c>
      <c r="D90" s="2">
        <v>162</v>
      </c>
      <c r="H90" s="17" t="s">
        <v>905</v>
      </c>
      <c r="I90" s="18">
        <v>8</v>
      </c>
    </row>
    <row r="91" spans="1:9" x14ac:dyDescent="0.25">
      <c r="A91" t="str">
        <f t="shared" si="1"/>
        <v xml:space="preserve">108857Ботинки лыжные Winter Star classic  черный (лого серый) 75 р.40 </v>
      </c>
      <c r="B91" s="2">
        <v>108857</v>
      </c>
      <c r="C91" s="2" t="s">
        <v>685</v>
      </c>
      <c r="D91" s="2">
        <v>219</v>
      </c>
      <c r="H91" s="17" t="s">
        <v>1069</v>
      </c>
      <c r="I91" s="18">
        <v>41</v>
      </c>
    </row>
    <row r="92" spans="1:9" x14ac:dyDescent="0.25">
      <c r="A92" t="str">
        <f t="shared" si="1"/>
        <v xml:space="preserve">108997Палки лыжные алюминиевые Snowline, 95 см </v>
      </c>
      <c r="B92" s="2">
        <v>108997</v>
      </c>
      <c r="C92" s="2" t="s">
        <v>1099</v>
      </c>
      <c r="D92" s="2">
        <v>79</v>
      </c>
      <c r="H92" s="17" t="s">
        <v>1058</v>
      </c>
      <c r="I92" s="18">
        <v>74</v>
      </c>
    </row>
    <row r="93" spans="1:9" x14ac:dyDescent="0.25">
      <c r="A93" t="str">
        <f t="shared" si="1"/>
        <v xml:space="preserve">109228Ботинки лыжные TREK Blazzer Control 3 NNN ИК (черный,лого синий) (р.40)   </v>
      </c>
      <c r="B93" s="2">
        <v>109228</v>
      </c>
      <c r="C93" s="2" t="s">
        <v>939</v>
      </c>
      <c r="D93" s="2">
        <v>125</v>
      </c>
      <c r="H93" s="17" t="s">
        <v>512</v>
      </c>
      <c r="I93" s="18">
        <v>162</v>
      </c>
    </row>
    <row r="94" spans="1:9" x14ac:dyDescent="0.25">
      <c r="A94" t="str">
        <f t="shared" si="1"/>
        <v xml:space="preserve">109286Снегокат "Тимка спорт 1" "Nika kids winter" арт. ТС1/W </v>
      </c>
      <c r="B94" s="2">
        <v>109286</v>
      </c>
      <c r="C94" s="2" t="s">
        <v>303</v>
      </c>
      <c r="D94" s="2">
        <v>161</v>
      </c>
      <c r="H94" s="17" t="s">
        <v>812</v>
      </c>
      <c r="I94" s="18">
        <v>289</v>
      </c>
    </row>
    <row r="95" spans="1:9" x14ac:dyDescent="0.25">
      <c r="A95" t="str">
        <f t="shared" si="1"/>
        <v xml:space="preserve">109321Ботинки лыжные TREK Snowball NN75 ИК (красный, лого черный) (р. 32)  </v>
      </c>
      <c r="B95" s="2">
        <v>109321</v>
      </c>
      <c r="C95" s="2" t="s">
        <v>1083</v>
      </c>
      <c r="D95" s="2">
        <v>187</v>
      </c>
      <c r="H95" s="17" t="s">
        <v>638</v>
      </c>
      <c r="I95" s="18">
        <v>67</v>
      </c>
    </row>
    <row r="96" spans="1:9" x14ac:dyDescent="0.25">
      <c r="A96" t="str">
        <f t="shared" si="1"/>
        <v xml:space="preserve">109373Санки-ледянки мягкие 0,8х0,45х0,04 м,  14-117 ТП, микс </v>
      </c>
      <c r="B96" s="2">
        <v>109373</v>
      </c>
      <c r="C96" s="2" t="s">
        <v>528</v>
      </c>
      <c r="D96" s="2">
        <v>260</v>
      </c>
      <c r="H96" s="17" t="s">
        <v>472</v>
      </c>
      <c r="I96" s="18">
        <v>211</v>
      </c>
    </row>
    <row r="97" spans="1:9" x14ac:dyDescent="0.25">
      <c r="A97" t="str">
        <f t="shared" si="1"/>
        <v xml:space="preserve">109400Лыжные палки регулируемой длины 100-130см </v>
      </c>
      <c r="B97" s="2">
        <v>109400</v>
      </c>
      <c r="C97" s="2" t="s">
        <v>662</v>
      </c>
      <c r="D97" s="2">
        <v>0</v>
      </c>
      <c r="H97" s="17" t="s">
        <v>700</v>
      </c>
      <c r="I97" s="18">
        <v>34</v>
      </c>
    </row>
    <row r="98" spans="1:9" x14ac:dyDescent="0.25">
      <c r="A98" t="str">
        <f t="shared" si="1"/>
        <v xml:space="preserve">109424Лыжи пластиковые БРЕНД ЦСТ (175см) </v>
      </c>
      <c r="B98" s="2">
        <v>109424</v>
      </c>
      <c r="C98" s="2" t="s">
        <v>673</v>
      </c>
      <c r="D98" s="2">
        <v>214</v>
      </c>
      <c r="H98" s="17" t="s">
        <v>543</v>
      </c>
      <c r="I98" s="18">
        <v>98</v>
      </c>
    </row>
    <row r="99" spans="1:9" x14ac:dyDescent="0.25">
      <c r="A99" t="str">
        <f t="shared" si="1"/>
        <v xml:space="preserve">109929Снегокат "Ника-джамп"  Лисенок Nika-kids   арт.СНД1/Л2  </v>
      </c>
      <c r="B99" s="2">
        <v>109929</v>
      </c>
      <c r="C99" s="2" t="s">
        <v>492</v>
      </c>
      <c r="D99" s="2">
        <v>267</v>
      </c>
      <c r="H99" s="17" t="s">
        <v>906</v>
      </c>
      <c r="I99" s="18">
        <v>224</v>
      </c>
    </row>
    <row r="100" spans="1:9" x14ac:dyDescent="0.25">
      <c r="A100" t="str">
        <f t="shared" si="1"/>
        <v xml:space="preserve">110005Лыжный комплект 110 см, крепление, палки 80 см </v>
      </c>
      <c r="B100" s="2">
        <v>110005</v>
      </c>
      <c r="C100" s="2" t="s">
        <v>767</v>
      </c>
      <c r="D100" s="2">
        <v>136</v>
      </c>
      <c r="H100" s="17" t="s">
        <v>713</v>
      </c>
      <c r="I100" s="18">
        <v>14</v>
      </c>
    </row>
    <row r="101" spans="1:9" x14ac:dyDescent="0.25">
      <c r="A101" t="str">
        <f t="shared" si="1"/>
        <v xml:space="preserve">110016Тюбинг FLAME с LED-подсветкой 100см </v>
      </c>
      <c r="B101" s="2">
        <v>110016</v>
      </c>
      <c r="C101" s="2" t="s">
        <v>856</v>
      </c>
      <c r="D101" s="2">
        <v>166</v>
      </c>
      <c r="H101" s="17" t="s">
        <v>523</v>
      </c>
      <c r="I101" s="18">
        <v>142</v>
      </c>
    </row>
    <row r="102" spans="1:9" x14ac:dyDescent="0.25">
      <c r="A102" t="str">
        <f t="shared" si="1"/>
        <v xml:space="preserve">110213Ботинки лыжные детские Winter Star comfort Kids белый (лого синий) N р.28 </v>
      </c>
      <c r="B102" s="2">
        <v>110213</v>
      </c>
      <c r="C102" s="2" t="s">
        <v>819</v>
      </c>
      <c r="D102" s="2">
        <v>8</v>
      </c>
      <c r="H102" s="17" t="s">
        <v>635</v>
      </c>
      <c r="I102" s="18">
        <v>144</v>
      </c>
    </row>
    <row r="103" spans="1:9" x14ac:dyDescent="0.25">
      <c r="A103" t="str">
        <f t="shared" si="1"/>
        <v xml:space="preserve">110760Коньки хоккейные 225L, размер 42   </v>
      </c>
      <c r="B103" s="2">
        <v>110760</v>
      </c>
      <c r="C103" s="2" t="s">
        <v>35</v>
      </c>
      <c r="D103" s="2">
        <v>100</v>
      </c>
      <c r="H103" s="17" t="s">
        <v>629</v>
      </c>
      <c r="I103" s="18">
        <v>15</v>
      </c>
    </row>
    <row r="104" spans="1:9" x14ac:dyDescent="0.25">
      <c r="A104" t="str">
        <f t="shared" si="1"/>
        <v xml:space="preserve">110985Тюбинг BURGER с LED-подсветкой 100см </v>
      </c>
      <c r="B104" s="2">
        <v>110985</v>
      </c>
      <c r="C104" s="2" t="s">
        <v>876</v>
      </c>
      <c r="D104" s="2">
        <v>196</v>
      </c>
      <c r="H104" s="17" t="s">
        <v>565</v>
      </c>
      <c r="I104" s="18">
        <v>147</v>
      </c>
    </row>
    <row r="105" spans="1:9" x14ac:dyDescent="0.25">
      <c r="A105" t="str">
        <f t="shared" si="1"/>
        <v xml:space="preserve">111088Тюбинг - ватрушка  диаметр 110 см, цвета микс   </v>
      </c>
      <c r="B105" s="2">
        <v>111088</v>
      </c>
      <c r="C105" s="2" t="s">
        <v>498</v>
      </c>
      <c r="D105" s="2">
        <v>280</v>
      </c>
      <c r="H105" s="17" t="s">
        <v>706</v>
      </c>
      <c r="I105" s="18">
        <v>233</v>
      </c>
    </row>
    <row r="106" spans="1:9" x14ac:dyDescent="0.25">
      <c r="A106" t="str">
        <f t="shared" si="1"/>
        <v xml:space="preserve">111328Ботинки лыжные TREK Laser  NN75 ИК (черный, лого лайм неон) (р.32) </v>
      </c>
      <c r="B106" s="2">
        <v>111328</v>
      </c>
      <c r="C106" s="2" t="s">
        <v>787</v>
      </c>
      <c r="D106" s="2">
        <v>124</v>
      </c>
      <c r="H106" s="17" t="s">
        <v>800</v>
      </c>
      <c r="I106" s="18">
        <v>6</v>
      </c>
    </row>
    <row r="107" spans="1:9" x14ac:dyDescent="0.25">
      <c r="A107" t="str">
        <f t="shared" si="1"/>
        <v xml:space="preserve">111437Лыжи детские Пыжики "Дракоша" с палками (75/75 см) </v>
      </c>
      <c r="B107" s="2">
        <v>111437</v>
      </c>
      <c r="C107" s="2" t="s">
        <v>114</v>
      </c>
      <c r="D107" s="2">
        <v>149</v>
      </c>
      <c r="H107" s="17" t="s">
        <v>916</v>
      </c>
      <c r="I107" s="18">
        <v>75</v>
      </c>
    </row>
    <row r="108" spans="1:9" x14ac:dyDescent="0.25">
      <c r="A108" t="str">
        <f t="shared" si="1"/>
        <v>111450Комплект лыжный БРЕНД ЦСТ (160/120 (+/-5 см), крепление: 0075мм) цвета микс</v>
      </c>
      <c r="B108" s="2">
        <v>111450</v>
      </c>
      <c r="C108" s="2" t="s">
        <v>79</v>
      </c>
      <c r="D108" s="2">
        <v>157</v>
      </c>
      <c r="H108" s="17" t="s">
        <v>784</v>
      </c>
      <c r="I108" s="18">
        <v>53</v>
      </c>
    </row>
    <row r="109" spans="1:9" x14ac:dyDescent="0.25">
      <c r="A109" t="str">
        <f t="shared" si="1"/>
        <v xml:space="preserve">111457Ботинки SPINE Cross кожа 35сп (крепление NN75) р-р 44   </v>
      </c>
      <c r="B109" s="2">
        <v>111457</v>
      </c>
      <c r="C109" s="2" t="s">
        <v>772</v>
      </c>
      <c r="D109" s="2">
        <v>212</v>
      </c>
      <c r="H109" s="17" t="s">
        <v>1027</v>
      </c>
      <c r="I109" s="18">
        <v>222</v>
      </c>
    </row>
    <row r="110" spans="1:9" x14ac:dyDescent="0.25">
      <c r="A110" t="str">
        <f t="shared" si="1"/>
        <v xml:space="preserve">111477Тюбинг-ватрушка 65 см, Оленёнок </v>
      </c>
      <c r="B110" s="2">
        <v>111477</v>
      </c>
      <c r="C110" s="2" t="s">
        <v>228</v>
      </c>
      <c r="D110" s="2">
        <v>149</v>
      </c>
      <c r="H110" s="17" t="s">
        <v>686</v>
      </c>
      <c r="I110" s="18">
        <v>218</v>
      </c>
    </row>
    <row r="111" spans="1:9" x14ac:dyDescent="0.25">
      <c r="A111" t="str">
        <f t="shared" si="1"/>
        <v>111569Ботинки лыжные TREK Soul  NN75 ИК (черный, лайм неон) (р.43)</v>
      </c>
      <c r="B111" s="2">
        <v>111569</v>
      </c>
      <c r="C111" s="2" t="s">
        <v>1064</v>
      </c>
      <c r="D111" s="2">
        <v>155</v>
      </c>
      <c r="H111" s="17" t="s">
        <v>1028</v>
      </c>
      <c r="I111" s="18">
        <v>196</v>
      </c>
    </row>
    <row r="112" spans="1:9" x14ac:dyDescent="0.25">
      <c r="A112" t="str">
        <f t="shared" si="1"/>
        <v xml:space="preserve">111593Коньки фигурные ONLITOP с мехом р.30 </v>
      </c>
      <c r="B112" s="2">
        <v>111593</v>
      </c>
      <c r="C112" s="2" t="s">
        <v>191</v>
      </c>
      <c r="D112" s="2">
        <v>74</v>
      </c>
      <c r="H112" s="17" t="s">
        <v>672</v>
      </c>
      <c r="I112" s="18">
        <v>107</v>
      </c>
    </row>
    <row r="113" spans="1:9" x14ac:dyDescent="0.25">
      <c r="A113" t="str">
        <f t="shared" si="1"/>
        <v xml:space="preserve">111958Коньки хоккейные прокатные Odwin р.45 </v>
      </c>
      <c r="B113" s="2">
        <v>111958</v>
      </c>
      <c r="C113" s="2" t="s">
        <v>829</v>
      </c>
      <c r="D113" s="2">
        <v>221</v>
      </c>
      <c r="H113" s="17" t="s">
        <v>846</v>
      </c>
      <c r="I113" s="18">
        <v>296</v>
      </c>
    </row>
    <row r="114" spans="1:9" x14ac:dyDescent="0.25">
      <c r="A114" t="str">
        <f t="shared" si="1"/>
        <v xml:space="preserve">111967Палки лыжные стеклопластиковые, ЦСТ (90см), цвета микс </v>
      </c>
      <c r="B114" s="2">
        <v>111967</v>
      </c>
      <c r="C114" s="2" t="s">
        <v>1135</v>
      </c>
      <c r="D114" s="2">
        <v>34</v>
      </c>
      <c r="H114" s="17" t="s">
        <v>615</v>
      </c>
      <c r="I114" s="18">
        <v>7</v>
      </c>
    </row>
    <row r="115" spans="1:9" x14ac:dyDescent="0.25">
      <c r="A115" t="str">
        <f t="shared" si="1"/>
        <v xml:space="preserve">112043Тюбинг 85 х103 см (ТБМ2/Ж2 желтый)  </v>
      </c>
      <c r="B115" s="2">
        <v>112043</v>
      </c>
      <c r="C115" s="2" t="s">
        <v>182</v>
      </c>
      <c r="D115" s="2">
        <v>105</v>
      </c>
      <c r="H115" s="17" t="s">
        <v>894</v>
      </c>
      <c r="I115" s="18">
        <v>90</v>
      </c>
    </row>
    <row r="116" spans="1:9" x14ac:dyDescent="0.25">
      <c r="A116" t="str">
        <f t="shared" si="1"/>
        <v xml:space="preserve">112052Ботинки лыжные TREK Soul Comfort1  черный (лого лайм неон) 75 р.34 </v>
      </c>
      <c r="B116" s="2">
        <v>112052</v>
      </c>
      <c r="C116" s="2" t="s">
        <v>917</v>
      </c>
      <c r="D116" s="2">
        <v>61</v>
      </c>
      <c r="H116" s="17" t="s">
        <v>699</v>
      </c>
      <c r="I116" s="18">
        <v>82</v>
      </c>
    </row>
    <row r="117" spans="1:9" x14ac:dyDescent="0.25">
      <c r="A117" t="str">
        <f t="shared" si="1"/>
        <v xml:space="preserve">112072Ботинки Spine Smart 457 (крепление SNS) р-р 40   </v>
      </c>
      <c r="B117" s="2">
        <v>112072</v>
      </c>
      <c r="C117" s="2" t="s">
        <v>742</v>
      </c>
      <c r="D117" s="2">
        <v>275</v>
      </c>
      <c r="H117" s="17" t="s">
        <v>1046</v>
      </c>
      <c r="I117" s="18">
        <v>252</v>
      </c>
    </row>
    <row r="118" spans="1:9" x14ac:dyDescent="0.25">
      <c r="A118" t="str">
        <f t="shared" si="1"/>
        <v xml:space="preserve">112189Снегокат "Acid" </v>
      </c>
      <c r="B118" s="2">
        <v>112189</v>
      </c>
      <c r="C118" s="2" t="s">
        <v>519</v>
      </c>
      <c r="D118" s="2">
        <v>118</v>
      </c>
      <c r="H118" s="17" t="s">
        <v>1054</v>
      </c>
      <c r="I118" s="18">
        <v>170</v>
      </c>
    </row>
    <row r="119" spans="1:9" x14ac:dyDescent="0.25">
      <c r="A119" t="str">
        <f t="shared" si="1"/>
        <v xml:space="preserve">112232Палки лыжные алюминиевые Snowline, 135 см  </v>
      </c>
      <c r="B119" s="2">
        <v>112232</v>
      </c>
      <c r="C119" s="2" t="s">
        <v>931</v>
      </c>
      <c r="D119" s="2">
        <v>262</v>
      </c>
      <c r="H119" s="17" t="s">
        <v>575</v>
      </c>
      <c r="I119" s="18">
        <v>134</v>
      </c>
    </row>
    <row r="120" spans="1:9" x14ac:dyDescent="0.25">
      <c r="A120" t="str">
        <f t="shared" si="1"/>
        <v xml:space="preserve">112255Ботинки лыжные TREK Level 2 NNN ИК (черный, лого красный) (р.35)   </v>
      </c>
      <c r="B120" s="2">
        <v>112255</v>
      </c>
      <c r="C120" s="2" t="s">
        <v>793</v>
      </c>
      <c r="D120" s="2">
        <v>62</v>
      </c>
      <c r="H120" s="17" t="s">
        <v>1010</v>
      </c>
      <c r="I120" s="18">
        <v>123</v>
      </c>
    </row>
    <row r="121" spans="1:9" x14ac:dyDescent="0.25">
      <c r="A121" t="str">
        <f t="shared" si="1"/>
        <v xml:space="preserve">112367Зажим-липучка для лыж, цвет фуксия </v>
      </c>
      <c r="B121" s="2">
        <v>112367</v>
      </c>
      <c r="C121" s="2" t="s">
        <v>1141</v>
      </c>
      <c r="D121" s="2">
        <v>173</v>
      </c>
      <c r="H121" s="17" t="s">
        <v>985</v>
      </c>
      <c r="I121" s="18">
        <v>277</v>
      </c>
    </row>
    <row r="122" spans="1:9" x14ac:dyDescent="0.25">
      <c r="A122" t="str">
        <f t="shared" si="1"/>
        <v xml:space="preserve">112391Ботинки лыжные TREK Quest2 черный (лого красный) N р.46 </v>
      </c>
      <c r="B122" s="2">
        <v>112391</v>
      </c>
      <c r="C122" s="2" t="s">
        <v>1086</v>
      </c>
      <c r="D122" s="2">
        <v>25</v>
      </c>
      <c r="H122" s="17" t="s">
        <v>609</v>
      </c>
      <c r="I122" s="18">
        <v>299</v>
      </c>
    </row>
    <row r="123" spans="1:9" x14ac:dyDescent="0.25">
      <c r="A123" t="str">
        <f t="shared" si="1"/>
        <v xml:space="preserve">112540Самокат-снегокат зимний 2 в 1 "Xtreme"   </v>
      </c>
      <c r="B123" s="2">
        <v>112540</v>
      </c>
      <c r="C123" s="2" t="s">
        <v>285</v>
      </c>
      <c r="D123" s="2">
        <v>80</v>
      </c>
      <c r="H123" s="17" t="s">
        <v>806</v>
      </c>
      <c r="I123" s="18">
        <v>224</v>
      </c>
    </row>
    <row r="124" spans="1:9" x14ac:dyDescent="0.25">
      <c r="A124" t="str">
        <f t="shared" si="1"/>
        <v xml:space="preserve">112564Тюбинг "Cat" 107 см (камера 16) </v>
      </c>
      <c r="B124" s="2">
        <v>112564</v>
      </c>
      <c r="C124" s="2" t="s">
        <v>975</v>
      </c>
      <c r="D124" s="2">
        <v>71</v>
      </c>
      <c r="H124" s="17" t="s">
        <v>682</v>
      </c>
      <c r="I124" s="18">
        <v>13</v>
      </c>
    </row>
    <row r="125" spans="1:9" x14ac:dyDescent="0.25">
      <c r="A125" t="str">
        <f t="shared" si="1"/>
        <v xml:space="preserve">112617Ботинки лыжные TREK Snowrock SNS ИК (черный, лого лайм неон) р. 38 </v>
      </c>
      <c r="B125" s="2">
        <v>112617</v>
      </c>
      <c r="C125" s="2" t="s">
        <v>977</v>
      </c>
      <c r="D125" s="2">
        <v>147</v>
      </c>
      <c r="H125" s="17" t="s">
        <v>986</v>
      </c>
      <c r="I125" s="18">
        <v>170</v>
      </c>
    </row>
    <row r="126" spans="1:9" x14ac:dyDescent="0.25">
      <c r="A126" t="str">
        <f t="shared" si="1"/>
        <v>112621Палки лыжные стеклопластиковые г.Бийск (75 см) цвета микс</v>
      </c>
      <c r="B126" s="2">
        <v>112621</v>
      </c>
      <c r="C126" s="2" t="s">
        <v>952</v>
      </c>
      <c r="D126" s="2">
        <v>288</v>
      </c>
      <c r="H126" s="17" t="s">
        <v>807</v>
      </c>
      <c r="I126" s="18">
        <v>277</v>
      </c>
    </row>
    <row r="127" spans="1:9" x14ac:dyDescent="0.25">
      <c r="A127" t="str">
        <f t="shared" si="1"/>
        <v xml:space="preserve">112637Ботинки лыжные TREK Level 4 SNS ИК (черный, лого серый) (р.38)   </v>
      </c>
      <c r="B127" s="2">
        <v>112637</v>
      </c>
      <c r="C127" s="2" t="s">
        <v>635</v>
      </c>
      <c r="D127" s="2">
        <v>144</v>
      </c>
      <c r="H127" s="17" t="s">
        <v>808</v>
      </c>
      <c r="I127" s="18">
        <v>16</v>
      </c>
    </row>
    <row r="128" spans="1:9" x14ac:dyDescent="0.25">
      <c r="A128" t="str">
        <f t="shared" si="1"/>
        <v xml:space="preserve">112684Шайба детская "Мой первый гол" </v>
      </c>
      <c r="B128" s="2">
        <v>112684</v>
      </c>
      <c r="C128" s="2" t="s">
        <v>578</v>
      </c>
      <c r="D128" s="2">
        <v>262</v>
      </c>
      <c r="H128" s="17" t="s">
        <v>681</v>
      </c>
      <c r="I128" s="18">
        <v>261</v>
      </c>
    </row>
    <row r="129" spans="1:9" x14ac:dyDescent="0.25">
      <c r="A129" t="str">
        <f t="shared" si="1"/>
        <v xml:space="preserve">112772Ботинки лыжные TREK Blazzer NNN ИК (черный, лого красный) (р. 42)  </v>
      </c>
      <c r="B129" s="2">
        <v>112772</v>
      </c>
      <c r="C129" s="2" t="s">
        <v>1013</v>
      </c>
      <c r="D129" s="2">
        <v>213</v>
      </c>
      <c r="H129" s="17" t="s">
        <v>809</v>
      </c>
      <c r="I129" s="18">
        <v>241</v>
      </c>
    </row>
    <row r="130" spans="1:9" x14ac:dyDescent="0.25">
      <c r="A130" t="str">
        <f t="shared" si="1"/>
        <v xml:space="preserve">112898Коньки ледовые раздвижные 225М, размер 34-37   </v>
      </c>
      <c r="B130" s="2">
        <v>112898</v>
      </c>
      <c r="C130" s="2" t="s">
        <v>61</v>
      </c>
      <c r="D130" s="2">
        <v>38</v>
      </c>
      <c r="H130" s="17" t="s">
        <v>778</v>
      </c>
      <c r="I130" s="18">
        <v>164</v>
      </c>
    </row>
    <row r="131" spans="1:9" x14ac:dyDescent="0.25">
      <c r="A131" t="str">
        <f t="shared" ref="A131:A194" si="2">B131&amp;C131</f>
        <v xml:space="preserve">112927Палки лыжные стеклопластиковые г.Бийск (165 см) </v>
      </c>
      <c r="B131" s="2">
        <v>112927</v>
      </c>
      <c r="C131" s="2" t="s">
        <v>658</v>
      </c>
      <c r="D131" s="2">
        <v>13</v>
      </c>
      <c r="H131" s="17" t="s">
        <v>1022</v>
      </c>
      <c r="I131" s="18">
        <v>36</v>
      </c>
    </row>
    <row r="132" spans="1:9" x14ac:dyDescent="0.25">
      <c r="A132" t="str">
        <f t="shared" si="2"/>
        <v xml:space="preserve">113016Снегокат "Snowdrive" арт СНД3/SD4 </v>
      </c>
      <c r="B132" s="2">
        <v>113016</v>
      </c>
      <c r="C132" s="2" t="s">
        <v>535</v>
      </c>
      <c r="D132" s="2">
        <v>83</v>
      </c>
      <c r="H132" s="17" t="s">
        <v>1025</v>
      </c>
      <c r="I132" s="18">
        <v>239</v>
      </c>
    </row>
    <row r="133" spans="1:9" x14ac:dyDescent="0.25">
      <c r="A133" t="str">
        <f t="shared" si="2"/>
        <v xml:space="preserve">113078Коньки ледовые раздвижные "Дракон", детские 223L, размер 30-33   </v>
      </c>
      <c r="B133" s="2">
        <v>113078</v>
      </c>
      <c r="C133" s="2" t="s">
        <v>501</v>
      </c>
      <c r="D133" s="2">
        <v>116</v>
      </c>
      <c r="H133" s="17" t="s">
        <v>728</v>
      </c>
      <c r="I133" s="18">
        <v>27</v>
      </c>
    </row>
    <row r="134" spans="1:9" x14ac:dyDescent="0.25">
      <c r="A134" t="str">
        <f t="shared" si="2"/>
        <v xml:space="preserve">113268Ботинки лыжные Winter Star comfort черный (лого лайм неон) S р.38 </v>
      </c>
      <c r="B134" s="2">
        <v>113268</v>
      </c>
      <c r="C134" s="2" t="s">
        <v>624</v>
      </c>
      <c r="D134" s="2">
        <v>71</v>
      </c>
      <c r="H134" s="17" t="s">
        <v>759</v>
      </c>
      <c r="I134" s="18">
        <v>210</v>
      </c>
    </row>
    <row r="135" spans="1:9" x14ac:dyDescent="0.25">
      <c r="A135" t="str">
        <f t="shared" si="2"/>
        <v xml:space="preserve">113450Ботинки лыжные TREK Blazzer Control 3 NNN ИК (черный,лого синий) (р.39) </v>
      </c>
      <c r="B135" s="2">
        <v>113450</v>
      </c>
      <c r="C135" s="2" t="s">
        <v>896</v>
      </c>
      <c r="D135" s="2">
        <v>212</v>
      </c>
      <c r="H135" s="17" t="s">
        <v>734</v>
      </c>
      <c r="I135" s="18">
        <v>231</v>
      </c>
    </row>
    <row r="136" spans="1:9" x14ac:dyDescent="0.25">
      <c r="A136" t="str">
        <f t="shared" si="2"/>
        <v>113551Тюбинг - ватрушка "Комфорт" диаметр 100 см,  цвета микс</v>
      </c>
      <c r="B136" s="2">
        <v>113551</v>
      </c>
      <c r="C136" s="2" t="s">
        <v>313</v>
      </c>
      <c r="D136" s="2">
        <v>32</v>
      </c>
      <c r="H136" s="17" t="s">
        <v>1034</v>
      </c>
      <c r="I136" s="18">
        <v>284</v>
      </c>
    </row>
    <row r="137" spans="1:9" x14ac:dyDescent="0.25">
      <c r="A137" t="str">
        <f t="shared" si="2"/>
        <v xml:space="preserve">113696Снегокат Игрушка Сказочный патруль "Тимка спорт 2" ССП1, Сказочный патруль </v>
      </c>
      <c r="B137" s="2">
        <v>113696</v>
      </c>
      <c r="C137" s="2" t="s">
        <v>848</v>
      </c>
      <c r="D137" s="2">
        <v>14</v>
      </c>
      <c r="H137" s="17" t="s">
        <v>864</v>
      </c>
      <c r="I137" s="18">
        <v>74</v>
      </c>
    </row>
    <row r="138" spans="1:9" x14ac:dyDescent="0.25">
      <c r="A138" t="str">
        <f t="shared" si="2"/>
        <v xml:space="preserve">113735Тюбинг-ватрушка 80 см, Дракон  </v>
      </c>
      <c r="B138" s="2">
        <v>113735</v>
      </c>
      <c r="C138" s="2" t="s">
        <v>253</v>
      </c>
      <c r="D138" s="2">
        <v>78</v>
      </c>
      <c r="H138" s="17" t="s">
        <v>749</v>
      </c>
      <c r="I138" s="18">
        <v>226</v>
      </c>
    </row>
    <row r="139" spans="1:9" x14ac:dyDescent="0.25">
      <c r="A139" t="str">
        <f t="shared" si="2"/>
        <v>113769Лыжи пластиковые БРЕНД ЦСТ (160см) цвета микс</v>
      </c>
      <c r="B139" s="2">
        <v>113769</v>
      </c>
      <c r="C139" s="2" t="s">
        <v>727</v>
      </c>
      <c r="D139" s="2">
        <v>99</v>
      </c>
      <c r="H139" s="17" t="s">
        <v>845</v>
      </c>
      <c r="I139" s="18">
        <v>137</v>
      </c>
    </row>
    <row r="140" spans="1:9" x14ac:dyDescent="0.25">
      <c r="A140" t="str">
        <f t="shared" si="2"/>
        <v>113795Лыжи пластиковые БРЕНД ЦСТ (195см) цвета микс</v>
      </c>
      <c r="B140" s="2">
        <v>113795</v>
      </c>
      <c r="C140" s="2" t="s">
        <v>267</v>
      </c>
      <c r="D140" s="2">
        <v>62</v>
      </c>
      <c r="H140" s="17" t="s">
        <v>822</v>
      </c>
      <c r="I140" s="18">
        <v>198</v>
      </c>
    </row>
    <row r="141" spans="1:9" x14ac:dyDescent="0.25">
      <c r="A141" t="str">
        <f t="shared" si="2"/>
        <v xml:space="preserve">113866Ботинки лыжные Winter Star comfort черный (лого лайм неон) N р.43 </v>
      </c>
      <c r="B141" s="2">
        <v>113866</v>
      </c>
      <c r="C141" s="2" t="s">
        <v>508</v>
      </c>
      <c r="D141" s="2">
        <v>140</v>
      </c>
      <c r="H141" s="17" t="s">
        <v>647</v>
      </c>
      <c r="I141" s="18">
        <v>207</v>
      </c>
    </row>
    <row r="142" spans="1:9" x14ac:dyDescent="0.25">
      <c r="A142" t="str">
        <f t="shared" si="2"/>
        <v xml:space="preserve">113955Ботинки лыжные Winter Star classic  черный (лого серый) S р.44 </v>
      </c>
      <c r="B142" s="2">
        <v>113955</v>
      </c>
      <c r="C142" s="2" t="s">
        <v>991</v>
      </c>
      <c r="D142" s="2">
        <v>96</v>
      </c>
      <c r="H142" s="17" t="s">
        <v>714</v>
      </c>
      <c r="I142" s="18">
        <v>169</v>
      </c>
    </row>
    <row r="143" spans="1:9" x14ac:dyDescent="0.25">
      <c r="A143" t="str">
        <f t="shared" si="2"/>
        <v xml:space="preserve">114000Самокат-снегокат зимний 2 в 1 "Красотка"   </v>
      </c>
      <c r="B143" s="2">
        <v>114000</v>
      </c>
      <c r="C143" s="2" t="s">
        <v>248</v>
      </c>
      <c r="D143" s="2">
        <v>28</v>
      </c>
      <c r="H143" s="17" t="s">
        <v>817</v>
      </c>
      <c r="I143" s="18">
        <v>117</v>
      </c>
    </row>
    <row r="144" spans="1:9" x14ac:dyDescent="0.25">
      <c r="A144" t="str">
        <f t="shared" si="2"/>
        <v xml:space="preserve">114153УЦЕНКА Снегокат "Тимка спорт 1"  Sportbike  (высота 540мм)  арт.ТС1/SB2 </v>
      </c>
      <c r="B144" s="2">
        <v>114153</v>
      </c>
      <c r="C144" s="2" t="s">
        <v>947</v>
      </c>
      <c r="D144" s="2">
        <v>194</v>
      </c>
      <c r="H144" s="17" t="s">
        <v>1026</v>
      </c>
      <c r="I144" s="18">
        <v>263</v>
      </c>
    </row>
    <row r="145" spans="1:9" x14ac:dyDescent="0.25">
      <c r="A145" t="str">
        <f t="shared" si="2"/>
        <v xml:space="preserve">114192Парафин SPRINT PRO, LF5 Green, (-12 -30°C), 60г </v>
      </c>
      <c r="B145" s="2">
        <v>114192</v>
      </c>
      <c r="C145" s="2" t="s">
        <v>1129</v>
      </c>
      <c r="D145" s="2">
        <v>263</v>
      </c>
      <c r="H145" s="17" t="s">
        <v>786</v>
      </c>
      <c r="I145" s="18">
        <v>32</v>
      </c>
    </row>
    <row r="146" spans="1:9" x14ac:dyDescent="0.25">
      <c r="A146" t="str">
        <f t="shared" si="2"/>
        <v xml:space="preserve">114221Коньки хоккейные 225L, размер 37    </v>
      </c>
      <c r="B146" s="2">
        <v>114221</v>
      </c>
      <c r="C146" s="2" t="s">
        <v>37</v>
      </c>
      <c r="D146" s="2">
        <v>152</v>
      </c>
      <c r="H146" s="17" t="s">
        <v>1082</v>
      </c>
      <c r="I146" s="18">
        <v>247</v>
      </c>
    </row>
    <row r="147" spans="1:9" x14ac:dyDescent="0.25">
      <c r="A147" t="str">
        <f t="shared" si="2"/>
        <v xml:space="preserve">114224Ботинки лыжные TREK Olimpia NNN ИК (белый, лого синий) р. 40 </v>
      </c>
      <c r="B147" s="2">
        <v>114224</v>
      </c>
      <c r="C147" s="2" t="s">
        <v>986</v>
      </c>
      <c r="D147" s="2">
        <v>170</v>
      </c>
      <c r="H147" s="17" t="s">
        <v>950</v>
      </c>
      <c r="I147" s="18">
        <v>123</v>
      </c>
    </row>
    <row r="148" spans="1:9" x14ac:dyDescent="0.25">
      <c r="A148" t="str">
        <f t="shared" si="2"/>
        <v xml:space="preserve">114234Тюбинг 75 см  (ТБ1-70/ММ с ми-ми-мишками) </v>
      </c>
      <c r="B148" s="2">
        <v>114234</v>
      </c>
      <c r="C148" s="2" t="s">
        <v>224</v>
      </c>
      <c r="D148" s="2">
        <v>135</v>
      </c>
      <c r="H148" s="17" t="s">
        <v>893</v>
      </c>
      <c r="I148" s="18">
        <v>163</v>
      </c>
    </row>
    <row r="149" spans="1:9" x14ac:dyDescent="0.25">
      <c r="A149" t="str">
        <f t="shared" si="2"/>
        <v xml:space="preserve">114411Коньки ледовые раздвижные "Комиксы ", детские 223F, размер 26-29     </v>
      </c>
      <c r="B149" s="2">
        <v>114411</v>
      </c>
      <c r="C149" s="2" t="s">
        <v>308</v>
      </c>
      <c r="D149" s="2">
        <v>42</v>
      </c>
      <c r="H149" s="17" t="s">
        <v>1024</v>
      </c>
      <c r="I149" s="18">
        <v>143</v>
      </c>
    </row>
    <row r="150" spans="1:9" x14ac:dyDescent="0.25">
      <c r="A150" t="str">
        <f t="shared" si="2"/>
        <v>114579Ботинки лыжные TREK Sportiks NNN ИК (черный, лого синий) (р. 38)</v>
      </c>
      <c r="B150" s="2">
        <v>114579</v>
      </c>
      <c r="C150" s="2" t="s">
        <v>908</v>
      </c>
      <c r="D150" s="2">
        <v>289</v>
      </c>
      <c r="H150" s="17" t="s">
        <v>616</v>
      </c>
      <c r="I150" s="18">
        <v>245</v>
      </c>
    </row>
    <row r="151" spans="1:9" x14ac:dyDescent="0.25">
      <c r="A151" t="str">
        <f t="shared" si="2"/>
        <v xml:space="preserve">114623Лыжные палки Gekars Expert Plus 155 см </v>
      </c>
      <c r="B151" s="2">
        <v>114623</v>
      </c>
      <c r="C151" s="2" t="s">
        <v>1037</v>
      </c>
      <c r="D151" s="2">
        <v>20</v>
      </c>
      <c r="H151" s="17" t="s">
        <v>640</v>
      </c>
      <c r="I151" s="18">
        <v>243</v>
      </c>
    </row>
    <row r="152" spans="1:9" x14ac:dyDescent="0.25">
      <c r="A152" t="str">
        <f t="shared" si="2"/>
        <v xml:space="preserve">114813Коньки фигурные Winter Star прокат р.38 </v>
      </c>
      <c r="B152" s="2">
        <v>114813</v>
      </c>
      <c r="C152" s="2" t="s">
        <v>314</v>
      </c>
      <c r="D152" s="2">
        <v>186</v>
      </c>
      <c r="H152" s="17" t="s">
        <v>613</v>
      </c>
      <c r="I152" s="18">
        <v>288</v>
      </c>
    </row>
    <row r="153" spans="1:9" x14ac:dyDescent="0.25">
      <c r="A153" t="str">
        <f t="shared" si="2"/>
        <v xml:space="preserve">114979Лыжный комплект " Малыш " 70 см с креплением "Baby"палками 70 см, цвета микс </v>
      </c>
      <c r="B153" s="2">
        <v>114979</v>
      </c>
      <c r="C153" s="2" t="s">
        <v>520</v>
      </c>
      <c r="D153" s="2">
        <v>244</v>
      </c>
      <c r="H153" s="17" t="s">
        <v>558</v>
      </c>
      <c r="I153" s="18">
        <v>185</v>
      </c>
    </row>
    <row r="154" spans="1:9" x14ac:dyDescent="0.25">
      <c r="A154" t="str">
        <f t="shared" si="2"/>
        <v xml:space="preserve">114984Ботинки лыжные TREK Skiing1 N75 ИК (черный, лого серый) (р.42)   </v>
      </c>
      <c r="B154" s="2">
        <v>114984</v>
      </c>
      <c r="C154" s="2" t="s">
        <v>602</v>
      </c>
      <c r="D154" s="2">
        <v>271</v>
      </c>
      <c r="H154" s="17" t="s">
        <v>639</v>
      </c>
      <c r="I154" s="18">
        <v>148</v>
      </c>
    </row>
    <row r="155" spans="1:9" x14ac:dyDescent="0.25">
      <c r="A155" t="str">
        <f t="shared" si="2"/>
        <v xml:space="preserve">115080Ботинки лыжные TREK Kids NNN ИК (металик, лого серебро) (р.34)   </v>
      </c>
      <c r="B155" s="2">
        <v>115080</v>
      </c>
      <c r="C155" s="2" t="s">
        <v>716</v>
      </c>
      <c r="D155" s="2">
        <v>177</v>
      </c>
      <c r="H155" s="17" t="s">
        <v>537</v>
      </c>
      <c r="I155" s="18">
        <v>207</v>
      </c>
    </row>
    <row r="156" spans="1:9" x14ac:dyDescent="0.25">
      <c r="A156" t="str">
        <f t="shared" si="2"/>
        <v xml:space="preserve">115170Тюбинг-ватрушка 65 см, </v>
      </c>
      <c r="B156" s="2">
        <v>115170</v>
      </c>
      <c r="C156" s="2" t="s">
        <v>309</v>
      </c>
      <c r="D156" s="2">
        <v>88</v>
      </c>
      <c r="H156" s="17" t="s">
        <v>680</v>
      </c>
      <c r="I156" s="18">
        <v>287</v>
      </c>
    </row>
    <row r="157" spans="1:9" x14ac:dyDescent="0.25">
      <c r="A157" t="str">
        <f t="shared" si="2"/>
        <v xml:space="preserve">115457Снегокат  Ника-Snowdrive Зимний спорт  арт.СНД3   </v>
      </c>
      <c r="B157" s="2">
        <v>115457</v>
      </c>
      <c r="C157" s="2" t="s">
        <v>203</v>
      </c>
      <c r="D157" s="2">
        <v>62</v>
      </c>
      <c r="H157" s="17" t="s">
        <v>1103</v>
      </c>
      <c r="I157" s="18">
        <v>242</v>
      </c>
    </row>
    <row r="158" spans="1:9" x14ac:dyDescent="0.25">
      <c r="A158" t="str">
        <f t="shared" si="2"/>
        <v xml:space="preserve">115489Снегокат "Bee" </v>
      </c>
      <c r="B158" s="2">
        <v>115489</v>
      </c>
      <c r="C158" s="2" t="s">
        <v>802</v>
      </c>
      <c r="D158" s="2">
        <v>252</v>
      </c>
      <c r="H158" s="17" t="s">
        <v>722</v>
      </c>
      <c r="I158" s="18">
        <v>224</v>
      </c>
    </row>
    <row r="159" spans="1:9" x14ac:dyDescent="0.25">
      <c r="A159" t="str">
        <f t="shared" si="2"/>
        <v xml:space="preserve">115661Коньки ледовые раздвижные "Дракоша", детские 223S, размер 34-37   </v>
      </c>
      <c r="B159" s="2">
        <v>115661</v>
      </c>
      <c r="C159" s="2" t="s">
        <v>139</v>
      </c>
      <c r="D159" s="2">
        <v>40</v>
      </c>
      <c r="H159" s="17" t="s">
        <v>858</v>
      </c>
      <c r="I159" s="18">
        <v>189</v>
      </c>
    </row>
    <row r="160" spans="1:9" x14ac:dyDescent="0.25">
      <c r="A160" t="str">
        <f t="shared" si="2"/>
        <v xml:space="preserve">115667Ботинки лыжные TREK Level1 черный (лого неон) N р.36 </v>
      </c>
      <c r="B160" s="2">
        <v>115667</v>
      </c>
      <c r="C160" s="2" t="s">
        <v>686</v>
      </c>
      <c r="D160" s="2">
        <v>218</v>
      </c>
      <c r="H160" s="17" t="s">
        <v>901</v>
      </c>
      <c r="I160" s="18">
        <v>71</v>
      </c>
    </row>
    <row r="161" spans="1:9" x14ac:dyDescent="0.25">
      <c r="A161" t="str">
        <f t="shared" si="2"/>
        <v xml:space="preserve">115764Ботинки лыжные TREK Olimpia NNN ИК (красный,  лого серебро) (р. 40) </v>
      </c>
      <c r="B161" s="2">
        <v>115764</v>
      </c>
      <c r="C161" s="2" t="s">
        <v>778</v>
      </c>
      <c r="D161" s="2">
        <v>164</v>
      </c>
      <c r="H161" s="17" t="s">
        <v>559</v>
      </c>
      <c r="I161" s="18">
        <v>55</v>
      </c>
    </row>
    <row r="162" spans="1:9" x14ac:dyDescent="0.25">
      <c r="A162" t="str">
        <f t="shared" si="2"/>
        <v xml:space="preserve">115835Ботинки лыжные Winter Star comfort черный (лого лайм неон) N р.45 </v>
      </c>
      <c r="B162" s="2">
        <v>115835</v>
      </c>
      <c r="C162" s="2" t="s">
        <v>774</v>
      </c>
      <c r="D162" s="2">
        <v>155</v>
      </c>
      <c r="H162" s="17" t="s">
        <v>1008</v>
      </c>
      <c r="I162" s="18">
        <v>206</v>
      </c>
    </row>
    <row r="163" spans="1:9" x14ac:dyDescent="0.25">
      <c r="A163" t="str">
        <f t="shared" si="2"/>
        <v xml:space="preserve">115890Комплект лыжный БРЕНД ЦСТ (180/140 (+/-5 см), крепление: 0075мм) цвета микс  </v>
      </c>
      <c r="B163" s="2">
        <v>115890</v>
      </c>
      <c r="C163" s="2" t="s">
        <v>143</v>
      </c>
      <c r="D163" s="2">
        <v>185</v>
      </c>
      <c r="H163" s="17" t="s">
        <v>834</v>
      </c>
      <c r="I163" s="18">
        <v>33</v>
      </c>
    </row>
    <row r="164" spans="1:9" x14ac:dyDescent="0.25">
      <c r="A164" t="str">
        <f t="shared" si="2"/>
        <v xml:space="preserve">115917Лыжный комплект 110 см, крепление, палки 80 см </v>
      </c>
      <c r="B164" s="2">
        <v>115917</v>
      </c>
      <c r="C164" s="2" t="s">
        <v>767</v>
      </c>
      <c r="D164" s="2">
        <v>184</v>
      </c>
      <c r="H164" s="17" t="s">
        <v>1016</v>
      </c>
      <c r="I164" s="18">
        <v>216</v>
      </c>
    </row>
    <row r="165" spans="1:9" x14ac:dyDescent="0.25">
      <c r="A165" t="str">
        <f t="shared" si="2"/>
        <v xml:space="preserve">116058Палки лыжные алюминиевые Snowline, 160 см  </v>
      </c>
      <c r="B165" s="2">
        <v>116058</v>
      </c>
      <c r="C165" s="2" t="s">
        <v>1015</v>
      </c>
      <c r="D165" s="2">
        <v>176</v>
      </c>
      <c r="H165" s="17" t="s">
        <v>689</v>
      </c>
      <c r="I165" s="18">
        <v>73</v>
      </c>
    </row>
    <row r="166" spans="1:9" x14ac:dyDescent="0.25">
      <c r="A166" t="str">
        <f t="shared" si="2"/>
        <v xml:space="preserve">116138Ботинки лыжные TREK Omni 1 NNN ИК (черный, лого лайм неон) (р.46) </v>
      </c>
      <c r="B166" s="2">
        <v>116138</v>
      </c>
      <c r="C166" s="2" t="s">
        <v>822</v>
      </c>
      <c r="D166" s="2">
        <v>198</v>
      </c>
      <c r="H166" s="17" t="s">
        <v>1059</v>
      </c>
      <c r="I166" s="18">
        <v>131</v>
      </c>
    </row>
    <row r="167" spans="1:9" x14ac:dyDescent="0.25">
      <c r="A167" t="str">
        <f t="shared" si="2"/>
        <v xml:space="preserve">116271Комплект лыжный БРЕНД ЦСТ (170/130 (+/-5 см), крепление: NNN) цвета микс </v>
      </c>
      <c r="B167" s="2">
        <v>116271</v>
      </c>
      <c r="C167" s="2" t="s">
        <v>209</v>
      </c>
      <c r="D167" s="2">
        <v>163</v>
      </c>
      <c r="H167" s="17" t="s">
        <v>1086</v>
      </c>
      <c r="I167" s="18">
        <v>25</v>
      </c>
    </row>
    <row r="168" spans="1:9" x14ac:dyDescent="0.25">
      <c r="A168" t="str">
        <f t="shared" si="2"/>
        <v>116415Палки лыжные стеклопластиковые г.Бийск (115 см) цвета микс</v>
      </c>
      <c r="B168" s="2">
        <v>116415</v>
      </c>
      <c r="C168" s="2" t="s">
        <v>554</v>
      </c>
      <c r="D168" s="2">
        <v>224</v>
      </c>
      <c r="H168" s="17" t="s">
        <v>902</v>
      </c>
      <c r="I168" s="18">
        <v>183</v>
      </c>
    </row>
    <row r="169" spans="1:9" x14ac:dyDescent="0.25">
      <c r="A169" t="str">
        <f t="shared" si="2"/>
        <v xml:space="preserve">116482Лыжи деревянные  70см </v>
      </c>
      <c r="B169" s="2">
        <v>116482</v>
      </c>
      <c r="C169" s="2" t="s">
        <v>927</v>
      </c>
      <c r="D169" s="2">
        <v>113</v>
      </c>
      <c r="H169" s="17" t="s">
        <v>1078</v>
      </c>
      <c r="I169" s="18">
        <v>21</v>
      </c>
    </row>
    <row r="170" spans="1:9" x14ac:dyDescent="0.25">
      <c r="A170" t="str">
        <f t="shared" si="2"/>
        <v xml:space="preserve">116896Мазь лыжная, комплект из 2 брусков, С-СЗ , (-3 -25°C), 80 г </v>
      </c>
      <c r="B170" s="2">
        <v>116896</v>
      </c>
      <c r="C170" s="2" t="s">
        <v>920</v>
      </c>
      <c r="D170" s="2">
        <v>48</v>
      </c>
      <c r="H170" s="17" t="s">
        <v>1097</v>
      </c>
      <c r="I170" s="18">
        <v>81</v>
      </c>
    </row>
    <row r="171" spans="1:9" x14ac:dyDescent="0.25">
      <c r="A171" t="str">
        <f t="shared" si="2"/>
        <v xml:space="preserve">116935Коньки хоккейные 225L, размер 38   </v>
      </c>
      <c r="B171" s="2">
        <v>116935</v>
      </c>
      <c r="C171" s="2" t="s">
        <v>48</v>
      </c>
      <c r="D171" s="2">
        <v>91</v>
      </c>
      <c r="H171" s="17" t="s">
        <v>688</v>
      </c>
      <c r="I171" s="18">
        <v>252</v>
      </c>
    </row>
    <row r="172" spans="1:9" x14ac:dyDescent="0.25">
      <c r="A172" t="str">
        <f t="shared" si="2"/>
        <v xml:space="preserve">117018Комплект лыжный БРЕНД ЦСТ (170/130 (+/-5 см), крепление: SNS) </v>
      </c>
      <c r="B172" s="2">
        <v>117018</v>
      </c>
      <c r="C172" s="2" t="s">
        <v>292</v>
      </c>
      <c r="D172" s="2">
        <v>158</v>
      </c>
      <c r="H172" s="17" t="s">
        <v>653</v>
      </c>
      <c r="I172" s="18">
        <v>183</v>
      </c>
    </row>
    <row r="173" spans="1:9" x14ac:dyDescent="0.25">
      <c r="A173" t="str">
        <f t="shared" si="2"/>
        <v xml:space="preserve">117048Зажим-липучка для лыж, цвет серый   </v>
      </c>
      <c r="B173" s="2">
        <v>117048</v>
      </c>
      <c r="C173" s="2" t="s">
        <v>1139</v>
      </c>
      <c r="D173" s="2">
        <v>211</v>
      </c>
      <c r="H173" s="17" t="s">
        <v>489</v>
      </c>
      <c r="I173" s="18">
        <v>229</v>
      </c>
    </row>
    <row r="174" spans="1:9" x14ac:dyDescent="0.25">
      <c r="A174" t="str">
        <f t="shared" si="2"/>
        <v xml:space="preserve">117149Самокат-снегокат трюковой, зимний  2 в 1   </v>
      </c>
      <c r="B174" s="2">
        <v>117149</v>
      </c>
      <c r="C174" s="2" t="s">
        <v>108</v>
      </c>
      <c r="D174" s="2">
        <v>55</v>
      </c>
      <c r="H174" s="17" t="s">
        <v>602</v>
      </c>
      <c r="I174" s="18">
        <v>271</v>
      </c>
    </row>
    <row r="175" spans="1:9" x14ac:dyDescent="0.25">
      <c r="A175" t="str">
        <f t="shared" si="2"/>
        <v xml:space="preserve">117190Ботинки лыжные TREK Soul NN75 ИК (черный, лого серый) р. 36 </v>
      </c>
      <c r="B175" s="2">
        <v>117190</v>
      </c>
      <c r="C175" s="2" t="s">
        <v>850</v>
      </c>
      <c r="D175" s="2">
        <v>15</v>
      </c>
      <c r="H175" s="17" t="s">
        <v>674</v>
      </c>
      <c r="I175" s="18">
        <v>167</v>
      </c>
    </row>
    <row r="176" spans="1:9" x14ac:dyDescent="0.25">
      <c r="A176" t="str">
        <f t="shared" si="2"/>
        <v xml:space="preserve">117302Ботинки лыжные TREK Blazzer Comfort NNN ИК (черный, лого серый) (р.41)   </v>
      </c>
      <c r="B176" s="2">
        <v>117302</v>
      </c>
      <c r="C176" s="2" t="s">
        <v>570</v>
      </c>
      <c r="D176" s="2">
        <v>82</v>
      </c>
      <c r="H176" s="17" t="s">
        <v>735</v>
      </c>
      <c r="I176" s="18">
        <v>262</v>
      </c>
    </row>
    <row r="177" spans="1:9" x14ac:dyDescent="0.25">
      <c r="A177" t="str">
        <f t="shared" si="2"/>
        <v xml:space="preserve">117379Лыжи " Турист " 170 см ( деревянные )   </v>
      </c>
      <c r="B177" s="2">
        <v>117379</v>
      </c>
      <c r="C177" s="2" t="s">
        <v>745</v>
      </c>
      <c r="D177" s="2">
        <v>39</v>
      </c>
      <c r="H177" s="17" t="s">
        <v>1095</v>
      </c>
      <c r="I177" s="18">
        <v>139</v>
      </c>
    </row>
    <row r="178" spans="1:9" x14ac:dyDescent="0.25">
      <c r="A178" t="str">
        <f t="shared" si="2"/>
        <v xml:space="preserve">117409Охотничьи палки (алюминий) 130см </v>
      </c>
      <c r="B178" s="2">
        <v>117409</v>
      </c>
      <c r="C178" s="2" t="s">
        <v>1075</v>
      </c>
      <c r="D178" s="2">
        <v>65</v>
      </c>
      <c r="H178" s="17" t="s">
        <v>1053</v>
      </c>
      <c r="I178" s="18">
        <v>170</v>
      </c>
    </row>
    <row r="179" spans="1:9" x14ac:dyDescent="0.25">
      <c r="A179" t="str">
        <f t="shared" si="2"/>
        <v xml:space="preserve">117471Снегокат растущий СНК.10-02 "Kiddy  LUX" "Лось"   </v>
      </c>
      <c r="B179" s="2">
        <v>117471</v>
      </c>
      <c r="C179" s="2" t="s">
        <v>172</v>
      </c>
      <c r="D179" s="2">
        <v>41</v>
      </c>
      <c r="H179" s="17" t="s">
        <v>1083</v>
      </c>
      <c r="I179" s="18">
        <v>187</v>
      </c>
    </row>
    <row r="180" spans="1:9" x14ac:dyDescent="0.25">
      <c r="A180" t="str">
        <f t="shared" si="2"/>
        <v xml:space="preserve">117575УЦЕНКА Тюбинг 150х75 см,  Овал 2-х камерный  (16-114), цвета микс </v>
      </c>
      <c r="B180" s="2">
        <v>117575</v>
      </c>
      <c r="C180" s="2" t="s">
        <v>550</v>
      </c>
      <c r="D180" s="2">
        <v>111</v>
      </c>
      <c r="H180" s="17" t="s">
        <v>923</v>
      </c>
      <c r="I180" s="18">
        <v>201</v>
      </c>
    </row>
    <row r="181" spans="1:9" x14ac:dyDescent="0.25">
      <c r="A181" t="str">
        <f t="shared" si="2"/>
        <v xml:space="preserve">117599Ботинки лыжные TREK Omni 1 NNN ИК (черный, лого лайм неон) (р.39)   </v>
      </c>
      <c r="B181" s="2">
        <v>117599</v>
      </c>
      <c r="C181" s="2" t="s">
        <v>1034</v>
      </c>
      <c r="D181" s="2">
        <v>284</v>
      </c>
      <c r="H181" s="17" t="s">
        <v>1084</v>
      </c>
      <c r="I181" s="18">
        <v>189</v>
      </c>
    </row>
    <row r="182" spans="1:9" x14ac:dyDescent="0.25">
      <c r="A182" t="str">
        <f t="shared" si="2"/>
        <v xml:space="preserve">117666Ботинки лыжные Winter Starclassic черный (лого красный) S р.42 </v>
      </c>
      <c r="B182" s="2">
        <v>117666</v>
      </c>
      <c r="C182" s="2" t="s">
        <v>737</v>
      </c>
      <c r="D182" s="2">
        <v>200</v>
      </c>
      <c r="H182" s="17" t="s">
        <v>1092</v>
      </c>
      <c r="I182" s="18">
        <v>62</v>
      </c>
    </row>
    <row r="183" spans="1:9" x14ac:dyDescent="0.25">
      <c r="A183" t="str">
        <f t="shared" si="2"/>
        <v xml:space="preserve">118242Ботинки лыжные Winter Starclassic черный (лого красный) S р.39 </v>
      </c>
      <c r="B183" s="2">
        <v>118242</v>
      </c>
      <c r="C183" s="2" t="s">
        <v>637</v>
      </c>
      <c r="D183" s="2">
        <v>29</v>
      </c>
      <c r="H183" s="17" t="s">
        <v>487</v>
      </c>
      <c r="I183" s="18">
        <v>226</v>
      </c>
    </row>
    <row r="184" spans="1:9" x14ac:dyDescent="0.25">
      <c r="A184" t="str">
        <f t="shared" si="2"/>
        <v xml:space="preserve">118406Ботинки лыжные TREK Level 2 NNN ИК (черный, лого красный) (р.39)   </v>
      </c>
      <c r="B184" s="2">
        <v>118406</v>
      </c>
      <c r="C184" s="2" t="s">
        <v>1067</v>
      </c>
      <c r="D184" s="2">
        <v>72</v>
      </c>
      <c r="H184" s="17" t="s">
        <v>946</v>
      </c>
      <c r="I184" s="18">
        <v>14</v>
      </c>
    </row>
    <row r="185" spans="1:9" x14ac:dyDescent="0.25">
      <c r="A185" t="str">
        <f t="shared" si="2"/>
        <v xml:space="preserve">118529Ботинки Spine Smart 457 (крепление SNS) р-р 36 </v>
      </c>
      <c r="B185" s="2">
        <v>118529</v>
      </c>
      <c r="C185" s="2" t="s">
        <v>739</v>
      </c>
      <c r="D185" s="2">
        <v>194</v>
      </c>
      <c r="H185" s="17" t="s">
        <v>926</v>
      </c>
      <c r="I185" s="18">
        <v>290</v>
      </c>
    </row>
    <row r="186" spans="1:9" x14ac:dyDescent="0.25">
      <c r="A186" t="str">
        <f t="shared" si="2"/>
        <v>118604Комплект лыжный БРЕНД ЦСТ (Step, 150/110 (+/-5 см), крепление: NNN) цвета микс</v>
      </c>
      <c r="B186" s="2">
        <v>118604</v>
      </c>
      <c r="C186" s="2" t="s">
        <v>470</v>
      </c>
      <c r="D186" s="2">
        <v>271</v>
      </c>
      <c r="H186" s="17" t="s">
        <v>1000</v>
      </c>
      <c r="I186" s="18">
        <v>65</v>
      </c>
    </row>
    <row r="187" spans="1:9" x14ac:dyDescent="0.25">
      <c r="A187" t="str">
        <f t="shared" si="2"/>
        <v xml:space="preserve">118616Ботинки лыжные TREK Level 3 NNN ИК (черный, лого синий) (р.44) </v>
      </c>
      <c r="B187" s="2">
        <v>118616</v>
      </c>
      <c r="C187" s="2" t="s">
        <v>713</v>
      </c>
      <c r="D187" s="2">
        <v>14</v>
      </c>
      <c r="H187" s="17" t="s">
        <v>576</v>
      </c>
      <c r="I187" s="18">
        <v>185</v>
      </c>
    </row>
    <row r="188" spans="1:9" x14ac:dyDescent="0.25">
      <c r="A188" t="str">
        <f t="shared" si="2"/>
        <v xml:space="preserve">118674Ботинки лыжные TREK Quest 4 черный (лого серый ) NNN ИК  (р.37) </v>
      </c>
      <c r="B188" s="2">
        <v>118674</v>
      </c>
      <c r="C188" s="2" t="s">
        <v>722</v>
      </c>
      <c r="D188" s="2">
        <v>224</v>
      </c>
      <c r="H188" s="17" t="s">
        <v>577</v>
      </c>
      <c r="I188" s="18">
        <v>136</v>
      </c>
    </row>
    <row r="189" spans="1:9" x14ac:dyDescent="0.25">
      <c r="A189" t="str">
        <f t="shared" si="2"/>
        <v xml:space="preserve">118736Ледянка 90х40  толщина 2 см </v>
      </c>
      <c r="B189" s="2">
        <v>118736</v>
      </c>
      <c r="C189" s="2" t="s">
        <v>271</v>
      </c>
      <c r="D189" s="2">
        <v>132</v>
      </c>
      <c r="H189" s="17" t="s">
        <v>514</v>
      </c>
      <c r="I189" s="18">
        <v>222</v>
      </c>
    </row>
    <row r="190" spans="1:9" x14ac:dyDescent="0.25">
      <c r="A190" t="str">
        <f t="shared" si="2"/>
        <v xml:space="preserve">118749Крепления лыжные механические SNS "SHAMOV 02"  МИКС  </v>
      </c>
      <c r="B190" s="2">
        <v>118749</v>
      </c>
      <c r="C190" s="2" t="s">
        <v>541</v>
      </c>
      <c r="D190" s="2">
        <v>255</v>
      </c>
      <c r="H190" s="17" t="s">
        <v>707</v>
      </c>
      <c r="I190" s="18">
        <v>194</v>
      </c>
    </row>
    <row r="191" spans="1:9" x14ac:dyDescent="0.25">
      <c r="A191" t="str">
        <f t="shared" si="2"/>
        <v xml:space="preserve">118797Ботинки Spine Nordik  43/7 (крепление NN75), р-р 37   </v>
      </c>
      <c r="B191" s="2">
        <v>118797</v>
      </c>
      <c r="C191" s="2" t="s">
        <v>1091</v>
      </c>
      <c r="D191" s="2">
        <v>186</v>
      </c>
      <c r="H191" s="17" t="s">
        <v>755</v>
      </c>
      <c r="I191" s="18">
        <v>31</v>
      </c>
    </row>
    <row r="192" spans="1:9" x14ac:dyDescent="0.25">
      <c r="A192" t="str">
        <f t="shared" si="2"/>
        <v xml:space="preserve">118798Ботинки лыжные ТРЕК Soul ИК NN75 (черный, лого красный) р.37   </v>
      </c>
      <c r="B192" s="2">
        <v>118798</v>
      </c>
      <c r="C192" s="2" t="s">
        <v>587</v>
      </c>
      <c r="D192" s="2">
        <v>173</v>
      </c>
      <c r="H192" s="17" t="s">
        <v>977</v>
      </c>
      <c r="I192" s="18">
        <v>147</v>
      </c>
    </row>
    <row r="193" spans="1:9" x14ac:dyDescent="0.25">
      <c r="A193" t="str">
        <f t="shared" si="2"/>
        <v xml:space="preserve">118928Палки лыжные стеклопластиковые г.Бийск (95 см), цвета микс </v>
      </c>
      <c r="B193" s="2">
        <v>118928</v>
      </c>
      <c r="C193" s="2" t="s">
        <v>976</v>
      </c>
      <c r="D193" s="2">
        <v>72</v>
      </c>
      <c r="H193" s="17" t="s">
        <v>1100</v>
      </c>
      <c r="I193" s="18">
        <v>270</v>
      </c>
    </row>
    <row r="194" spans="1:9" x14ac:dyDescent="0.25">
      <c r="A194" t="str">
        <f t="shared" si="2"/>
        <v xml:space="preserve">119173Ботинки лыжные TREK Omni4 черный (лого серый) N р.36 </v>
      </c>
      <c r="B194" s="2">
        <v>119173</v>
      </c>
      <c r="C194" s="2" t="s">
        <v>647</v>
      </c>
      <c r="D194" s="2">
        <v>207</v>
      </c>
      <c r="H194" s="17" t="s">
        <v>972</v>
      </c>
      <c r="I194" s="18">
        <v>85</v>
      </c>
    </row>
    <row r="195" spans="1:9" x14ac:dyDescent="0.25">
      <c r="A195" t="str">
        <f t="shared" ref="A195:A258" si="3">B195&amp;C195</f>
        <v xml:space="preserve">119410Мяч для флорбола MR-MF-Va, пластик, IFF Approved желтый  </v>
      </c>
      <c r="B195" s="2">
        <v>119410</v>
      </c>
      <c r="C195" s="2" t="s">
        <v>810</v>
      </c>
      <c r="D195" s="2">
        <v>134</v>
      </c>
      <c r="H195" s="17" t="s">
        <v>938</v>
      </c>
      <c r="I195" s="18">
        <v>266</v>
      </c>
    </row>
    <row r="196" spans="1:9" x14ac:dyDescent="0.25">
      <c r="A196" t="str">
        <f t="shared" si="3"/>
        <v xml:space="preserve">119637Тюбинг-ватрушка 80 см, Машина  </v>
      </c>
      <c r="B196" s="2">
        <v>119637</v>
      </c>
      <c r="C196" s="2" t="s">
        <v>298</v>
      </c>
      <c r="D196" s="2">
        <v>118</v>
      </c>
      <c r="H196" s="17" t="s">
        <v>634</v>
      </c>
      <c r="I196" s="18">
        <v>56</v>
      </c>
    </row>
    <row r="197" spans="1:9" x14ac:dyDescent="0.25">
      <c r="A197" t="str">
        <f t="shared" si="3"/>
        <v xml:space="preserve">119765Снегокат "Тимка спорт 4-1" Фиксики,оранжевый, арт. ТС4-1/Ф12   </v>
      </c>
      <c r="B197" s="2">
        <v>119765</v>
      </c>
      <c r="C197" s="2" t="s">
        <v>266</v>
      </c>
      <c r="D197" s="2">
        <v>10</v>
      </c>
      <c r="H197" s="17" t="s">
        <v>718</v>
      </c>
      <c r="I197" s="18">
        <v>214</v>
      </c>
    </row>
    <row r="198" spans="1:9" x14ac:dyDescent="0.25">
      <c r="A198" t="str">
        <f t="shared" si="3"/>
        <v xml:space="preserve">119818Ботинки лыжные TREK Soul Comfort1  черный (лого лайм неон) 75 р.42 </v>
      </c>
      <c r="B198" s="2">
        <v>119818</v>
      </c>
      <c r="C198" s="2" t="s">
        <v>1029</v>
      </c>
      <c r="D198" s="2">
        <v>135</v>
      </c>
      <c r="H198" s="17" t="s">
        <v>1063</v>
      </c>
      <c r="I198" s="18">
        <v>198</v>
      </c>
    </row>
    <row r="199" spans="1:9" x14ac:dyDescent="0.25">
      <c r="A199" t="str">
        <f t="shared" si="3"/>
        <v xml:space="preserve">119963Тюбинг 105 см СВО (ТБ1КР-95/ЕР с единорогом)  </v>
      </c>
      <c r="B199" s="2">
        <v>119963</v>
      </c>
      <c r="C199" s="2" t="s">
        <v>93</v>
      </c>
      <c r="D199" s="2">
        <v>94</v>
      </c>
      <c r="H199" s="17" t="s">
        <v>1064</v>
      </c>
      <c r="I199" s="18">
        <v>155</v>
      </c>
    </row>
    <row r="200" spans="1:9" x14ac:dyDescent="0.25">
      <c r="A200" t="str">
        <f t="shared" si="3"/>
        <v xml:space="preserve">119970Ботинки лыжныеWinter Star classic черный (лого красный) N р.40 </v>
      </c>
      <c r="B200" s="2">
        <v>119970</v>
      </c>
      <c r="C200" s="2" t="s">
        <v>648</v>
      </c>
      <c r="D200" s="2">
        <v>190</v>
      </c>
      <c r="H200" s="17" t="s">
        <v>1065</v>
      </c>
      <c r="I200" s="18">
        <v>257</v>
      </c>
    </row>
    <row r="201" spans="1:9" x14ac:dyDescent="0.25">
      <c r="A201" t="str">
        <f t="shared" si="3"/>
        <v xml:space="preserve">120142Снегокат "Тимка спорт 1"  Sportcarr (высота540мм)  арт.TC1/SC2 </v>
      </c>
      <c r="B201" s="2">
        <v>120142</v>
      </c>
      <c r="C201" s="2" t="s">
        <v>188</v>
      </c>
      <c r="D201" s="2">
        <v>181</v>
      </c>
      <c r="H201" s="17" t="s">
        <v>917</v>
      </c>
      <c r="I201" s="18">
        <v>61</v>
      </c>
    </row>
    <row r="202" spans="1:9" x14ac:dyDescent="0.25">
      <c r="A202" t="str">
        <f t="shared" si="3"/>
        <v xml:space="preserve">120222Тюбинг 85 см (TA-80/1 "MARVEL  Мстители") </v>
      </c>
      <c r="B202" s="2">
        <v>120222</v>
      </c>
      <c r="C202" s="2" t="s">
        <v>746</v>
      </c>
      <c r="D202" s="2">
        <v>118</v>
      </c>
      <c r="H202" s="17" t="s">
        <v>918</v>
      </c>
      <c r="I202" s="18">
        <v>4</v>
      </c>
    </row>
    <row r="203" spans="1:9" x14ac:dyDescent="0.25">
      <c r="A203" t="str">
        <f t="shared" si="3"/>
        <v xml:space="preserve">120452Лыжи детские Вираж-спорт "Космос" с палками (100/100 см) </v>
      </c>
      <c r="B203" s="2">
        <v>120452</v>
      </c>
      <c r="C203" s="2" t="s">
        <v>120</v>
      </c>
      <c r="D203" s="2">
        <v>177</v>
      </c>
      <c r="H203" s="17" t="s">
        <v>1062</v>
      </c>
      <c r="I203" s="18">
        <v>138</v>
      </c>
    </row>
    <row r="204" spans="1:9" x14ac:dyDescent="0.25">
      <c r="A204" t="str">
        <f t="shared" si="3"/>
        <v xml:space="preserve">120491Лыжи для самокатов-снегокатов (пара), цвет розовый   </v>
      </c>
      <c r="B204" s="2">
        <v>120491</v>
      </c>
      <c r="C204" s="2" t="s">
        <v>1109</v>
      </c>
      <c r="D204" s="2">
        <v>279</v>
      </c>
      <c r="H204" s="17" t="s">
        <v>1020</v>
      </c>
      <c r="I204" s="18">
        <v>146</v>
      </c>
    </row>
    <row r="205" spans="1:9" x14ac:dyDescent="0.25">
      <c r="A205" t="str">
        <f t="shared" si="3"/>
        <v xml:space="preserve">120504Тюбинг надувной H2OGO! Snow 152 х 152 см, 3 х местный 39052    </v>
      </c>
      <c r="B205" s="2">
        <v>120504</v>
      </c>
      <c r="C205" s="2" t="s">
        <v>1154</v>
      </c>
      <c r="D205" s="2">
        <v>118</v>
      </c>
      <c r="H205" s="17" t="s">
        <v>999</v>
      </c>
      <c r="I205" s="18">
        <v>19</v>
      </c>
    </row>
    <row r="206" spans="1:9" x14ac:dyDescent="0.25">
      <c r="A206" t="str">
        <f t="shared" si="3"/>
        <v xml:space="preserve">120585Ботинки SPINE Cross кожа 35 (крепление NN75) р-р 36   </v>
      </c>
      <c r="B206" s="2">
        <v>120585</v>
      </c>
      <c r="C206" s="2" t="s">
        <v>534</v>
      </c>
      <c r="D206" s="2">
        <v>153</v>
      </c>
      <c r="H206" s="17" t="s">
        <v>1029</v>
      </c>
      <c r="I206" s="18">
        <v>135</v>
      </c>
    </row>
    <row r="207" spans="1:9" x14ac:dyDescent="0.25">
      <c r="A207" t="str">
        <f t="shared" si="3"/>
        <v xml:space="preserve">120661Ботинки лыжные TREK Quest 2 черный (лого красный) NNN ИК  (р.41) </v>
      </c>
      <c r="B207" s="2">
        <v>120661</v>
      </c>
      <c r="C207" s="2" t="s">
        <v>639</v>
      </c>
      <c r="D207" s="2">
        <v>148</v>
      </c>
      <c r="H207" s="17" t="s">
        <v>996</v>
      </c>
      <c r="I207" s="18">
        <v>209</v>
      </c>
    </row>
    <row r="208" spans="1:9" x14ac:dyDescent="0.25">
      <c r="A208" t="str">
        <f t="shared" si="3"/>
        <v xml:space="preserve">120690Тюбинг 93 см СВО (ТБ1КР-85/ЕР с единорогом)  </v>
      </c>
      <c r="B208" s="2">
        <v>120690</v>
      </c>
      <c r="C208" s="2" t="s">
        <v>540</v>
      </c>
      <c r="D208" s="2">
        <v>261</v>
      </c>
      <c r="H208" s="17" t="s">
        <v>997</v>
      </c>
      <c r="I208" s="18">
        <v>175</v>
      </c>
    </row>
    <row r="209" spans="1:9" x14ac:dyDescent="0.25">
      <c r="A209" t="str">
        <f t="shared" si="3"/>
        <v xml:space="preserve">120720Лыжи дерево-пластиковые "Лесные" 175 см </v>
      </c>
      <c r="B209" s="2">
        <v>120720</v>
      </c>
      <c r="C209" s="2" t="s">
        <v>881</v>
      </c>
      <c r="D209" s="2">
        <v>43</v>
      </c>
      <c r="H209" s="17" t="s">
        <v>690</v>
      </c>
      <c r="I209" s="18">
        <v>222</v>
      </c>
    </row>
    <row r="210" spans="1:9" x14ac:dyDescent="0.25">
      <c r="A210" t="str">
        <f t="shared" si="3"/>
        <v xml:space="preserve">120742Ботинки лыжные TREK Level 3 NNN ИК (черный, лого синий) (р.37)   </v>
      </c>
      <c r="B210" s="2">
        <v>120742</v>
      </c>
      <c r="C210" s="2" t="s">
        <v>812</v>
      </c>
      <c r="D210" s="2">
        <v>289</v>
      </c>
      <c r="H210" s="17" t="s">
        <v>850</v>
      </c>
      <c r="I210" s="18">
        <v>15</v>
      </c>
    </row>
    <row r="211" spans="1:9" x14ac:dyDescent="0.25">
      <c r="A211" t="str">
        <f t="shared" si="3"/>
        <v xml:space="preserve">120795Тюбинг-ватрушка  120 см </v>
      </c>
      <c r="B211" s="2">
        <v>120795</v>
      </c>
      <c r="C211" s="2" t="s">
        <v>181</v>
      </c>
      <c r="D211" s="2">
        <v>200</v>
      </c>
      <c r="H211" s="17" t="s">
        <v>756</v>
      </c>
      <c r="I211" s="18">
        <v>139</v>
      </c>
    </row>
    <row r="212" spans="1:9" x14ac:dyDescent="0.25">
      <c r="A212" t="str">
        <f t="shared" si="3"/>
        <v xml:space="preserve">120916Снегокат "Ника-Snowpatrol" белый, арт. SND5L/2 </v>
      </c>
      <c r="B212" s="2">
        <v>120916</v>
      </c>
      <c r="C212" s="2" t="s">
        <v>197</v>
      </c>
      <c r="D212" s="2">
        <v>95</v>
      </c>
      <c r="H212" s="17" t="s">
        <v>1098</v>
      </c>
      <c r="I212" s="18">
        <v>60</v>
      </c>
    </row>
    <row r="213" spans="1:9" x14ac:dyDescent="0.25">
      <c r="A213" t="str">
        <f t="shared" si="3"/>
        <v xml:space="preserve">120927УЦЕНКА Снегокат  Ника-Snowdrive СНД3  зимний спорт черный   </v>
      </c>
      <c r="B213" s="2">
        <v>120927</v>
      </c>
      <c r="C213" s="2" t="s">
        <v>821</v>
      </c>
      <c r="D213" s="2">
        <v>163</v>
      </c>
      <c r="H213" s="17" t="s">
        <v>1050</v>
      </c>
      <c r="I213" s="18">
        <v>251</v>
      </c>
    </row>
    <row r="214" spans="1:9" x14ac:dyDescent="0.25">
      <c r="A214" t="str">
        <f t="shared" si="3"/>
        <v xml:space="preserve">121128Тюбинг БЕСКАМЕРНЫЙ  надувной H2OGO! Snow, 120 х 121 см </v>
      </c>
      <c r="B214" s="2">
        <v>121128</v>
      </c>
      <c r="C214" s="2" t="s">
        <v>100</v>
      </c>
      <c r="D214" s="2">
        <v>64</v>
      </c>
      <c r="H214" s="17" t="s">
        <v>934</v>
      </c>
      <c r="I214" s="18">
        <v>88</v>
      </c>
    </row>
    <row r="215" spans="1:9" x14ac:dyDescent="0.25">
      <c r="A215" t="str">
        <f t="shared" si="3"/>
        <v xml:space="preserve">121168Ботинки Spine Smart 457 (крепление SNS) р-р 39   </v>
      </c>
      <c r="B215" s="2">
        <v>121168</v>
      </c>
      <c r="C215" s="2" t="s">
        <v>741</v>
      </c>
      <c r="D215" s="2">
        <v>212</v>
      </c>
      <c r="H215" s="17" t="s">
        <v>1032</v>
      </c>
      <c r="I215" s="18">
        <v>156</v>
      </c>
    </row>
    <row r="216" spans="1:9" x14ac:dyDescent="0.25">
      <c r="A216" t="str">
        <f t="shared" si="3"/>
        <v xml:space="preserve">121795Санки-ледянки "Зайчик" D-40 см цвета микс </v>
      </c>
      <c r="B216" s="2">
        <v>121795</v>
      </c>
      <c r="C216" s="2" t="s">
        <v>532</v>
      </c>
      <c r="D216" s="2">
        <v>91</v>
      </c>
      <c r="H216" s="17" t="s">
        <v>907</v>
      </c>
      <c r="I216" s="18">
        <v>14</v>
      </c>
    </row>
    <row r="217" spans="1:9" x14ac:dyDescent="0.25">
      <c r="A217" t="str">
        <f t="shared" si="3"/>
        <v xml:space="preserve">121832Тюбинг  85 х103 см  (ТБМ1/NS2 "Nika sport") зеленый  </v>
      </c>
      <c r="B217" s="2">
        <v>121832</v>
      </c>
      <c r="C217" s="2" t="s">
        <v>246</v>
      </c>
      <c r="D217" s="2">
        <v>65</v>
      </c>
      <c r="H217" s="17" t="s">
        <v>908</v>
      </c>
      <c r="I217" s="18">
        <v>289</v>
      </c>
    </row>
    <row r="218" spans="1:9" x14ac:dyDescent="0.25">
      <c r="A218" t="str">
        <f t="shared" si="3"/>
        <v xml:space="preserve">122207Ботинки Spine Nordik  43/7 (крепление NN75), р-р 39   </v>
      </c>
      <c r="B218" s="2">
        <v>122207</v>
      </c>
      <c r="C218" s="2" t="s">
        <v>818</v>
      </c>
      <c r="D218" s="2">
        <v>8</v>
      </c>
      <c r="H218" s="17" t="s">
        <v>557</v>
      </c>
      <c r="I218" s="18">
        <v>178</v>
      </c>
    </row>
    <row r="219" spans="1:9" x14ac:dyDescent="0.25">
      <c r="A219" t="str">
        <f t="shared" si="3"/>
        <v xml:space="preserve">122228Тюбинг 75 см  (ТБ2-70/ММ Ми-ми-мишки) </v>
      </c>
      <c r="B219" s="2">
        <v>122228</v>
      </c>
      <c r="C219" s="2" t="s">
        <v>201</v>
      </c>
      <c r="D219" s="2">
        <v>145</v>
      </c>
      <c r="H219" s="17" t="s">
        <v>486</v>
      </c>
      <c r="I219" s="18">
        <v>274</v>
      </c>
    </row>
    <row r="220" spans="1:9" x14ac:dyDescent="0.25">
      <c r="A220" t="str">
        <f t="shared" si="3"/>
        <v>122316Палки лыжные стеклопластиковые г.Бийск (80 см) цвета микс</v>
      </c>
      <c r="B220" s="2">
        <v>122316</v>
      </c>
      <c r="C220" s="2" t="s">
        <v>1101</v>
      </c>
      <c r="D220" s="2">
        <v>2</v>
      </c>
      <c r="H220" s="17" t="s">
        <v>788</v>
      </c>
      <c r="I220" s="18">
        <v>119</v>
      </c>
    </row>
    <row r="221" spans="1:9" x14ac:dyDescent="0.25">
      <c r="A221" t="str">
        <f t="shared" si="3"/>
        <v xml:space="preserve">122399Лыжи детские Олимпик "Монстрики"с палками (66/75 см) </v>
      </c>
      <c r="B221" s="2">
        <v>122399</v>
      </c>
      <c r="C221" s="2" t="s">
        <v>212</v>
      </c>
      <c r="D221" s="2">
        <v>61</v>
      </c>
      <c r="H221" s="17" t="s">
        <v>627</v>
      </c>
      <c r="I221" s="18">
        <v>170</v>
      </c>
    </row>
    <row r="222" spans="1:9" x14ac:dyDescent="0.25">
      <c r="A222" t="str">
        <f t="shared" si="3"/>
        <v xml:space="preserve">122538Ботинки лыжные Winter Star classic  черный (лого серый) 75 р.41 </v>
      </c>
      <c r="B222" s="2">
        <v>122538</v>
      </c>
      <c r="C222" s="2" t="s">
        <v>874</v>
      </c>
      <c r="D222" s="2">
        <v>22</v>
      </c>
      <c r="H222" s="17" t="s">
        <v>582</v>
      </c>
      <c r="I222" s="18">
        <v>159</v>
      </c>
    </row>
    <row r="223" spans="1:9" x14ac:dyDescent="0.25">
      <c r="A223" t="str">
        <f t="shared" si="3"/>
        <v xml:space="preserve">122793Снегокат "Тимка спорт 1+  с динозавром арт. ТС1+/Д </v>
      </c>
      <c r="B223" s="2">
        <v>122793</v>
      </c>
      <c r="C223" s="2" t="s">
        <v>130</v>
      </c>
      <c r="D223" s="2">
        <v>24</v>
      </c>
      <c r="H223" s="17" t="s">
        <v>555</v>
      </c>
      <c r="I223" s="18">
        <v>29</v>
      </c>
    </row>
    <row r="224" spans="1:9" x14ac:dyDescent="0.25">
      <c r="A224" t="str">
        <f t="shared" si="3"/>
        <v xml:space="preserve">122818Ботинки лыжные TREK Quest 2 черный (лого красный) NNN ИК  (р.40) </v>
      </c>
      <c r="B224" s="2">
        <v>122818</v>
      </c>
      <c r="C224" s="2" t="s">
        <v>558</v>
      </c>
      <c r="D224" s="2">
        <v>185</v>
      </c>
      <c r="H224" s="17" t="s">
        <v>1045</v>
      </c>
      <c r="I224" s="18">
        <v>174</v>
      </c>
    </row>
    <row r="225" spans="1:9" x14ac:dyDescent="0.25">
      <c r="A225" t="str">
        <f t="shared" si="3"/>
        <v xml:space="preserve">122830Скребок для беговых лыж и желобка RAY 125х40/ 25х3   </v>
      </c>
      <c r="B225" s="2">
        <v>122830</v>
      </c>
      <c r="C225" s="2" t="s">
        <v>869</v>
      </c>
      <c r="D225" s="2">
        <v>87</v>
      </c>
      <c r="H225" s="17" t="s">
        <v>763</v>
      </c>
      <c r="I225" s="18">
        <v>18</v>
      </c>
    </row>
    <row r="226" spans="1:9" x14ac:dyDescent="0.25">
      <c r="A226" t="str">
        <f t="shared" si="3"/>
        <v xml:space="preserve">123000Коньки ледовые раздвижные "Комиксы ", детские 223F, размер 30-33     </v>
      </c>
      <c r="B226" s="2">
        <v>123000</v>
      </c>
      <c r="C226" s="2" t="s">
        <v>236</v>
      </c>
      <c r="D226" s="2">
        <v>200</v>
      </c>
      <c r="H226" s="17" t="s">
        <v>500</v>
      </c>
      <c r="I226" s="18">
        <v>265</v>
      </c>
    </row>
    <row r="227" spans="1:9" x14ac:dyDescent="0.25">
      <c r="A227" t="str">
        <f t="shared" si="3"/>
        <v>123426Комплект лыжный БРЕНД ЦСТ (Step, 180/140 (+/-5 см), крепление: SNS), цвета микс</v>
      </c>
      <c r="B227" s="2">
        <v>123426</v>
      </c>
      <c r="C227" s="2" t="s">
        <v>245</v>
      </c>
      <c r="D227" s="2">
        <v>2</v>
      </c>
      <c r="H227" s="17" t="s">
        <v>776</v>
      </c>
      <c r="I227" s="18">
        <v>70</v>
      </c>
    </row>
    <row r="228" spans="1:9" x14ac:dyDescent="0.25">
      <c r="A228" t="str">
        <f t="shared" si="3"/>
        <v xml:space="preserve">123452Ботинки лыжныеWinter Star classic черный (лого красный) N р.39 </v>
      </c>
      <c r="B228" s="2">
        <v>123452</v>
      </c>
      <c r="C228" s="2" t="s">
        <v>531</v>
      </c>
      <c r="D228" s="2">
        <v>5</v>
      </c>
      <c r="H228" s="17" t="s">
        <v>633</v>
      </c>
      <c r="I228" s="18">
        <v>236</v>
      </c>
    </row>
    <row r="229" spans="1:9" x14ac:dyDescent="0.25">
      <c r="A229" t="str">
        <f t="shared" si="3"/>
        <v xml:space="preserve">123606Снегокат "Тимка спорт 4-1" "с граффити на красном"арт ТС4-1/GR </v>
      </c>
      <c r="B229" s="2">
        <v>123606</v>
      </c>
      <c r="C229" s="2" t="s">
        <v>121</v>
      </c>
      <c r="D229" s="2">
        <v>162</v>
      </c>
      <c r="H229" s="17" t="s">
        <v>909</v>
      </c>
      <c r="I229" s="18">
        <v>86</v>
      </c>
    </row>
    <row r="230" spans="1:9" x14ac:dyDescent="0.25">
      <c r="A230" t="str">
        <f t="shared" si="3"/>
        <v xml:space="preserve">123665Ботинки лыжные TREK Omni 1 NNN ИК (черный, лого лайм неон) (р.38) </v>
      </c>
      <c r="B230" s="2">
        <v>123665</v>
      </c>
      <c r="C230" s="2" t="s">
        <v>734</v>
      </c>
      <c r="D230" s="2">
        <v>231</v>
      </c>
      <c r="H230" s="17" t="s">
        <v>516</v>
      </c>
      <c r="I230" s="18">
        <v>71</v>
      </c>
    </row>
    <row r="231" spans="1:9" x14ac:dyDescent="0.25">
      <c r="A231" t="str">
        <f t="shared" si="3"/>
        <v xml:space="preserve">123689Тюбинг  95 см  (ТБ1-90/ТК "Три кота") </v>
      </c>
      <c r="B231" s="2">
        <v>123689</v>
      </c>
      <c r="C231" s="2" t="s">
        <v>104</v>
      </c>
      <c r="D231" s="2">
        <v>185</v>
      </c>
      <c r="H231" s="17" t="s">
        <v>608</v>
      </c>
      <c r="I231" s="18">
        <v>291</v>
      </c>
    </row>
    <row r="232" spans="1:9" x14ac:dyDescent="0.25">
      <c r="A232" t="str">
        <f t="shared" si="3"/>
        <v xml:space="preserve">123690Парафины для лыж (комплект из 2 брусков) Ф-З, (0 -25°C) </v>
      </c>
      <c r="B232" s="2">
        <v>123690</v>
      </c>
      <c r="C232" s="2" t="s">
        <v>994</v>
      </c>
      <c r="D232" s="2">
        <v>250</v>
      </c>
      <c r="H232" s="17" t="s">
        <v>791</v>
      </c>
      <c r="I232" s="18">
        <v>134</v>
      </c>
    </row>
    <row r="233" spans="1:9" x14ac:dyDescent="0.25">
      <c r="A233" t="str">
        <f t="shared" si="3"/>
        <v>123858Чехол для лыж на три пары, 180 см</v>
      </c>
      <c r="B233" s="2">
        <v>123858</v>
      </c>
      <c r="C233" s="2" t="s">
        <v>1094</v>
      </c>
      <c r="D233" s="2">
        <v>163</v>
      </c>
      <c r="H233" s="17" t="s">
        <v>685</v>
      </c>
      <c r="I233" s="18">
        <v>219</v>
      </c>
    </row>
    <row r="234" spans="1:9" x14ac:dyDescent="0.25">
      <c r="A234" t="str">
        <f t="shared" si="3"/>
        <v>124203Палки лыжные стеклопластиковые, ЦСТ (160см)</v>
      </c>
      <c r="B234" s="2">
        <v>124203</v>
      </c>
      <c r="C234" s="2" t="s">
        <v>1121</v>
      </c>
      <c r="D234" s="2">
        <v>95</v>
      </c>
      <c r="H234" s="17" t="s">
        <v>874</v>
      </c>
      <c r="I234" s="18">
        <v>22</v>
      </c>
    </row>
    <row r="235" spans="1:9" x14ac:dyDescent="0.25">
      <c r="A235" t="str">
        <f t="shared" si="3"/>
        <v xml:space="preserve">124272Шайба хоккейная взрослая "best game" </v>
      </c>
      <c r="B235" s="2">
        <v>124272</v>
      </c>
      <c r="C235" s="2" t="s">
        <v>1090</v>
      </c>
      <c r="D235" s="2">
        <v>168</v>
      </c>
      <c r="H235" s="17" t="s">
        <v>573</v>
      </c>
      <c r="I235" s="18">
        <v>107</v>
      </c>
    </row>
    <row r="236" spans="1:9" x14ac:dyDescent="0.25">
      <c r="A236" t="str">
        <f t="shared" si="3"/>
        <v xml:space="preserve">124408Коньки фигурные ONLITOP с мехом р.33 </v>
      </c>
      <c r="B236" s="2">
        <v>124408</v>
      </c>
      <c r="C236" s="2" t="s">
        <v>155</v>
      </c>
      <c r="D236" s="2">
        <v>23</v>
      </c>
      <c r="H236" s="17" t="s">
        <v>556</v>
      </c>
      <c r="I236" s="18">
        <v>116</v>
      </c>
    </row>
    <row r="237" spans="1:9" x14ac:dyDescent="0.25">
      <c r="A237" t="str">
        <f t="shared" si="3"/>
        <v xml:space="preserve">124545Лыжи " Турист " 180 см ( деревянные ) </v>
      </c>
      <c r="B237" s="2">
        <v>124545</v>
      </c>
      <c r="C237" s="2" t="s">
        <v>650</v>
      </c>
      <c r="D237" s="2">
        <v>101</v>
      </c>
      <c r="H237" s="17" t="s">
        <v>789</v>
      </c>
      <c r="I237" s="18">
        <v>139</v>
      </c>
    </row>
    <row r="238" spans="1:9" x14ac:dyDescent="0.25">
      <c r="A238" t="str">
        <f t="shared" si="3"/>
        <v xml:space="preserve">124567Ботинки Loss (крепление SNS), р-р 41 </v>
      </c>
      <c r="B238" s="2">
        <v>124567</v>
      </c>
      <c r="C238" s="2" t="s">
        <v>777</v>
      </c>
      <c r="D238" s="2">
        <v>92</v>
      </c>
      <c r="H238" s="17" t="s">
        <v>1039</v>
      </c>
      <c r="I238" s="18">
        <v>242</v>
      </c>
    </row>
    <row r="239" spans="1:9" x14ac:dyDescent="0.25">
      <c r="A239" t="str">
        <f t="shared" si="3"/>
        <v>124582Тюбинг - ватрушка Ф 1,05 м  15-107, цвета микс</v>
      </c>
      <c r="B239" s="2">
        <v>124582</v>
      </c>
      <c r="C239" s="2" t="s">
        <v>107</v>
      </c>
      <c r="D239" s="2">
        <v>82</v>
      </c>
      <c r="H239" s="17" t="s">
        <v>798</v>
      </c>
      <c r="I239" s="18">
        <v>192</v>
      </c>
    </row>
    <row r="240" spans="1:9" x14ac:dyDescent="0.25">
      <c r="A240" t="str">
        <f t="shared" si="3"/>
        <v xml:space="preserve">124601Ботинки лыжные Winter Star classic  черный (лого серый) S р.42 </v>
      </c>
      <c r="B240" s="2">
        <v>124601</v>
      </c>
      <c r="C240" s="2" t="s">
        <v>989</v>
      </c>
      <c r="D240" s="2">
        <v>212</v>
      </c>
      <c r="H240" s="17" t="s">
        <v>861</v>
      </c>
      <c r="I240" s="18">
        <v>192</v>
      </c>
    </row>
    <row r="241" spans="1:9" x14ac:dyDescent="0.25">
      <c r="A241" t="str">
        <f t="shared" si="3"/>
        <v>124680Лыжи пластиковые БРЕНД ЦСТ (Step, 180см) цвета микс</v>
      </c>
      <c r="B241" s="2">
        <v>124680</v>
      </c>
      <c r="C241" s="2" t="s">
        <v>167</v>
      </c>
      <c r="D241" s="2">
        <v>140</v>
      </c>
      <c r="H241" s="17" t="s">
        <v>862</v>
      </c>
      <c r="I241" s="18">
        <v>254</v>
      </c>
    </row>
    <row r="242" spans="1:9" x14ac:dyDescent="0.25">
      <c r="A242" t="str">
        <f t="shared" si="3"/>
        <v xml:space="preserve">124887Снегокат </v>
      </c>
      <c r="B242" s="2">
        <v>124887</v>
      </c>
      <c r="C242" s="2" t="s">
        <v>339</v>
      </c>
      <c r="D242" s="2">
        <v>90</v>
      </c>
      <c r="H242" s="17" t="s">
        <v>664</v>
      </c>
      <c r="I242" s="18">
        <v>29</v>
      </c>
    </row>
    <row r="243" spans="1:9" x14ac:dyDescent="0.25">
      <c r="A243" t="str">
        <f t="shared" si="3"/>
        <v xml:space="preserve">124963Санки-ледянки №74 "Дракончик со сноубордом" D-35см, цвета микс  </v>
      </c>
      <c r="B243" s="2">
        <v>124963</v>
      </c>
      <c r="C243" s="2" t="s">
        <v>801</v>
      </c>
      <c r="D243" s="2">
        <v>205</v>
      </c>
      <c r="H243" s="17" t="s">
        <v>665</v>
      </c>
      <c r="I243" s="18">
        <v>86</v>
      </c>
    </row>
    <row r="244" spans="1:9" x14ac:dyDescent="0.25">
      <c r="A244" t="str">
        <f t="shared" si="3"/>
        <v xml:space="preserve">125210Коньки фигурные Winter Star с мехом р.35 </v>
      </c>
      <c r="B244" s="2">
        <v>125210</v>
      </c>
      <c r="C244" s="2" t="s">
        <v>274</v>
      </c>
      <c r="D244" s="2">
        <v>23</v>
      </c>
      <c r="H244" s="17" t="s">
        <v>989</v>
      </c>
      <c r="I244" s="18">
        <v>212</v>
      </c>
    </row>
    <row r="245" spans="1:9" x14ac:dyDescent="0.25">
      <c r="A245" t="str">
        <f t="shared" si="3"/>
        <v xml:space="preserve">125245УЦЕНКА Коньки ледовые раздвижные 225М, размер 30-33   </v>
      </c>
      <c r="B245" s="2">
        <v>125245</v>
      </c>
      <c r="C245" s="2" t="s">
        <v>993</v>
      </c>
      <c r="D245" s="2">
        <v>122</v>
      </c>
      <c r="H245" s="17" t="s">
        <v>990</v>
      </c>
      <c r="I245" s="18">
        <v>134</v>
      </c>
    </row>
    <row r="246" spans="1:9" x14ac:dyDescent="0.25">
      <c r="A246" t="str">
        <f t="shared" si="3"/>
        <v xml:space="preserve">125248Коньки   BlackAqua АS-405 (р.34-37, зеленый-синий) </v>
      </c>
      <c r="B246" s="2">
        <v>125248</v>
      </c>
      <c r="C246" s="2" t="s">
        <v>539</v>
      </c>
      <c r="D246" s="2">
        <v>90</v>
      </c>
      <c r="H246" s="17" t="s">
        <v>991</v>
      </c>
      <c r="I246" s="18">
        <v>96</v>
      </c>
    </row>
    <row r="247" spans="1:9" x14ac:dyDescent="0.25">
      <c r="A247" t="str">
        <f t="shared" si="3"/>
        <v xml:space="preserve">125338Ботинки SPINE Cross кожа 35сп  (крепление NN75) р-р 41   </v>
      </c>
      <c r="B247" s="2">
        <v>125338</v>
      </c>
      <c r="C247" s="2" t="s">
        <v>604</v>
      </c>
      <c r="D247" s="2">
        <v>296</v>
      </c>
      <c r="H247" s="17" t="s">
        <v>863</v>
      </c>
      <c r="I247" s="18">
        <v>79</v>
      </c>
    </row>
    <row r="248" spans="1:9" x14ac:dyDescent="0.25">
      <c r="A248" t="str">
        <f t="shared" si="3"/>
        <v xml:space="preserve">125448Связка для горных лыж бордовая </v>
      </c>
      <c r="B248" s="2">
        <v>125448</v>
      </c>
      <c r="C248" s="2" t="s">
        <v>1127</v>
      </c>
      <c r="D248" s="2">
        <v>273</v>
      </c>
      <c r="H248" s="17" t="s">
        <v>852</v>
      </c>
      <c r="I248" s="18">
        <v>141</v>
      </c>
    </row>
    <row r="249" spans="1:9" x14ac:dyDescent="0.25">
      <c r="A249" t="str">
        <f t="shared" si="3"/>
        <v xml:space="preserve">125488Тюбинг-ватрушка 80 см   </v>
      </c>
      <c r="B249" s="2">
        <v>125488</v>
      </c>
      <c r="C249" s="2" t="s">
        <v>164</v>
      </c>
      <c r="D249" s="2">
        <v>188</v>
      </c>
      <c r="H249" s="17" t="s">
        <v>1030</v>
      </c>
      <c r="I249" s="18">
        <v>16</v>
      </c>
    </row>
    <row r="250" spans="1:9" x14ac:dyDescent="0.25">
      <c r="A250" t="str">
        <f t="shared" si="3"/>
        <v xml:space="preserve">125523Палки лыжные стеклопластиковые г.Бийск (145 см) </v>
      </c>
      <c r="B250" s="2">
        <v>125523</v>
      </c>
      <c r="C250" s="2" t="s">
        <v>588</v>
      </c>
      <c r="D250" s="2">
        <v>266</v>
      </c>
      <c r="H250" s="17" t="s">
        <v>853</v>
      </c>
      <c r="I250" s="18">
        <v>275</v>
      </c>
    </row>
    <row r="251" spans="1:9" x14ac:dyDescent="0.25">
      <c r="A251" t="str">
        <f t="shared" si="3"/>
        <v xml:space="preserve">125543Ботинки лыжные TREK Kids NNN ИК (металик, лого серебро) (р.36)   </v>
      </c>
      <c r="B251" s="2">
        <v>125543</v>
      </c>
      <c r="C251" s="2" t="s">
        <v>717</v>
      </c>
      <c r="D251" s="2">
        <v>170</v>
      </c>
      <c r="H251" s="17" t="s">
        <v>567</v>
      </c>
      <c r="I251" s="18">
        <v>268</v>
      </c>
    </row>
    <row r="252" spans="1:9" x14ac:dyDescent="0.25">
      <c r="A252" t="str">
        <f t="shared" si="3"/>
        <v xml:space="preserve">125711Самокат-снегокат зимний 2 в 1 "Лисы" </v>
      </c>
      <c r="B252" s="2">
        <v>125711</v>
      </c>
      <c r="C252" s="2" t="s">
        <v>187</v>
      </c>
      <c r="D252" s="2">
        <v>100</v>
      </c>
      <c r="H252" s="17" t="s">
        <v>1051</v>
      </c>
      <c r="I252" s="18">
        <v>134</v>
      </c>
    </row>
    <row r="253" spans="1:9" x14ac:dyDescent="0.25">
      <c r="A253" t="str">
        <f t="shared" si="3"/>
        <v xml:space="preserve">125774Лыжа боковая для снегоката  Дэми Комфорт </v>
      </c>
      <c r="B253" s="2">
        <v>125774</v>
      </c>
      <c r="C253" s="2" t="s">
        <v>1019</v>
      </c>
      <c r="D253" s="2">
        <v>25</v>
      </c>
      <c r="H253" s="17" t="s">
        <v>641</v>
      </c>
      <c r="I253" s="18">
        <v>157</v>
      </c>
    </row>
    <row r="254" spans="1:9" x14ac:dyDescent="0.25">
      <c r="A254" t="str">
        <f t="shared" si="3"/>
        <v xml:space="preserve">125907Снегокат "Ника-джамп"  Гонки   арт.СНД1 </v>
      </c>
      <c r="B254" s="2">
        <v>125907</v>
      </c>
      <c r="C254" s="2" t="s">
        <v>860</v>
      </c>
      <c r="D254" s="2">
        <v>61</v>
      </c>
      <c r="H254" s="17" t="s">
        <v>642</v>
      </c>
      <c r="I254" s="18">
        <v>30</v>
      </c>
    </row>
    <row r="255" spans="1:9" x14ac:dyDescent="0.25">
      <c r="A255" t="str">
        <f t="shared" si="3"/>
        <v xml:space="preserve">126023Ледянка Акула_35х35  толщина 2 см </v>
      </c>
      <c r="B255" s="2">
        <v>126023</v>
      </c>
      <c r="C255" s="2" t="s">
        <v>484</v>
      </c>
      <c r="D255" s="2">
        <v>49</v>
      </c>
      <c r="H255" s="17" t="s">
        <v>527</v>
      </c>
      <c r="I255" s="18">
        <v>233</v>
      </c>
    </row>
    <row r="256" spans="1:9" x14ac:dyDescent="0.25">
      <c r="A256" t="str">
        <f t="shared" si="3"/>
        <v xml:space="preserve">126268Лыжи для самокатов-снегокатов (пара), цвет фиолетовый   </v>
      </c>
      <c r="B256" s="2">
        <v>126268</v>
      </c>
      <c r="C256" s="2" t="s">
        <v>979</v>
      </c>
      <c r="D256" s="2">
        <v>90</v>
      </c>
      <c r="H256" s="17" t="s">
        <v>643</v>
      </c>
      <c r="I256" s="18">
        <v>246</v>
      </c>
    </row>
    <row r="257" spans="1:9" x14ac:dyDescent="0.25">
      <c r="A257" t="str">
        <f t="shared" si="3"/>
        <v xml:space="preserve">126354Тюбинг 85 см (ТБ1-80/Ф с фиксиками)  </v>
      </c>
      <c r="B257" s="2">
        <v>126354</v>
      </c>
      <c r="C257" s="2" t="s">
        <v>258</v>
      </c>
      <c r="D257" s="2">
        <v>30</v>
      </c>
      <c r="H257" s="17" t="s">
        <v>542</v>
      </c>
      <c r="I257" s="18">
        <v>55</v>
      </c>
    </row>
    <row r="258" spans="1:9" x14ac:dyDescent="0.25">
      <c r="A258" t="str">
        <f t="shared" si="3"/>
        <v>126387Ботинки лыжные TREK Soul  NN75 ИК (черный, лайм неон) (р.39)</v>
      </c>
      <c r="B258" s="2">
        <v>126387</v>
      </c>
      <c r="C258" s="2" t="s">
        <v>938</v>
      </c>
      <c r="D258" s="2">
        <v>266</v>
      </c>
      <c r="H258" s="17" t="s">
        <v>644</v>
      </c>
      <c r="I258" s="18">
        <v>27</v>
      </c>
    </row>
    <row r="259" spans="1:9" x14ac:dyDescent="0.25">
      <c r="A259" t="str">
        <f t="shared" ref="A259:A322" si="4">B259&amp;C259</f>
        <v xml:space="preserve">126449Лыжи подростковые "Ski Race" палки стеклопластик (140/105) </v>
      </c>
      <c r="B259" s="2">
        <v>126449</v>
      </c>
      <c r="C259" s="2" t="s">
        <v>106</v>
      </c>
      <c r="D259" s="2">
        <v>143</v>
      </c>
      <c r="H259" s="17" t="s">
        <v>827</v>
      </c>
      <c r="I259" s="18">
        <v>77</v>
      </c>
    </row>
    <row r="260" spans="1:9" x14ac:dyDescent="0.25">
      <c r="A260" t="str">
        <f t="shared" si="4"/>
        <v xml:space="preserve">126573Лыжи подростковые деревянные" Лидер " 160 см. цвета микс </v>
      </c>
      <c r="B260" s="2">
        <v>126573</v>
      </c>
      <c r="C260" s="2" t="s">
        <v>754</v>
      </c>
      <c r="D260" s="2">
        <v>185</v>
      </c>
      <c r="H260" s="17" t="s">
        <v>599</v>
      </c>
      <c r="I260" s="18">
        <v>177</v>
      </c>
    </row>
    <row r="261" spans="1:9" x14ac:dyDescent="0.25">
      <c r="A261" t="str">
        <f t="shared" si="4"/>
        <v xml:space="preserve">126628Самокат-снегокат зимний 2 в 1 "Девушка"      </v>
      </c>
      <c r="B261" s="2">
        <v>126628</v>
      </c>
      <c r="C261" s="2" t="s">
        <v>1007</v>
      </c>
      <c r="D261" s="2">
        <v>22</v>
      </c>
      <c r="H261" s="17" t="s">
        <v>889</v>
      </c>
      <c r="I261" s="18">
        <v>185</v>
      </c>
    </row>
    <row r="262" spans="1:9" x14ac:dyDescent="0.25">
      <c r="A262" t="str">
        <f t="shared" si="4"/>
        <v>126712Мазь лыжная RAY WT-10 -1-12°C синтетическая голубая (35г)</v>
      </c>
      <c r="B262" s="2">
        <v>126712</v>
      </c>
      <c r="C262" s="2" t="s">
        <v>830</v>
      </c>
      <c r="D262" s="2">
        <v>47</v>
      </c>
      <c r="H262" s="17" t="s">
        <v>890</v>
      </c>
      <c r="I262" s="18">
        <v>257</v>
      </c>
    </row>
    <row r="263" spans="1:9" x14ac:dyDescent="0.25">
      <c r="A263" t="str">
        <f t="shared" si="4"/>
        <v xml:space="preserve">126972Тюбинг-ватрушка  80 см </v>
      </c>
      <c r="B263" s="2">
        <v>126972</v>
      </c>
      <c r="C263" s="2" t="s">
        <v>220</v>
      </c>
      <c r="D263" s="2">
        <v>54</v>
      </c>
      <c r="H263" s="17" t="s">
        <v>693</v>
      </c>
      <c r="I263" s="18">
        <v>47</v>
      </c>
    </row>
    <row r="264" spans="1:9" x14ac:dyDescent="0.25">
      <c r="A264" t="str">
        <f t="shared" si="4"/>
        <v xml:space="preserve">127048Ботинки лыжные TREK Level 3 NNN ИК (черный, лого синий) (р.40)   </v>
      </c>
      <c r="B264" s="2">
        <v>127048</v>
      </c>
      <c r="C264" s="2" t="s">
        <v>700</v>
      </c>
      <c r="D264" s="2">
        <v>34</v>
      </c>
      <c r="H264" s="17" t="s">
        <v>691</v>
      </c>
      <c r="I264" s="18">
        <v>42</v>
      </c>
    </row>
    <row r="265" spans="1:9" x14ac:dyDescent="0.25">
      <c r="A265" t="str">
        <f t="shared" si="4"/>
        <v xml:space="preserve">127177Лыжи детские "Олимпик-спорт" ( мишки) с палками (65/75 см)   </v>
      </c>
      <c r="B265" s="2">
        <v>127177</v>
      </c>
      <c r="C265" s="2" t="s">
        <v>247</v>
      </c>
      <c r="D265" s="2">
        <v>129</v>
      </c>
      <c r="H265" s="17" t="s">
        <v>585</v>
      </c>
      <c r="I265" s="18">
        <v>27</v>
      </c>
    </row>
    <row r="266" spans="1:9" x14ac:dyDescent="0.25">
      <c r="A266" t="str">
        <f t="shared" si="4"/>
        <v>127239Лыжи пластиковые БРЕНД ЦСТ (Step, 160см), цвета микс</v>
      </c>
      <c r="B266" s="2">
        <v>127239</v>
      </c>
      <c r="C266" s="2" t="s">
        <v>305</v>
      </c>
      <c r="D266" s="2">
        <v>44</v>
      </c>
      <c r="H266" s="17" t="s">
        <v>657</v>
      </c>
      <c r="I266" s="18">
        <v>204</v>
      </c>
    </row>
    <row r="267" spans="1:9" x14ac:dyDescent="0.25">
      <c r="A267" t="str">
        <f t="shared" si="4"/>
        <v xml:space="preserve">127719Мази скольжения SPRINT PRO, CH3 Violet, (-3 -8°C), 60г </v>
      </c>
      <c r="B267" s="2">
        <v>127719</v>
      </c>
      <c r="C267" s="2" t="s">
        <v>1115</v>
      </c>
      <c r="D267" s="2">
        <v>139</v>
      </c>
      <c r="H267" s="17" t="s">
        <v>561</v>
      </c>
      <c r="I267" s="18">
        <v>205</v>
      </c>
    </row>
    <row r="268" spans="1:9" x14ac:dyDescent="0.25">
      <c r="A268" t="str">
        <f t="shared" si="4"/>
        <v xml:space="preserve">127792Снегокат TWINY 1 белый, Щенячий патруль арт. СРР/Б  </v>
      </c>
      <c r="B268" s="2">
        <v>127792</v>
      </c>
      <c r="C268" s="2" t="s">
        <v>202</v>
      </c>
      <c r="D268" s="2">
        <v>10</v>
      </c>
      <c r="H268" s="17" t="s">
        <v>694</v>
      </c>
      <c r="I268" s="18">
        <v>244</v>
      </c>
    </row>
    <row r="269" spans="1:9" x14ac:dyDescent="0.25">
      <c r="A269" t="str">
        <f t="shared" si="4"/>
        <v xml:space="preserve">127931Ботинки лыжные TREK Level 3 NNN ИК (черный, лого синий) (р.39)   </v>
      </c>
      <c r="B269" s="2">
        <v>127931</v>
      </c>
      <c r="C269" s="2" t="s">
        <v>472</v>
      </c>
      <c r="D269" s="2">
        <v>211</v>
      </c>
      <c r="H269" s="17" t="s">
        <v>891</v>
      </c>
      <c r="I269" s="18">
        <v>3</v>
      </c>
    </row>
    <row r="270" spans="1:9" x14ac:dyDescent="0.25">
      <c r="A270" t="str">
        <f t="shared" si="4"/>
        <v xml:space="preserve">127979Лыжи детские "Вираж-спорт" палки стеклопластик  (100/100) </v>
      </c>
      <c r="B270" s="2">
        <v>127979</v>
      </c>
      <c r="C270" s="2" t="s">
        <v>157</v>
      </c>
      <c r="D270" s="2">
        <v>112</v>
      </c>
      <c r="H270" s="17" t="s">
        <v>1035</v>
      </c>
      <c r="I270" s="18">
        <v>19</v>
      </c>
    </row>
    <row r="271" spans="1:9" x14ac:dyDescent="0.25">
      <c r="A271" t="str">
        <f t="shared" si="4"/>
        <v xml:space="preserve">128268Шайба хоккейная взрослая "Скорость" </v>
      </c>
      <c r="B271" s="2">
        <v>128268</v>
      </c>
      <c r="C271" s="2" t="s">
        <v>880</v>
      </c>
      <c r="D271" s="2">
        <v>206</v>
      </c>
      <c r="H271" s="17" t="s">
        <v>1036</v>
      </c>
      <c r="I271" s="18">
        <v>256</v>
      </c>
    </row>
    <row r="272" spans="1:9" x14ac:dyDescent="0.25">
      <c r="A272" t="str">
        <f t="shared" si="4"/>
        <v>128308Ботинки лыжные TREK Sportiks NNN ИК (черный, лого синий) (р. 40)</v>
      </c>
      <c r="B272" s="2">
        <v>128308</v>
      </c>
      <c r="C272" s="2" t="s">
        <v>557</v>
      </c>
      <c r="D272" s="2">
        <v>178</v>
      </c>
      <c r="H272" s="17" t="s">
        <v>1006</v>
      </c>
      <c r="I272" s="18">
        <v>222</v>
      </c>
    </row>
    <row r="273" spans="1:9" x14ac:dyDescent="0.25">
      <c r="A273" t="str">
        <f t="shared" si="4"/>
        <v xml:space="preserve">128372Лента хок. Blue Sport Tape Coton Black, арт.603308, ширина 24мм, длина 47м, черная </v>
      </c>
      <c r="B273" s="2">
        <v>128372</v>
      </c>
      <c r="C273" s="2" t="s">
        <v>574</v>
      </c>
      <c r="D273" s="2">
        <v>20</v>
      </c>
      <c r="H273" s="17" t="s">
        <v>508</v>
      </c>
      <c r="I273" s="18">
        <v>140</v>
      </c>
    </row>
    <row r="274" spans="1:9" x14ac:dyDescent="0.25">
      <c r="A274" t="str">
        <f t="shared" si="4"/>
        <v xml:space="preserve">128666Тюбинг-ватрушка 90 см, Акула </v>
      </c>
      <c r="B274" s="2">
        <v>128666</v>
      </c>
      <c r="C274" s="2" t="s">
        <v>95</v>
      </c>
      <c r="D274" s="2">
        <v>12</v>
      </c>
      <c r="H274" s="17" t="s">
        <v>774</v>
      </c>
      <c r="I274" s="18">
        <v>155</v>
      </c>
    </row>
    <row r="275" spans="1:9" x14ac:dyDescent="0.25">
      <c r="A275" t="str">
        <f t="shared" si="4"/>
        <v xml:space="preserve">128676Коньки хоккейные 225L, размер 40    </v>
      </c>
      <c r="B275" s="2">
        <v>128676</v>
      </c>
      <c r="C275" s="2" t="s">
        <v>15</v>
      </c>
      <c r="D275" s="2">
        <v>163</v>
      </c>
      <c r="H275" s="17" t="s">
        <v>623</v>
      </c>
      <c r="I275" s="18">
        <v>146</v>
      </c>
    </row>
    <row r="276" spans="1:9" x14ac:dyDescent="0.25">
      <c r="A276" t="str">
        <f t="shared" si="4"/>
        <v xml:space="preserve">128699Ботинки лыжные TREK Quest 4 черный (лого серый ) NNN ИК  (р.36) </v>
      </c>
      <c r="B276" s="2">
        <v>128699</v>
      </c>
      <c r="C276" s="2" t="s">
        <v>1103</v>
      </c>
      <c r="D276" s="2">
        <v>242</v>
      </c>
      <c r="H276" s="17" t="s">
        <v>624</v>
      </c>
      <c r="I276" s="18">
        <v>71</v>
      </c>
    </row>
    <row r="277" spans="1:9" x14ac:dyDescent="0.25">
      <c r="A277" t="str">
        <f t="shared" si="4"/>
        <v xml:space="preserve">128714Ботинки лыжные Winter Starclassic черный (лого красный) S р.40 </v>
      </c>
      <c r="B277" s="2">
        <v>128714</v>
      </c>
      <c r="C277" s="2" t="s">
        <v>719</v>
      </c>
      <c r="D277" s="2">
        <v>261</v>
      </c>
      <c r="H277" s="17" t="s">
        <v>625</v>
      </c>
      <c r="I277" s="18">
        <v>272</v>
      </c>
    </row>
    <row r="278" spans="1:9" x14ac:dyDescent="0.25">
      <c r="A278" t="str">
        <f t="shared" si="4"/>
        <v xml:space="preserve">128772Ботинки лыжные TREK Snowball NN75 ИК (красный, лого черный) (р. 34)  </v>
      </c>
      <c r="B278" s="2">
        <v>128772</v>
      </c>
      <c r="C278" s="2" t="s">
        <v>923</v>
      </c>
      <c r="D278" s="2">
        <v>201</v>
      </c>
      <c r="H278" s="17" t="s">
        <v>626</v>
      </c>
      <c r="I278" s="18">
        <v>260</v>
      </c>
    </row>
    <row r="279" spans="1:9" x14ac:dyDescent="0.25">
      <c r="A279" t="str">
        <f t="shared" si="4"/>
        <v xml:space="preserve">128789Ботинки лыжные женские TREK Winter3 белый (лого синий) 75 р.36 </v>
      </c>
      <c r="B279" s="2">
        <v>128789</v>
      </c>
      <c r="C279" s="2" t="s">
        <v>1043</v>
      </c>
      <c r="D279" s="2">
        <v>132</v>
      </c>
      <c r="H279" s="17" t="s">
        <v>480</v>
      </c>
      <c r="I279" s="18">
        <v>115</v>
      </c>
    </row>
    <row r="280" spans="1:9" x14ac:dyDescent="0.25">
      <c r="A280" t="str">
        <f t="shared" si="4"/>
        <v xml:space="preserve">128815Тюбинг 70 см СВО (ТБ2К-70/П с пингвинами) </v>
      </c>
      <c r="B280" s="2">
        <v>128815</v>
      </c>
      <c r="C280" s="2" t="s">
        <v>832</v>
      </c>
      <c r="D280" s="2">
        <v>274</v>
      </c>
      <c r="H280" s="17" t="s">
        <v>619</v>
      </c>
      <c r="I280" s="18">
        <v>174</v>
      </c>
    </row>
    <row r="281" spans="1:9" x14ac:dyDescent="0.25">
      <c r="A281" t="str">
        <f t="shared" si="4"/>
        <v xml:space="preserve">128856Санки-ледянки Машинка №9 размер 67х35   </v>
      </c>
      <c r="B281" s="2">
        <v>128856</v>
      </c>
      <c r="C281" s="2" t="s">
        <v>239</v>
      </c>
      <c r="D281" s="2">
        <v>19</v>
      </c>
      <c r="H281" s="17" t="s">
        <v>750</v>
      </c>
      <c r="I281" s="18">
        <v>103</v>
      </c>
    </row>
    <row r="282" spans="1:9" x14ac:dyDescent="0.25">
      <c r="A282" t="str">
        <f t="shared" si="4"/>
        <v xml:space="preserve">128920Самокат-снегокат зимний 2 в 1 "Star"   </v>
      </c>
      <c r="B282" s="2">
        <v>128920</v>
      </c>
      <c r="C282" s="2" t="s">
        <v>90</v>
      </c>
      <c r="D282" s="2">
        <v>82</v>
      </c>
      <c r="H282" s="17" t="s">
        <v>517</v>
      </c>
      <c r="I282" s="18">
        <v>203</v>
      </c>
    </row>
    <row r="283" spans="1:9" x14ac:dyDescent="0.25">
      <c r="A283" t="str">
        <f t="shared" si="4"/>
        <v xml:space="preserve">128951Шайба взрослая "Чемпион" </v>
      </c>
      <c r="B283" s="2">
        <v>128951</v>
      </c>
      <c r="C283" s="2" t="s">
        <v>1018</v>
      </c>
      <c r="D283" s="2">
        <v>6</v>
      </c>
      <c r="H283" s="17" t="s">
        <v>636</v>
      </c>
      <c r="I283" s="18">
        <v>93</v>
      </c>
    </row>
    <row r="284" spans="1:9" x14ac:dyDescent="0.25">
      <c r="A284" t="str">
        <f t="shared" si="4"/>
        <v xml:space="preserve">128954Лыжи " Лесные " деревянные 185 см </v>
      </c>
      <c r="B284" s="2">
        <v>128954</v>
      </c>
      <c r="C284" s="2" t="s">
        <v>618</v>
      </c>
      <c r="D284" s="2">
        <v>181</v>
      </c>
      <c r="H284" s="17" t="s">
        <v>637</v>
      </c>
      <c r="I284" s="18">
        <v>29</v>
      </c>
    </row>
    <row r="285" spans="1:9" x14ac:dyDescent="0.25">
      <c r="A285" t="str">
        <f t="shared" si="4"/>
        <v xml:space="preserve">129022Ботинки лыжные детские Winter Star comfort Kids белый (лого синий) N р.34 </v>
      </c>
      <c r="B285" s="2">
        <v>129022</v>
      </c>
      <c r="C285" s="2" t="s">
        <v>603</v>
      </c>
      <c r="D285" s="2">
        <v>287</v>
      </c>
      <c r="H285" s="17" t="s">
        <v>719</v>
      </c>
      <c r="I285" s="18">
        <v>261</v>
      </c>
    </row>
    <row r="286" spans="1:9" x14ac:dyDescent="0.25">
      <c r="A286" t="str">
        <f t="shared" si="4"/>
        <v xml:space="preserve">129071Снегокат "Тимка спорт ТС4-1" Фиксики, арт. ТС4-1/Ф22 лимонный   </v>
      </c>
      <c r="B286" s="2">
        <v>129071</v>
      </c>
      <c r="C286" s="2" t="s">
        <v>178</v>
      </c>
      <c r="D286" s="2">
        <v>76</v>
      </c>
      <c r="H286" s="17" t="s">
        <v>720</v>
      </c>
      <c r="I286" s="18">
        <v>187</v>
      </c>
    </row>
    <row r="287" spans="1:9" x14ac:dyDescent="0.25">
      <c r="A287" t="str">
        <f t="shared" si="4"/>
        <v xml:space="preserve">129087Ботинки лыжные TREK Olimpia NNN ИК (белый, лого синий) р. 36 </v>
      </c>
      <c r="B287" s="2">
        <v>129087</v>
      </c>
      <c r="C287" s="2" t="s">
        <v>985</v>
      </c>
      <c r="D287" s="2">
        <v>277</v>
      </c>
      <c r="H287" s="17" t="s">
        <v>737</v>
      </c>
      <c r="I287" s="18">
        <v>200</v>
      </c>
    </row>
    <row r="288" spans="1:9" x14ac:dyDescent="0.25">
      <c r="A288" t="str">
        <f t="shared" si="4"/>
        <v xml:space="preserve">129467Тюбинг 70 см СВО (ТБ1КР-70/Д с супергероем) </v>
      </c>
      <c r="B288" s="2">
        <v>129467</v>
      </c>
      <c r="C288" s="2" t="s">
        <v>1038</v>
      </c>
      <c r="D288" s="2">
        <v>255</v>
      </c>
      <c r="H288" s="17" t="s">
        <v>738</v>
      </c>
      <c r="I288" s="18">
        <v>45</v>
      </c>
    </row>
    <row r="289" spans="1:9" x14ac:dyDescent="0.25">
      <c r="A289" t="str">
        <f t="shared" si="4"/>
        <v xml:space="preserve">129498Тюбинг 95 см СВО (ТБ2К-95/ЗМ с забавными медвежатами) </v>
      </c>
      <c r="B289" s="2">
        <v>129498</v>
      </c>
      <c r="C289" s="2" t="s">
        <v>748</v>
      </c>
      <c r="D289" s="2">
        <v>220</v>
      </c>
      <c r="H289" s="17" t="s">
        <v>855</v>
      </c>
      <c r="I289" s="18">
        <v>296</v>
      </c>
    </row>
    <row r="290" spans="1:9" x14ac:dyDescent="0.25">
      <c r="A290" t="str">
        <f t="shared" si="4"/>
        <v xml:space="preserve">129510Тюбинг 95 см СВО  (ТБ1КР-95/Д с динозавриком) </v>
      </c>
      <c r="B290" s="2">
        <v>129510</v>
      </c>
      <c r="C290" s="2" t="s">
        <v>935</v>
      </c>
      <c r="D290" s="2">
        <v>267</v>
      </c>
      <c r="H290" s="17" t="s">
        <v>721</v>
      </c>
      <c r="I290" s="18">
        <v>190</v>
      </c>
    </row>
    <row r="291" spans="1:9" x14ac:dyDescent="0.25">
      <c r="A291" t="str">
        <f t="shared" si="4"/>
        <v xml:space="preserve">129515Мазь лыжная, комплект из 2 брусков, Ф-З, (0 -12°C), 80 г </v>
      </c>
      <c r="B291" s="2">
        <v>129515</v>
      </c>
      <c r="C291" s="2" t="s">
        <v>868</v>
      </c>
      <c r="D291" s="2">
        <v>16</v>
      </c>
      <c r="H291" s="17" t="s">
        <v>967</v>
      </c>
      <c r="I291" s="18">
        <v>232</v>
      </c>
    </row>
    <row r="292" spans="1:9" x14ac:dyDescent="0.25">
      <c r="A292" t="str">
        <f t="shared" si="4"/>
        <v xml:space="preserve">129666Чехлы на лезвия для фигурных коньков EFSI, цвет розовый   </v>
      </c>
      <c r="B292" s="2">
        <v>129666</v>
      </c>
      <c r="C292" s="2" t="s">
        <v>773</v>
      </c>
      <c r="D292" s="2">
        <v>26</v>
      </c>
      <c r="H292" s="17" t="s">
        <v>941</v>
      </c>
      <c r="I292" s="18">
        <v>70</v>
      </c>
    </row>
    <row r="293" spans="1:9" x14ac:dyDescent="0.25">
      <c r="A293" t="str">
        <f t="shared" si="4"/>
        <v xml:space="preserve">129971Лыжи охотничьи дерево-пластиковые "Тайга" 165 см, цвета микс  </v>
      </c>
      <c r="B293" s="2">
        <v>129971</v>
      </c>
      <c r="C293" s="2" t="s">
        <v>725</v>
      </c>
      <c r="D293" s="2">
        <v>239</v>
      </c>
      <c r="H293" s="17" t="s">
        <v>819</v>
      </c>
      <c r="I293" s="18">
        <v>8</v>
      </c>
    </row>
    <row r="294" spans="1:9" x14ac:dyDescent="0.25">
      <c r="A294" t="str">
        <f t="shared" si="4"/>
        <v xml:space="preserve">130067Тюбинг-ватрушка 80 см,  Девочка  </v>
      </c>
      <c r="B294" s="2">
        <v>130067</v>
      </c>
      <c r="C294" s="2" t="s">
        <v>199</v>
      </c>
      <c r="D294" s="2">
        <v>119</v>
      </c>
      <c r="H294" s="17" t="s">
        <v>814</v>
      </c>
      <c r="I294" s="18">
        <v>52</v>
      </c>
    </row>
    <row r="295" spans="1:9" x14ac:dyDescent="0.25">
      <c r="A295" t="str">
        <f t="shared" si="4"/>
        <v xml:space="preserve">130189Баул хоккейный на колесах  EFSI №4, черный </v>
      </c>
      <c r="B295" s="2">
        <v>130189</v>
      </c>
      <c r="C295" s="2" t="s">
        <v>468</v>
      </c>
      <c r="D295" s="2">
        <v>159</v>
      </c>
      <c r="H295" s="17" t="s">
        <v>603</v>
      </c>
      <c r="I295" s="18">
        <v>287</v>
      </c>
    </row>
    <row r="296" spans="1:9" x14ac:dyDescent="0.25">
      <c r="A296" t="str">
        <f t="shared" si="4"/>
        <v>130196Лыжи пластиковые БРЕНД ЦСТ (Step, 150см) цвета микс</v>
      </c>
      <c r="B296" s="2">
        <v>130196</v>
      </c>
      <c r="C296" s="2" t="s">
        <v>189</v>
      </c>
      <c r="D296" s="2">
        <v>159</v>
      </c>
      <c r="H296" s="17" t="s">
        <v>815</v>
      </c>
      <c r="I296" s="18">
        <v>262</v>
      </c>
    </row>
    <row r="297" spans="1:9" x14ac:dyDescent="0.25">
      <c r="A297" t="str">
        <f t="shared" si="4"/>
        <v xml:space="preserve">130364Парафин RAY П-62 0-25°C комбинированная туристическая смазка скольжения П3+П4+П5 (60г)   </v>
      </c>
      <c r="B297" s="2">
        <v>130364</v>
      </c>
      <c r="C297" s="2" t="s">
        <v>870</v>
      </c>
      <c r="D297" s="2">
        <v>146</v>
      </c>
      <c r="H297" s="17" t="s">
        <v>841</v>
      </c>
      <c r="I297" s="18">
        <v>196</v>
      </c>
    </row>
    <row r="298" spans="1:9" x14ac:dyDescent="0.25">
      <c r="A298" t="str">
        <f t="shared" si="4"/>
        <v xml:space="preserve">130478Коньки хоккейные BlackAqua HS-207 (р. 37) </v>
      </c>
      <c r="B298" s="2">
        <v>130478</v>
      </c>
      <c r="C298" s="2" t="s">
        <v>493</v>
      </c>
      <c r="D298" s="2">
        <v>256</v>
      </c>
      <c r="H298" s="17" t="s">
        <v>842</v>
      </c>
      <c r="I298" s="18">
        <v>274</v>
      </c>
    </row>
    <row r="299" spans="1:9" x14ac:dyDescent="0.25">
      <c r="A299" t="str">
        <f t="shared" si="4"/>
        <v xml:space="preserve">130489Ботинки Spine Nordik  43/7 (крепление NN75), р-р 38   </v>
      </c>
      <c r="B299" s="2">
        <v>130489</v>
      </c>
      <c r="C299" s="2" t="s">
        <v>709</v>
      </c>
      <c r="D299" s="2">
        <v>155</v>
      </c>
      <c r="H299" s="17" t="s">
        <v>943</v>
      </c>
      <c r="I299" s="18">
        <v>174</v>
      </c>
    </row>
    <row r="300" spans="1:9" x14ac:dyDescent="0.25">
      <c r="A300" t="str">
        <f t="shared" si="4"/>
        <v xml:space="preserve">130507Коньки хоккейные 225L, размер 38   </v>
      </c>
      <c r="B300" s="2">
        <v>130507</v>
      </c>
      <c r="C300" s="2" t="s">
        <v>48</v>
      </c>
      <c r="D300" s="2">
        <v>34</v>
      </c>
      <c r="H300" s="17" t="s">
        <v>1012</v>
      </c>
      <c r="I300" s="18">
        <v>90</v>
      </c>
    </row>
    <row r="301" spans="1:9" x14ac:dyDescent="0.25">
      <c r="A301" t="str">
        <f t="shared" si="4"/>
        <v xml:space="preserve">130601Ботинки лыжные детские Winter Star comfort Kids белый (лого синий) N р.30 </v>
      </c>
      <c r="B301" s="2">
        <v>130601</v>
      </c>
      <c r="C301" s="2" t="s">
        <v>814</v>
      </c>
      <c r="D301" s="2">
        <v>52</v>
      </c>
      <c r="H301" s="17" t="s">
        <v>701</v>
      </c>
      <c r="I301" s="18">
        <v>220</v>
      </c>
    </row>
    <row r="302" spans="1:9" x14ac:dyDescent="0.25">
      <c r="A302" t="str">
        <f t="shared" si="4"/>
        <v xml:space="preserve">130700Снегокат Маша и медведь арт. СММ2  </v>
      </c>
      <c r="B302" s="2">
        <v>130700</v>
      </c>
      <c r="C302" s="2" t="s">
        <v>724</v>
      </c>
      <c r="D302" s="2">
        <v>202</v>
      </c>
      <c r="H302" s="17" t="s">
        <v>847</v>
      </c>
      <c r="I302" s="18">
        <v>227</v>
      </c>
    </row>
    <row r="303" spans="1:9" x14ac:dyDescent="0.25">
      <c r="A303" t="str">
        <f t="shared" si="4"/>
        <v xml:space="preserve">130743Ботинки лыжные TREK Level 4 SNS ИК (черный, лого серый) (р.37) </v>
      </c>
      <c r="B303" s="2">
        <v>130743</v>
      </c>
      <c r="C303" s="2" t="s">
        <v>523</v>
      </c>
      <c r="D303" s="2">
        <v>142</v>
      </c>
      <c r="H303" s="17" t="s">
        <v>783</v>
      </c>
      <c r="I303" s="18">
        <v>192</v>
      </c>
    </row>
    <row r="304" spans="1:9" x14ac:dyDescent="0.25">
      <c r="A304" t="str">
        <f t="shared" si="4"/>
        <v xml:space="preserve">130997Мазь лыжная,  светло-зеленая (t°С -9 -25°C), масса 40 г </v>
      </c>
      <c r="B304" s="2">
        <v>130997</v>
      </c>
      <c r="C304" s="2" t="s">
        <v>590</v>
      </c>
      <c r="D304" s="2">
        <v>44</v>
      </c>
      <c r="H304" s="17" t="s">
        <v>1042</v>
      </c>
      <c r="I304" s="18">
        <v>285</v>
      </c>
    </row>
    <row r="305" spans="1:9" x14ac:dyDescent="0.25">
      <c r="A305" t="str">
        <f t="shared" si="4"/>
        <v xml:space="preserve">131025Снегокат "Тимка Спорт 4-1"  Динозавр  арт.ТС4-1/Д </v>
      </c>
      <c r="B305" s="2">
        <v>131025</v>
      </c>
      <c r="C305" s="2" t="s">
        <v>207</v>
      </c>
      <c r="D305" s="2">
        <v>200</v>
      </c>
      <c r="H305" s="17" t="s">
        <v>910</v>
      </c>
      <c r="I305" s="18">
        <v>144</v>
      </c>
    </row>
    <row r="306" spans="1:9" x14ac:dyDescent="0.25">
      <c r="A306" t="str">
        <f t="shared" si="4"/>
        <v xml:space="preserve">131061Ботинки лыжные Winter Star comfort черный (лого лайм неон) N р.42 </v>
      </c>
      <c r="B306" s="2">
        <v>131061</v>
      </c>
      <c r="C306" s="2" t="s">
        <v>1006</v>
      </c>
      <c r="D306" s="2">
        <v>222</v>
      </c>
      <c r="H306" s="17" t="s">
        <v>1043</v>
      </c>
      <c r="I306" s="18">
        <v>132</v>
      </c>
    </row>
    <row r="307" spans="1:9" x14ac:dyDescent="0.25">
      <c r="A307" t="str">
        <f t="shared" si="4"/>
        <v xml:space="preserve">131326Ботинки лыжныеWinter Star classic черный (лого красный) N р.41 </v>
      </c>
      <c r="B307" s="2">
        <v>131326</v>
      </c>
      <c r="C307" s="2" t="s">
        <v>839</v>
      </c>
      <c r="D307" s="2">
        <v>213</v>
      </c>
      <c r="H307" s="17" t="s">
        <v>697</v>
      </c>
      <c r="I307" s="18">
        <v>102</v>
      </c>
    </row>
    <row r="308" spans="1:9" x14ac:dyDescent="0.25">
      <c r="A308" t="str">
        <f t="shared" si="4"/>
        <v xml:space="preserve">131468Ботинки лыжные TREK Skiing1 N75 ИК (черный, лого серый) (р.45)   </v>
      </c>
      <c r="B308" s="2">
        <v>131468</v>
      </c>
      <c r="C308" s="2" t="s">
        <v>1095</v>
      </c>
      <c r="D308" s="2">
        <v>139</v>
      </c>
      <c r="H308" s="17" t="s">
        <v>1048</v>
      </c>
      <c r="I308" s="18">
        <v>90</v>
      </c>
    </row>
    <row r="309" spans="1:9" x14ac:dyDescent="0.25">
      <c r="A309" t="str">
        <f t="shared" si="4"/>
        <v xml:space="preserve">131494Санки-ватрушки 90 см "Триколор"  </v>
      </c>
      <c r="B309" s="2">
        <v>131494</v>
      </c>
      <c r="C309" s="2" t="s">
        <v>166</v>
      </c>
      <c r="D309" s="2">
        <v>134</v>
      </c>
      <c r="H309" s="17" t="s">
        <v>1049</v>
      </c>
      <c r="I309" s="18">
        <v>234</v>
      </c>
    </row>
    <row r="310" spans="1:9" x14ac:dyDescent="0.25">
      <c r="A310" t="str">
        <f t="shared" si="4"/>
        <v xml:space="preserve">131622Ботинки лыжные TREK Omni 1 NNN ИК (черный, лого лайм неон) (р.41)   </v>
      </c>
      <c r="B310" s="2">
        <v>131622</v>
      </c>
      <c r="C310" s="2" t="s">
        <v>749</v>
      </c>
      <c r="D310" s="2">
        <v>226</v>
      </c>
      <c r="H310" s="17" t="s">
        <v>919</v>
      </c>
      <c r="I310" s="18">
        <v>9</v>
      </c>
    </row>
    <row r="311" spans="1:9" x14ac:dyDescent="0.25">
      <c r="A311" t="str">
        <f t="shared" si="4"/>
        <v xml:space="preserve">131638Ботинки лыжные Winter Star classic  черный (лого серый) 75 р.46 </v>
      </c>
      <c r="B311" s="2">
        <v>131638</v>
      </c>
      <c r="C311" s="2" t="s">
        <v>798</v>
      </c>
      <c r="D311" s="2">
        <v>192</v>
      </c>
      <c r="H311" s="17" t="s">
        <v>505</v>
      </c>
      <c r="I311" s="18">
        <v>295</v>
      </c>
    </row>
    <row r="312" spans="1:9" x14ac:dyDescent="0.25">
      <c r="A312" t="str">
        <f t="shared" si="4"/>
        <v xml:space="preserve">131718Палки лыжные стеклопластиковые г.Бийск (85 см), цвета микс </v>
      </c>
      <c r="B312" s="2">
        <v>131718</v>
      </c>
      <c r="C312" s="2" t="s">
        <v>1081</v>
      </c>
      <c r="D312" s="2">
        <v>196</v>
      </c>
      <c r="H312" s="17" t="s">
        <v>762</v>
      </c>
      <c r="I312" s="18">
        <v>171</v>
      </c>
    </row>
    <row r="313" spans="1:9" x14ac:dyDescent="0.25">
      <c r="A313" t="str">
        <f t="shared" si="4"/>
        <v xml:space="preserve">131755Ботинки лыжные TREK Level 3 NNN ИК (черный, лого синий) (р.35) </v>
      </c>
      <c r="B313" s="2">
        <v>131755</v>
      </c>
      <c r="C313" s="2" t="s">
        <v>1058</v>
      </c>
      <c r="D313" s="2">
        <v>74</v>
      </c>
      <c r="H313" s="17" t="s">
        <v>942</v>
      </c>
      <c r="I313" s="18">
        <v>187</v>
      </c>
    </row>
    <row r="314" spans="1:9" x14ac:dyDescent="0.25">
      <c r="A314" t="str">
        <f t="shared" si="4"/>
        <v xml:space="preserve">131772Ботинки лыжные Winter Star classic черный (лого неон) N р.38 </v>
      </c>
      <c r="B314" s="2">
        <v>131772</v>
      </c>
      <c r="C314" s="2" t="s">
        <v>852</v>
      </c>
      <c r="D314" s="2">
        <v>141</v>
      </c>
      <c r="H314" s="17" t="s">
        <v>488</v>
      </c>
      <c r="I314" s="18">
        <v>285</v>
      </c>
    </row>
    <row r="315" spans="1:9" x14ac:dyDescent="0.25">
      <c r="A315" t="str">
        <f t="shared" si="4"/>
        <v xml:space="preserve">132339Ботинки Spine Smart 457 (крепление SNS) р-р 38   </v>
      </c>
      <c r="B315" s="2">
        <v>132339</v>
      </c>
      <c r="C315" s="2" t="s">
        <v>655</v>
      </c>
      <c r="D315" s="2">
        <v>174</v>
      </c>
      <c r="H315" s="17" t="s">
        <v>1070</v>
      </c>
      <c r="I315" s="18">
        <v>111</v>
      </c>
    </row>
    <row r="316" spans="1:9" x14ac:dyDescent="0.25">
      <c r="A316" t="str">
        <f t="shared" si="4"/>
        <v xml:space="preserve">132384Шнурки для коньков "Blue Sports Titanium Waxed", 304 см, бело-черный </v>
      </c>
      <c r="B316" s="2">
        <v>132384</v>
      </c>
      <c r="C316" s="2" t="s">
        <v>1133</v>
      </c>
      <c r="D316" s="2">
        <v>207</v>
      </c>
      <c r="H316" s="17" t="s">
        <v>1071</v>
      </c>
      <c r="I316" s="18">
        <v>141</v>
      </c>
    </row>
    <row r="317" spans="1:9" x14ac:dyDescent="0.25">
      <c r="A317" t="str">
        <f t="shared" si="4"/>
        <v xml:space="preserve">132476Ботинки лыжные Winter Star classic  черный (лого серый) S р.38 </v>
      </c>
      <c r="B317" s="2">
        <v>132476</v>
      </c>
      <c r="C317" s="2" t="s">
        <v>862</v>
      </c>
      <c r="D317" s="2">
        <v>254</v>
      </c>
      <c r="H317" s="17" t="s">
        <v>1072</v>
      </c>
      <c r="I317" s="18">
        <v>234</v>
      </c>
    </row>
    <row r="318" spans="1:9" x14ac:dyDescent="0.25">
      <c r="A318" t="str">
        <f t="shared" si="4"/>
        <v xml:space="preserve">132549Руль к снегокату РУ1 (черный) </v>
      </c>
      <c r="B318" s="2">
        <v>132549</v>
      </c>
      <c r="C318" s="2" t="s">
        <v>479</v>
      </c>
      <c r="D318" s="2">
        <v>37</v>
      </c>
      <c r="H318" s="17" t="s">
        <v>769</v>
      </c>
      <c r="I318" s="18">
        <v>228</v>
      </c>
    </row>
    <row r="319" spans="1:9" x14ac:dyDescent="0.25">
      <c r="A319" t="str">
        <f t="shared" si="4"/>
        <v xml:space="preserve">132628Ботинки лыжные TREK Quest2 черный (лого красный) N р.45 </v>
      </c>
      <c r="B319" s="2">
        <v>132628</v>
      </c>
      <c r="C319" s="2" t="s">
        <v>1059</v>
      </c>
      <c r="D319" s="2">
        <v>131</v>
      </c>
      <c r="H319" s="17" t="s">
        <v>522</v>
      </c>
      <c r="I319" s="18">
        <v>80</v>
      </c>
    </row>
    <row r="320" spans="1:9" x14ac:dyDescent="0.25">
      <c r="A320" t="str">
        <f t="shared" si="4"/>
        <v xml:space="preserve">132639Коньки хоккейные 225L, размер 41   </v>
      </c>
      <c r="B320" s="2">
        <v>132639</v>
      </c>
      <c r="C320" s="2" t="s">
        <v>595</v>
      </c>
      <c r="D320" s="2">
        <v>157</v>
      </c>
      <c r="H320" s="17" t="s">
        <v>524</v>
      </c>
      <c r="I320" s="18">
        <v>288</v>
      </c>
    </row>
    <row r="321" spans="1:9" x14ac:dyDescent="0.25">
      <c r="A321" t="str">
        <f t="shared" si="4"/>
        <v xml:space="preserve">132714Ботинки лыжные Winter Star comfort  черный (лого лайм неон) 75 р.38 </v>
      </c>
      <c r="B321" s="2">
        <v>132714</v>
      </c>
      <c r="C321" s="2" t="s">
        <v>693</v>
      </c>
      <c r="D321" s="2">
        <v>47</v>
      </c>
      <c r="H321" s="17" t="s">
        <v>726</v>
      </c>
      <c r="I321" s="18">
        <v>177</v>
      </c>
    </row>
    <row r="322" spans="1:9" x14ac:dyDescent="0.25">
      <c r="A322" t="str">
        <f t="shared" si="4"/>
        <v xml:space="preserve">132741Ботинки SPINE Cross кожа 35сп (крепление NN75) р-р 43   </v>
      </c>
      <c r="B322" s="2">
        <v>132741</v>
      </c>
      <c r="C322" s="2" t="s">
        <v>598</v>
      </c>
      <c r="D322" s="2">
        <v>70</v>
      </c>
      <c r="H322" s="17" t="s">
        <v>899</v>
      </c>
      <c r="I322" s="18">
        <v>23</v>
      </c>
    </row>
    <row r="323" spans="1:9" x14ac:dyDescent="0.25">
      <c r="A323" t="str">
        <f t="shared" ref="A323:A386" si="5">B323&amp;C323</f>
        <v xml:space="preserve">132895Охотничьи палки (алюминий) 140см </v>
      </c>
      <c r="B323" s="2">
        <v>132895</v>
      </c>
      <c r="C323" s="2" t="s">
        <v>1076</v>
      </c>
      <c r="D323" s="2">
        <v>215</v>
      </c>
      <c r="H323" s="17" t="s">
        <v>781</v>
      </c>
      <c r="I323" s="18">
        <v>85</v>
      </c>
    </row>
    <row r="324" spans="1:9" x14ac:dyDescent="0.25">
      <c r="A324" t="str">
        <f t="shared" si="5"/>
        <v xml:space="preserve">132910Ботинки лыжные TREK Level1 черный (лого неон) N р.37 </v>
      </c>
      <c r="B324" s="2">
        <v>132910</v>
      </c>
      <c r="C324" s="2" t="s">
        <v>1028</v>
      </c>
      <c r="D324" s="2">
        <v>196</v>
      </c>
      <c r="H324" s="17" t="s">
        <v>782</v>
      </c>
      <c r="I324" s="18">
        <v>210</v>
      </c>
    </row>
    <row r="325" spans="1:9" x14ac:dyDescent="0.25">
      <c r="A325" t="str">
        <f t="shared" si="5"/>
        <v xml:space="preserve">132956Ботинки лыжные ТРЕК Skiing1 НК NN75 (черный, лого серый) (р.35) </v>
      </c>
      <c r="B325" s="2">
        <v>132956</v>
      </c>
      <c r="C325" s="2" t="s">
        <v>1074</v>
      </c>
      <c r="D325" s="2">
        <v>79</v>
      </c>
      <c r="H325" s="17" t="s">
        <v>1073</v>
      </c>
      <c r="I325" s="18">
        <v>142</v>
      </c>
    </row>
    <row r="326" spans="1:9" x14ac:dyDescent="0.25">
      <c r="A326" t="str">
        <f t="shared" si="5"/>
        <v xml:space="preserve">133038Ботинки лыжные TREK Omni 1 NNN ИК (черный, лого лайм неон) (р.42) </v>
      </c>
      <c r="B326" s="2">
        <v>133038</v>
      </c>
      <c r="C326" s="2" t="s">
        <v>845</v>
      </c>
      <c r="D326" s="2">
        <v>137</v>
      </c>
      <c r="H326" s="17" t="s">
        <v>1074</v>
      </c>
      <c r="I326" s="18">
        <v>79</v>
      </c>
    </row>
    <row r="327" spans="1:9" x14ac:dyDescent="0.25">
      <c r="A327" t="str">
        <f t="shared" si="5"/>
        <v xml:space="preserve">133128Лыжи детские деревянные  110 см </v>
      </c>
      <c r="B327" s="2">
        <v>133128</v>
      </c>
      <c r="C327" s="2" t="s">
        <v>705</v>
      </c>
      <c r="D327" s="2">
        <v>299</v>
      </c>
      <c r="H327" s="17" t="s">
        <v>587</v>
      </c>
      <c r="I327" s="18">
        <v>173</v>
      </c>
    </row>
    <row r="328" spans="1:9" x14ac:dyDescent="0.25">
      <c r="A328" t="str">
        <f t="shared" si="5"/>
        <v xml:space="preserve">133168Ботинки лыжные TREK Olimpia NNN ИК (красный,  лого серебро) (р. 39) </v>
      </c>
      <c r="B328" s="2">
        <v>133168</v>
      </c>
      <c r="C328" s="2" t="s">
        <v>809</v>
      </c>
      <c r="D328" s="2">
        <v>241</v>
      </c>
      <c r="H328" s="17" t="s">
        <v>525</v>
      </c>
      <c r="I328" s="18">
        <v>241</v>
      </c>
    </row>
    <row r="329" spans="1:9" x14ac:dyDescent="0.25">
      <c r="A329" t="str">
        <f t="shared" si="5"/>
        <v>133395Ботинки лыжные TREK Sportiks NNN ИК (черный, лого синий) (р. 44)</v>
      </c>
      <c r="B329" s="2">
        <v>133395</v>
      </c>
      <c r="C329" s="2" t="s">
        <v>582</v>
      </c>
      <c r="D329" s="2">
        <v>159</v>
      </c>
      <c r="H329" s="17" t="s">
        <v>871</v>
      </c>
      <c r="I329" s="18">
        <v>210</v>
      </c>
    </row>
    <row r="330" spans="1:9" x14ac:dyDescent="0.25">
      <c r="A330" t="str">
        <f t="shared" si="5"/>
        <v xml:space="preserve">133539Лыжи охотничьи дерево-пластиковые "Тайга" 155 см, цвета микс </v>
      </c>
      <c r="B330" s="2">
        <v>133539</v>
      </c>
      <c r="C330" s="2" t="s">
        <v>948</v>
      </c>
      <c r="D330" s="2">
        <v>245</v>
      </c>
      <c r="H330" s="17" t="s">
        <v>760</v>
      </c>
      <c r="I330" s="18">
        <v>99</v>
      </c>
    </row>
    <row r="331" spans="1:9" x14ac:dyDescent="0.25">
      <c r="A331" t="str">
        <f t="shared" si="5"/>
        <v xml:space="preserve">133623Ботинки лыжные TREK Omni 1 NNN ИК (черный, лого лайм неон) (р.40) </v>
      </c>
      <c r="B331" s="2">
        <v>133623</v>
      </c>
      <c r="C331" s="2" t="s">
        <v>864</v>
      </c>
      <c r="D331" s="2">
        <v>74</v>
      </c>
      <c r="H331" s="17" t="s">
        <v>872</v>
      </c>
      <c r="I331" s="18">
        <v>143</v>
      </c>
    </row>
    <row r="332" spans="1:9" x14ac:dyDescent="0.25">
      <c r="A332" t="str">
        <f t="shared" si="5"/>
        <v xml:space="preserve">133668Шайба хоккейная детская "Люблю хоккей" </v>
      </c>
      <c r="B332" s="2">
        <v>133668</v>
      </c>
      <c r="C332" s="2" t="s">
        <v>1152</v>
      </c>
      <c r="D332" s="2">
        <v>138</v>
      </c>
      <c r="H332" s="17" t="s">
        <v>873</v>
      </c>
      <c r="I332" s="18">
        <v>261</v>
      </c>
    </row>
    <row r="333" spans="1:9" x14ac:dyDescent="0.25">
      <c r="A333" t="str">
        <f t="shared" si="5"/>
        <v>134009Парафин RAY  CH-62  (-2 -30°C) смазка скольжения комбинированная CH3+CH4+CH5  (60г)</v>
      </c>
      <c r="B333" s="2">
        <v>134009</v>
      </c>
      <c r="C333" s="2" t="s">
        <v>857</v>
      </c>
      <c r="D333" s="2">
        <v>222</v>
      </c>
      <c r="H333" s="17" t="s">
        <v>998</v>
      </c>
      <c r="I333" s="18">
        <v>77</v>
      </c>
    </row>
    <row r="334" spans="1:9" x14ac:dyDescent="0.25">
      <c r="A334" t="str">
        <f t="shared" si="5"/>
        <v>134081Лыжи пластиковые БРЕНД ЦСТ (Step, 195см) цвета микс</v>
      </c>
      <c r="B334" s="2">
        <v>134081</v>
      </c>
      <c r="C334" s="2" t="s">
        <v>671</v>
      </c>
      <c r="D334" s="2">
        <v>262</v>
      </c>
      <c r="H334" s="17" t="s">
        <v>518</v>
      </c>
      <c r="I334" s="18">
        <v>224</v>
      </c>
    </row>
    <row r="335" spans="1:9" x14ac:dyDescent="0.25">
      <c r="A335" t="str">
        <f t="shared" si="5"/>
        <v xml:space="preserve">134247Тюбинг 70 см СВО (ТБ2К-70/ЗМ с забавными медвежатами) </v>
      </c>
      <c r="B335" s="2">
        <v>134247</v>
      </c>
      <c r="C335" s="2" t="s">
        <v>843</v>
      </c>
      <c r="D335" s="2">
        <v>267</v>
      </c>
      <c r="H335" s="17" t="s">
        <v>531</v>
      </c>
      <c r="I335" s="18">
        <v>5</v>
      </c>
    </row>
    <row r="336" spans="1:9" x14ac:dyDescent="0.25">
      <c r="A336" t="str">
        <f t="shared" si="5"/>
        <v xml:space="preserve">134352Коньки ледовые раздвижные "Дракоша", детские 223S, размер 26-29   </v>
      </c>
      <c r="B336" s="2">
        <v>134352</v>
      </c>
      <c r="C336" s="2" t="s">
        <v>214</v>
      </c>
      <c r="D336" s="2">
        <v>106</v>
      </c>
      <c r="H336" s="17" t="s">
        <v>648</v>
      </c>
      <c r="I336" s="18">
        <v>190</v>
      </c>
    </row>
    <row r="337" spans="1:9" x14ac:dyDescent="0.25">
      <c r="A337" t="str">
        <f t="shared" si="5"/>
        <v xml:space="preserve">134428Тюбинг "Астрал" 107 см (камера 16)  </v>
      </c>
      <c r="B337" s="2">
        <v>134428</v>
      </c>
      <c r="C337" s="2" t="s">
        <v>265</v>
      </c>
      <c r="D337" s="2">
        <v>44</v>
      </c>
      <c r="H337" s="17" t="s">
        <v>839</v>
      </c>
      <c r="I337" s="18">
        <v>213</v>
      </c>
    </row>
    <row r="338" spans="1:9" x14ac:dyDescent="0.25">
      <c r="A338" t="str">
        <f t="shared" si="5"/>
        <v xml:space="preserve">134516Ботинки лыжные ТРЕК Soul ИК NN75 (черный, лого красный) р.43   </v>
      </c>
      <c r="B338" s="2">
        <v>134516</v>
      </c>
      <c r="C338" s="2" t="s">
        <v>872</v>
      </c>
      <c r="D338" s="2">
        <v>143</v>
      </c>
      <c r="H338" s="17" t="s">
        <v>840</v>
      </c>
      <c r="I338" s="18">
        <v>120</v>
      </c>
    </row>
    <row r="339" spans="1:9" x14ac:dyDescent="0.25">
      <c r="A339" t="str">
        <f t="shared" si="5"/>
        <v xml:space="preserve">134592Ботинки лыжные TREK Level 2 NNN ИК (черный, лого красный) (р.36)   </v>
      </c>
      <c r="B339" s="2">
        <v>134592</v>
      </c>
      <c r="C339" s="2" t="s">
        <v>702</v>
      </c>
      <c r="D339" s="2">
        <v>46</v>
      </c>
      <c r="H339" s="17" t="s">
        <v>1004</v>
      </c>
      <c r="I339" s="18">
        <v>159</v>
      </c>
    </row>
    <row r="340" spans="1:9" x14ac:dyDescent="0.25">
      <c r="A340" t="str">
        <f t="shared" si="5"/>
        <v xml:space="preserve">134746Ботинки лыжные Winter Star classic черный (лого синий) N р.42 </v>
      </c>
      <c r="B340" s="2">
        <v>134746</v>
      </c>
      <c r="C340" s="2" t="s">
        <v>644</v>
      </c>
      <c r="D340" s="2">
        <v>27</v>
      </c>
      <c r="H340" s="17" t="s">
        <v>723</v>
      </c>
      <c r="I340" s="18">
        <v>68</v>
      </c>
    </row>
    <row r="341" spans="1:9" x14ac:dyDescent="0.25">
      <c r="A341" t="str">
        <f t="shared" si="5"/>
        <v xml:space="preserve">134763Ботинки лыжные TREK Level 4 SNS ИК (черный, лого серый) (р.42)   </v>
      </c>
      <c r="B341" s="2">
        <v>134763</v>
      </c>
      <c r="C341" s="2" t="s">
        <v>800</v>
      </c>
      <c r="D341" s="2">
        <v>6</v>
      </c>
      <c r="H341" s="17" t="s">
        <v>656</v>
      </c>
      <c r="I341" s="18">
        <v>28</v>
      </c>
    </row>
    <row r="342" spans="1:9" x14ac:dyDescent="0.25">
      <c r="A342" t="str">
        <f t="shared" si="5"/>
        <v xml:space="preserve">134900Самокат-снегокат зимний 2 в 1 "Дракоша"   </v>
      </c>
      <c r="B342" s="2">
        <v>134900</v>
      </c>
      <c r="C342" s="2" t="s">
        <v>294</v>
      </c>
      <c r="D342" s="2">
        <v>127</v>
      </c>
      <c r="H342" s="17" t="s">
        <v>751</v>
      </c>
      <c r="I342" s="18">
        <v>115</v>
      </c>
    </row>
    <row r="343" spans="1:9" x14ac:dyDescent="0.25">
      <c r="A343" t="str">
        <f t="shared" si="5"/>
        <v xml:space="preserve">134931Тюбинг-ватрушка 90см, Пони  </v>
      </c>
      <c r="B343" s="2">
        <v>134931</v>
      </c>
      <c r="C343" s="2" t="s">
        <v>279</v>
      </c>
      <c r="D343" s="2">
        <v>8</v>
      </c>
      <c r="H343" s="17" t="s">
        <v>533</v>
      </c>
      <c r="I343" s="18">
        <v>157</v>
      </c>
    </row>
    <row r="344" spans="1:9" x14ac:dyDescent="0.25">
      <c r="A344" t="str">
        <f t="shared" si="5"/>
        <v xml:space="preserve">134968Тюбинг-ватрушка 110 см, Комикс  </v>
      </c>
      <c r="B344" s="2">
        <v>134968</v>
      </c>
      <c r="C344" s="2" t="s">
        <v>102</v>
      </c>
      <c r="D344" s="2">
        <v>109</v>
      </c>
      <c r="H344" s="17" t="s">
        <v>753</v>
      </c>
      <c r="I344" s="18">
        <v>170</v>
      </c>
    </row>
    <row r="345" spans="1:9" x14ac:dyDescent="0.25">
      <c r="A345" t="str">
        <f t="shared" si="5"/>
        <v xml:space="preserve">135082ботинки лыжные TREK Blazzer NNN ИК (черный, лого красный) (р. 39)  </v>
      </c>
      <c r="B345" s="2">
        <v>135082</v>
      </c>
      <c r="C345" s="2" t="s">
        <v>831</v>
      </c>
      <c r="D345" s="2">
        <v>128</v>
      </c>
      <c r="H345" s="17" t="s">
        <v>1142</v>
      </c>
      <c r="I345" s="18">
        <v>188</v>
      </c>
    </row>
    <row r="346" spans="1:9" x14ac:dyDescent="0.25">
      <c r="A346" t="str">
        <f t="shared" si="5"/>
        <v>135166Зажим-липучка для лыж, цвет сиреневый</v>
      </c>
      <c r="B346" s="2">
        <v>135166</v>
      </c>
      <c r="C346" s="2" t="s">
        <v>1145</v>
      </c>
      <c r="D346" s="2">
        <v>205</v>
      </c>
      <c r="H346" s="17" t="s">
        <v>983</v>
      </c>
      <c r="I346" s="18">
        <v>56</v>
      </c>
    </row>
    <row r="347" spans="1:9" x14ac:dyDescent="0.25">
      <c r="A347" t="str">
        <f t="shared" si="5"/>
        <v xml:space="preserve">135232Ботинки лыжные Winter Star classic черный (лого синий) N р.41 </v>
      </c>
      <c r="B347" s="2">
        <v>135232</v>
      </c>
      <c r="C347" s="2" t="s">
        <v>542</v>
      </c>
      <c r="D347" s="2">
        <v>55</v>
      </c>
      <c r="H347" s="17" t="s">
        <v>816</v>
      </c>
      <c r="I347" s="18">
        <v>289</v>
      </c>
    </row>
    <row r="348" spans="1:9" x14ac:dyDescent="0.25">
      <c r="A348" t="str">
        <f t="shared" si="5"/>
        <v xml:space="preserve">135245Ботинки лыжные ТРЕК Skiing НК NN75 (черный, лого серый) (р.36)   </v>
      </c>
      <c r="B348" s="2">
        <v>135245</v>
      </c>
      <c r="C348" s="2" t="s">
        <v>769</v>
      </c>
      <c r="D348" s="2">
        <v>228</v>
      </c>
      <c r="H348" s="17" t="s">
        <v>1128</v>
      </c>
      <c r="I348" s="18">
        <v>42</v>
      </c>
    </row>
    <row r="349" spans="1:9" x14ac:dyDescent="0.25">
      <c r="A349" t="str">
        <f t="shared" si="5"/>
        <v xml:space="preserve">135502Мазь лыжная, зеленая (t°С -6 -12°C), масса 40 г </v>
      </c>
      <c r="B349" s="2">
        <v>135502</v>
      </c>
      <c r="C349" s="2" t="s">
        <v>904</v>
      </c>
      <c r="D349" s="2">
        <v>184</v>
      </c>
      <c r="H349" s="17" t="s">
        <v>1110</v>
      </c>
      <c r="I349" s="18">
        <v>223</v>
      </c>
    </row>
    <row r="350" spans="1:9" x14ac:dyDescent="0.25">
      <c r="A350" t="str">
        <f t="shared" si="5"/>
        <v>135727Палки лыжные стеклопластиковые г.Бийск (155 см) цвета микс</v>
      </c>
      <c r="B350" s="2">
        <v>135727</v>
      </c>
      <c r="C350" s="2" t="s">
        <v>710</v>
      </c>
      <c r="D350" s="2">
        <v>129</v>
      </c>
      <c r="H350" s="17" t="s">
        <v>1139</v>
      </c>
      <c r="I350" s="18">
        <v>211</v>
      </c>
    </row>
    <row r="351" spans="1:9" x14ac:dyDescent="0.25">
      <c r="A351" t="str">
        <f t="shared" si="5"/>
        <v xml:space="preserve">135731Ботинки лыжные женские TREK Winter1 красный (лого серебро) 75 р.35 </v>
      </c>
      <c r="B351" s="2">
        <v>135731</v>
      </c>
      <c r="C351" s="2" t="s">
        <v>701</v>
      </c>
      <c r="D351" s="2">
        <v>220</v>
      </c>
      <c r="H351" s="17" t="s">
        <v>1087</v>
      </c>
      <c r="I351" s="18">
        <v>161</v>
      </c>
    </row>
    <row r="352" spans="1:9" x14ac:dyDescent="0.25">
      <c r="A352" t="str">
        <f t="shared" si="5"/>
        <v xml:space="preserve">135743Клюшка хоккейная мини, детская, универсальный хват  </v>
      </c>
      <c r="B352" s="2">
        <v>135743</v>
      </c>
      <c r="C352" s="2" t="s">
        <v>254</v>
      </c>
      <c r="D352" s="2">
        <v>96</v>
      </c>
      <c r="H352" s="17" t="s">
        <v>1145</v>
      </c>
      <c r="I352" s="18">
        <v>205</v>
      </c>
    </row>
    <row r="353" spans="1:9" x14ac:dyDescent="0.25">
      <c r="A353" t="str">
        <f t="shared" si="5"/>
        <v xml:space="preserve">135796Лыжные палки Gekars Expert Plus 140 см </v>
      </c>
      <c r="B353" s="2">
        <v>135796</v>
      </c>
      <c r="C353" s="2" t="s">
        <v>1105</v>
      </c>
      <c r="D353" s="2">
        <v>89</v>
      </c>
      <c r="H353" s="17" t="s">
        <v>1141</v>
      </c>
      <c r="I353" s="18">
        <v>173</v>
      </c>
    </row>
    <row r="354" spans="1:9" x14ac:dyDescent="0.25">
      <c r="A354" t="str">
        <f t="shared" si="5"/>
        <v xml:space="preserve">136008Палки лыжные стеклопластиковые г.Бийск (130 см) </v>
      </c>
      <c r="B354" s="2">
        <v>136008</v>
      </c>
      <c r="C354" s="2" t="s">
        <v>600</v>
      </c>
      <c r="D354" s="2">
        <v>209</v>
      </c>
      <c r="H354" s="17" t="s">
        <v>538</v>
      </c>
      <c r="I354" s="18">
        <v>213</v>
      </c>
    </row>
    <row r="355" spans="1:9" x14ac:dyDescent="0.25">
      <c r="A355" t="str">
        <f t="shared" si="5"/>
        <v xml:space="preserve">136114Лыжи подростковые "Ski Race" палки стеклопластик (150/110)   </v>
      </c>
      <c r="B355" s="2">
        <v>136114</v>
      </c>
      <c r="C355" s="2" t="s">
        <v>142</v>
      </c>
      <c r="D355" s="2">
        <v>118</v>
      </c>
      <c r="H355" s="17" t="s">
        <v>254</v>
      </c>
      <c r="I355" s="18">
        <v>96</v>
      </c>
    </row>
    <row r="356" spans="1:9" x14ac:dyDescent="0.25">
      <c r="A356" t="str">
        <f t="shared" si="5"/>
        <v xml:space="preserve">136222Коньки хоккейные 225L, размер 39   </v>
      </c>
      <c r="B356" s="2">
        <v>136222</v>
      </c>
      <c r="C356" s="2" t="s">
        <v>231</v>
      </c>
      <c r="D356" s="2">
        <v>48</v>
      </c>
      <c r="H356" s="17" t="s">
        <v>145</v>
      </c>
      <c r="I356" s="18">
        <v>177</v>
      </c>
    </row>
    <row r="357" spans="1:9" x14ac:dyDescent="0.25">
      <c r="A357" t="str">
        <f t="shared" si="5"/>
        <v xml:space="preserve">136225Тюбинг-ватрушка 73 см, Fanny Holidays </v>
      </c>
      <c r="B357" s="2">
        <v>136225</v>
      </c>
      <c r="C357" s="2" t="s">
        <v>111</v>
      </c>
      <c r="D357" s="2">
        <v>145</v>
      </c>
      <c r="H357" s="17" t="s">
        <v>282</v>
      </c>
      <c r="I357" s="18">
        <v>195</v>
      </c>
    </row>
    <row r="358" spans="1:9" x14ac:dyDescent="0.25">
      <c r="A358" t="str">
        <f t="shared" si="5"/>
        <v xml:space="preserve">136356Баул хоккейный №1 EFSI </v>
      </c>
      <c r="B358" s="2">
        <v>136356</v>
      </c>
      <c r="C358" s="2" t="s">
        <v>883</v>
      </c>
      <c r="D358" s="2">
        <v>203</v>
      </c>
      <c r="H358" s="17" t="s">
        <v>79</v>
      </c>
      <c r="I358" s="18">
        <v>157</v>
      </c>
    </row>
    <row r="359" spans="1:9" x14ac:dyDescent="0.25">
      <c r="A359" t="str">
        <f t="shared" si="5"/>
        <v xml:space="preserve">136545Сумка для коньков и роликовых коньков,  принт девочки, 31х28 см,  цвета микс </v>
      </c>
      <c r="B359" s="2">
        <v>136545</v>
      </c>
      <c r="C359" s="2" t="s">
        <v>183</v>
      </c>
      <c r="D359" s="2">
        <v>179</v>
      </c>
      <c r="H359" s="17" t="s">
        <v>131</v>
      </c>
      <c r="I359" s="18">
        <v>27</v>
      </c>
    </row>
    <row r="360" spans="1:9" x14ac:dyDescent="0.25">
      <c r="A360" t="str">
        <f t="shared" si="5"/>
        <v xml:space="preserve">136552Коньки ледовые детские раздвижные 225М, размер 30-33   </v>
      </c>
      <c r="B360" s="2">
        <v>136552</v>
      </c>
      <c r="C360" s="2" t="s">
        <v>360</v>
      </c>
      <c r="D360" s="2">
        <v>150</v>
      </c>
      <c r="H360" s="17" t="s">
        <v>301</v>
      </c>
      <c r="I360" s="18">
        <v>84</v>
      </c>
    </row>
    <row r="361" spans="1:9" x14ac:dyDescent="0.25">
      <c r="A361" t="str">
        <f t="shared" si="5"/>
        <v xml:space="preserve">136579Коньки хоккейные 225L, размер 44   </v>
      </c>
      <c r="B361" s="2">
        <v>136579</v>
      </c>
      <c r="C361" s="2" t="s">
        <v>70</v>
      </c>
      <c r="D361" s="2">
        <v>118</v>
      </c>
      <c r="H361" s="17" t="s">
        <v>134</v>
      </c>
      <c r="I361" s="18">
        <v>136</v>
      </c>
    </row>
    <row r="362" spans="1:9" x14ac:dyDescent="0.25">
      <c r="A362" t="str">
        <f t="shared" si="5"/>
        <v xml:space="preserve">136846Ботинки лыжные Winter Star comfort черный (лого красный) 75 р.38 </v>
      </c>
      <c r="B362" s="2">
        <v>136846</v>
      </c>
      <c r="C362" s="2" t="s">
        <v>1036</v>
      </c>
      <c r="D362" s="2">
        <v>256</v>
      </c>
      <c r="H362" s="17" t="s">
        <v>209</v>
      </c>
      <c r="I362" s="18">
        <v>163</v>
      </c>
    </row>
    <row r="363" spans="1:9" x14ac:dyDescent="0.25">
      <c r="A363" t="str">
        <f t="shared" si="5"/>
        <v xml:space="preserve">137130Шнурки для коньков "Blue Sports Titanium Waxed", 274см, черно-белый </v>
      </c>
      <c r="B363" s="2">
        <v>137130</v>
      </c>
      <c r="C363" s="2" t="s">
        <v>1132</v>
      </c>
      <c r="D363" s="2">
        <v>135</v>
      </c>
      <c r="H363" s="17" t="s">
        <v>292</v>
      </c>
      <c r="I363" s="18">
        <v>158</v>
      </c>
    </row>
    <row r="364" spans="1:9" x14ac:dyDescent="0.25">
      <c r="A364" t="str">
        <f t="shared" si="5"/>
        <v xml:space="preserve">137135Ботинки SPINE Cross кожа 35 (крепление NN75) р-р 37   </v>
      </c>
      <c r="B364" s="2">
        <v>137135</v>
      </c>
      <c r="C364" s="2" t="s">
        <v>564</v>
      </c>
      <c r="D364" s="2">
        <v>37</v>
      </c>
      <c r="H364" s="17" t="s">
        <v>143</v>
      </c>
      <c r="I364" s="18">
        <v>185</v>
      </c>
    </row>
    <row r="365" spans="1:9" x14ac:dyDescent="0.25">
      <c r="A365" t="str">
        <f t="shared" si="5"/>
        <v xml:space="preserve">137229УЦЕНКА Набор коньки лед. раздв. 223Y с роликовой платформой+Защита, PVC колеса, размер 34-37 </v>
      </c>
      <c r="B365" s="2">
        <v>137229</v>
      </c>
      <c r="C365" s="2" t="s">
        <v>879</v>
      </c>
      <c r="D365" s="2">
        <v>119</v>
      </c>
      <c r="H365" s="17" t="s">
        <v>135</v>
      </c>
      <c r="I365" s="18">
        <v>111</v>
      </c>
    </row>
    <row r="366" spans="1:9" x14ac:dyDescent="0.25">
      <c r="A366" t="str">
        <f t="shared" si="5"/>
        <v xml:space="preserve">137269Ботинки SPINE Smart 457 (крепление SNS) р-р 35   </v>
      </c>
      <c r="B366" s="2">
        <v>137269</v>
      </c>
      <c r="C366" s="2" t="s">
        <v>733</v>
      </c>
      <c r="D366" s="2">
        <v>1</v>
      </c>
      <c r="H366" s="17" t="s">
        <v>123</v>
      </c>
      <c r="I366" s="18">
        <v>76</v>
      </c>
    </row>
    <row r="367" spans="1:9" x14ac:dyDescent="0.25">
      <c r="A367" t="str">
        <f t="shared" si="5"/>
        <v xml:space="preserve">137442Лыжные палки Gekars Vega 125см </v>
      </c>
      <c r="B367" s="2">
        <v>137442</v>
      </c>
      <c r="C367" s="2" t="s">
        <v>1112</v>
      </c>
      <c r="D367" s="2">
        <v>19</v>
      </c>
      <c r="H367" s="17" t="s">
        <v>278</v>
      </c>
      <c r="I367" s="18">
        <v>99</v>
      </c>
    </row>
    <row r="368" spans="1:9" x14ac:dyDescent="0.25">
      <c r="A368" t="str">
        <f t="shared" si="5"/>
        <v xml:space="preserve">137522Шайба взрослая "Храбрость в сердце" </v>
      </c>
      <c r="B368" s="2">
        <v>137522</v>
      </c>
      <c r="C368" s="2" t="s">
        <v>765</v>
      </c>
      <c r="D368" s="2">
        <v>1</v>
      </c>
      <c r="H368" s="17" t="s">
        <v>151</v>
      </c>
      <c r="I368" s="18">
        <v>44</v>
      </c>
    </row>
    <row r="369" spans="1:9" x14ac:dyDescent="0.25">
      <c r="A369" t="str">
        <f t="shared" si="5"/>
        <v xml:space="preserve">137617Комплект лыжный БРЕНД ЦСТ (150/110 (+/-5 см), крепление: NNN), цвета микс </v>
      </c>
      <c r="B369" s="2">
        <v>137617</v>
      </c>
      <c r="C369" s="2" t="s">
        <v>145</v>
      </c>
      <c r="D369" s="2">
        <v>177</v>
      </c>
      <c r="H369" s="17" t="s">
        <v>175</v>
      </c>
      <c r="I369" s="18">
        <v>57</v>
      </c>
    </row>
    <row r="370" spans="1:9" x14ac:dyDescent="0.25">
      <c r="A370" t="str">
        <f t="shared" si="5"/>
        <v xml:space="preserve">137823Лыжная мазь (комплект из 5 брусков) (0 -30°C), 200г </v>
      </c>
      <c r="B370" s="2">
        <v>137823</v>
      </c>
      <c r="C370" s="2" t="s">
        <v>865</v>
      </c>
      <c r="D370" s="2">
        <v>69</v>
      </c>
      <c r="H370" s="17" t="s">
        <v>159</v>
      </c>
      <c r="I370" s="18">
        <v>194</v>
      </c>
    </row>
    <row r="371" spans="1:9" x14ac:dyDescent="0.25">
      <c r="A371" t="str">
        <f t="shared" si="5"/>
        <v xml:space="preserve">137979Шайба хоккейная "VEGUM", оф.стандарт, d75 мм, выс. 25 мм, вес 163гр  </v>
      </c>
      <c r="B371" s="2">
        <v>137979</v>
      </c>
      <c r="C371" s="2" t="s">
        <v>971</v>
      </c>
      <c r="D371" s="2">
        <v>154</v>
      </c>
      <c r="H371" s="17" t="s">
        <v>287</v>
      </c>
      <c r="I371" s="18">
        <v>76</v>
      </c>
    </row>
    <row r="372" spans="1:9" x14ac:dyDescent="0.25">
      <c r="A372" t="str">
        <f t="shared" si="5"/>
        <v xml:space="preserve">138018Тюбинг 95 см (ТБ2-90/ТК Три кота) </v>
      </c>
      <c r="B372" s="2">
        <v>138018</v>
      </c>
      <c r="C372" s="2" t="s">
        <v>192</v>
      </c>
      <c r="D372" s="2">
        <v>132</v>
      </c>
      <c r="H372" s="17" t="s">
        <v>112</v>
      </c>
      <c r="I372" s="18">
        <v>192</v>
      </c>
    </row>
    <row r="373" spans="1:9" x14ac:dyDescent="0.25">
      <c r="A373" t="str">
        <f t="shared" si="5"/>
        <v xml:space="preserve">138022Снегокат "Тимка спорт 2"  "Ми-ми-мишки" на голубом арт. ТС2/ММ1   </v>
      </c>
      <c r="B373" s="2">
        <v>138022</v>
      </c>
      <c r="C373" s="2" t="s">
        <v>83</v>
      </c>
      <c r="D373" s="2">
        <v>97</v>
      </c>
      <c r="H373" s="17" t="s">
        <v>97</v>
      </c>
      <c r="I373" s="18">
        <v>28</v>
      </c>
    </row>
    <row r="374" spans="1:9" x14ac:dyDescent="0.25">
      <c r="A374" t="str">
        <f t="shared" si="5"/>
        <v xml:space="preserve">138107Ботинки лыжные Winter Star classic черный (лого синий) N р.43 </v>
      </c>
      <c r="B374" s="2">
        <v>138107</v>
      </c>
      <c r="C374" s="2" t="s">
        <v>827</v>
      </c>
      <c r="D374" s="2">
        <v>77</v>
      </c>
      <c r="H374" s="17" t="s">
        <v>98</v>
      </c>
      <c r="I374" s="18">
        <v>194</v>
      </c>
    </row>
    <row r="375" spans="1:9" x14ac:dyDescent="0.25">
      <c r="A375" t="str">
        <f t="shared" si="5"/>
        <v xml:space="preserve">138127Снегокат "Тимка спорт" черный арт. ТСЛ/Ч2  </v>
      </c>
      <c r="B375" s="2">
        <v>138127</v>
      </c>
      <c r="C375" s="2" t="s">
        <v>99</v>
      </c>
      <c r="D375" s="2">
        <v>111</v>
      </c>
      <c r="H375" s="17" t="s">
        <v>234</v>
      </c>
      <c r="I375" s="18">
        <v>149</v>
      </c>
    </row>
    <row r="376" spans="1:9" x14ac:dyDescent="0.25">
      <c r="A376" t="str">
        <f t="shared" si="5"/>
        <v xml:space="preserve">138133Снегокат "Тимка спорт 6" ,  гонки, арт.ТС6/Г2    </v>
      </c>
      <c r="B376" s="2">
        <v>138133</v>
      </c>
      <c r="C376" s="2" t="s">
        <v>571</v>
      </c>
      <c r="D376" s="2">
        <v>77</v>
      </c>
      <c r="H376" s="17" t="s">
        <v>476</v>
      </c>
      <c r="I376" s="18">
        <v>9</v>
      </c>
    </row>
    <row r="377" spans="1:9" x14ac:dyDescent="0.25">
      <c r="A377" t="str">
        <f t="shared" si="5"/>
        <v xml:space="preserve">138152Коньки ледовые раздвижные "Монстрики", детские 223Q, размер 26-29   </v>
      </c>
      <c r="B377" s="2">
        <v>138152</v>
      </c>
      <c r="C377" s="2" t="s">
        <v>230</v>
      </c>
      <c r="D377" s="2">
        <v>112</v>
      </c>
      <c r="H377" s="17" t="s">
        <v>470</v>
      </c>
      <c r="I377" s="18">
        <v>271</v>
      </c>
    </row>
    <row r="378" spans="1:9" x14ac:dyDescent="0.25">
      <c r="A378" t="str">
        <f t="shared" si="5"/>
        <v>138225Зажим-липучка для лыж узкий , цвет фуксия</v>
      </c>
      <c r="B378" s="2">
        <v>138225</v>
      </c>
      <c r="C378" s="2" t="s">
        <v>1142</v>
      </c>
      <c r="D378" s="2">
        <v>188</v>
      </c>
      <c r="H378" s="17" t="s">
        <v>116</v>
      </c>
      <c r="I378" s="18">
        <v>45</v>
      </c>
    </row>
    <row r="379" spans="1:9" x14ac:dyDescent="0.25">
      <c r="A379" t="str">
        <f t="shared" si="5"/>
        <v xml:space="preserve">138231Ботинки лыжные Winter Star classic черный (лого неон) N р.41 </v>
      </c>
      <c r="B379" s="2">
        <v>138231</v>
      </c>
      <c r="C379" s="2" t="s">
        <v>853</v>
      </c>
      <c r="D379" s="2">
        <v>275</v>
      </c>
      <c r="H379" s="17" t="s">
        <v>295</v>
      </c>
      <c r="I379" s="18">
        <v>80</v>
      </c>
    </row>
    <row r="380" spans="1:9" x14ac:dyDescent="0.25">
      <c r="A380" t="str">
        <f t="shared" si="5"/>
        <v xml:space="preserve">138496Чехол-сумка для беговых лыж, 170 см цвета микс </v>
      </c>
      <c r="B380" s="2">
        <v>138496</v>
      </c>
      <c r="C380" s="2" t="s">
        <v>695</v>
      </c>
      <c r="D380" s="2">
        <v>65</v>
      </c>
      <c r="H380" s="17" t="s">
        <v>81</v>
      </c>
      <c r="I380" s="18">
        <v>169</v>
      </c>
    </row>
    <row r="381" spans="1:9" x14ac:dyDescent="0.25">
      <c r="A381" t="str">
        <f t="shared" si="5"/>
        <v>138713Тюбинг 70 см "Вихрь", цвета микс</v>
      </c>
      <c r="B381" s="2">
        <v>138713</v>
      </c>
      <c r="C381" s="2" t="s">
        <v>163</v>
      </c>
      <c r="D381" s="2">
        <v>47</v>
      </c>
      <c r="H381" s="17" t="s">
        <v>245</v>
      </c>
      <c r="I381" s="18">
        <v>2</v>
      </c>
    </row>
    <row r="382" spans="1:9" x14ac:dyDescent="0.25">
      <c r="A382" t="str">
        <f t="shared" si="5"/>
        <v xml:space="preserve">138766Ботинки лыжные женские TREK Winter1 красный (лого серебро) 75 р.38 </v>
      </c>
      <c r="B382" s="2">
        <v>138766</v>
      </c>
      <c r="C382" s="2" t="s">
        <v>783</v>
      </c>
      <c r="D382" s="2">
        <v>192</v>
      </c>
      <c r="H382" s="17" t="s">
        <v>238</v>
      </c>
      <c r="I382" s="18">
        <v>170</v>
      </c>
    </row>
    <row r="383" spans="1:9" x14ac:dyDescent="0.25">
      <c r="A383" t="str">
        <f t="shared" si="5"/>
        <v xml:space="preserve">138901Шайба взрослая "Спорт" </v>
      </c>
      <c r="B383" s="2">
        <v>138901</v>
      </c>
      <c r="C383" s="2" t="s">
        <v>591</v>
      </c>
      <c r="D383" s="2">
        <v>268</v>
      </c>
      <c r="H383" s="17" t="s">
        <v>257</v>
      </c>
      <c r="I383" s="18">
        <v>73</v>
      </c>
    </row>
    <row r="384" spans="1:9" x14ac:dyDescent="0.25">
      <c r="A384" t="str">
        <f t="shared" si="5"/>
        <v xml:space="preserve">139028Ботинки лыжные TREK Skiing1 N75 ИК (черный, лого серый) (р.38) </v>
      </c>
      <c r="B384" s="2">
        <v>139028</v>
      </c>
      <c r="C384" s="2" t="s">
        <v>688</v>
      </c>
      <c r="D384" s="2">
        <v>252</v>
      </c>
      <c r="H384" s="17" t="s">
        <v>483</v>
      </c>
      <c r="I384" s="18">
        <v>26</v>
      </c>
    </row>
    <row r="385" spans="1:9" x14ac:dyDescent="0.25">
      <c r="A385" t="str">
        <f t="shared" si="5"/>
        <v xml:space="preserve">139175Ботинки Loss 443/7 (крепление SNS), р-р33 </v>
      </c>
      <c r="B385" s="2">
        <v>139175</v>
      </c>
      <c r="C385" s="2" t="s">
        <v>963</v>
      </c>
      <c r="D385" s="2">
        <v>235</v>
      </c>
      <c r="H385" s="17" t="s">
        <v>273</v>
      </c>
      <c r="I385" s="18">
        <v>8</v>
      </c>
    </row>
    <row r="386" spans="1:9" x14ac:dyDescent="0.25">
      <c r="A386" t="str">
        <f t="shared" si="5"/>
        <v xml:space="preserve">139203Ботинки лыжные TREK Snowrock NNN 2 ремня (черный, лого лайм неон) р. 36 </v>
      </c>
      <c r="B386" s="2">
        <v>139203</v>
      </c>
      <c r="C386" s="2" t="s">
        <v>1000</v>
      </c>
      <c r="D386" s="2">
        <v>65</v>
      </c>
      <c r="H386" s="17" t="s">
        <v>291</v>
      </c>
      <c r="I386" s="18">
        <v>156</v>
      </c>
    </row>
    <row r="387" spans="1:9" x14ac:dyDescent="0.25">
      <c r="A387" t="str">
        <f t="shared" ref="A387:A450" si="6">B387&amp;C387</f>
        <v xml:space="preserve">139265Ботинки SPINE Cross кожа 35 (крепление NN75) р-р 40   </v>
      </c>
      <c r="B387" s="2">
        <v>139265</v>
      </c>
      <c r="C387" s="2" t="s">
        <v>597</v>
      </c>
      <c r="D387" s="2">
        <v>94</v>
      </c>
      <c r="H387" s="17" t="s">
        <v>859</v>
      </c>
      <c r="I387" s="18">
        <v>55</v>
      </c>
    </row>
    <row r="388" spans="1:9" x14ac:dyDescent="0.25">
      <c r="A388" t="str">
        <f t="shared" si="6"/>
        <v xml:space="preserve">139303Сноуборд с облегченными креплениями "Face" </v>
      </c>
      <c r="B388" s="2">
        <v>139303</v>
      </c>
      <c r="C388" s="2" t="s">
        <v>160</v>
      </c>
      <c r="D388" s="2">
        <v>144</v>
      </c>
      <c r="H388" s="17" t="s">
        <v>300</v>
      </c>
      <c r="I388" s="18">
        <v>83</v>
      </c>
    </row>
    <row r="389" spans="1:9" x14ac:dyDescent="0.25">
      <c r="A389" t="str">
        <f t="shared" si="6"/>
        <v xml:space="preserve">139422Ботинки лыжные TREK Soul Comfort1  черный (лого лайм неон) 75 р.35 </v>
      </c>
      <c r="B389" s="2">
        <v>139422</v>
      </c>
      <c r="C389" s="2" t="s">
        <v>918</v>
      </c>
      <c r="D389" s="2">
        <v>4</v>
      </c>
      <c r="H389" s="17" t="s">
        <v>475</v>
      </c>
      <c r="I389" s="18">
        <v>267</v>
      </c>
    </row>
    <row r="390" spans="1:9" x14ac:dyDescent="0.25">
      <c r="A390" t="str">
        <f t="shared" si="6"/>
        <v xml:space="preserve">139462Коньки ледовые раздвижные "Монстрики", детские 223Q, размер 30-33   </v>
      </c>
      <c r="B390" s="2">
        <v>139462</v>
      </c>
      <c r="C390" s="2" t="s">
        <v>152</v>
      </c>
      <c r="D390" s="2">
        <v>183</v>
      </c>
      <c r="H390" s="17" t="s">
        <v>545</v>
      </c>
      <c r="I390" s="18">
        <v>207</v>
      </c>
    </row>
    <row r="391" spans="1:9" x14ac:dyDescent="0.25">
      <c r="A391" t="str">
        <f t="shared" si="6"/>
        <v xml:space="preserve">139494Шайба взрослая </v>
      </c>
      <c r="B391" s="2">
        <v>139494</v>
      </c>
      <c r="C391" s="2" t="s">
        <v>854</v>
      </c>
      <c r="D391" s="2">
        <v>175</v>
      </c>
      <c r="H391" s="17" t="s">
        <v>895</v>
      </c>
      <c r="I391" s="18">
        <v>112</v>
      </c>
    </row>
    <row r="392" spans="1:9" x14ac:dyDescent="0.25">
      <c r="A392" t="str">
        <f t="shared" si="6"/>
        <v xml:space="preserve">139573Лыжные палки Gekars Expert Plus 130 см </v>
      </c>
      <c r="B392" s="2">
        <v>139573</v>
      </c>
      <c r="C392" s="2" t="s">
        <v>1108</v>
      </c>
      <c r="D392" s="2">
        <v>154</v>
      </c>
      <c r="H392" s="17" t="s">
        <v>547</v>
      </c>
      <c r="I392" s="18">
        <v>1</v>
      </c>
    </row>
    <row r="393" spans="1:9" x14ac:dyDescent="0.25">
      <c r="A393" t="str">
        <f t="shared" si="6"/>
        <v xml:space="preserve">139899Ботинки лыжные TREK Level 2 NNN ИК (черный, лого красный) (р.43)   </v>
      </c>
      <c r="B393" s="2">
        <v>139899</v>
      </c>
      <c r="C393" s="2" t="s">
        <v>905</v>
      </c>
      <c r="D393" s="2">
        <v>8</v>
      </c>
      <c r="H393" s="17" t="s">
        <v>764</v>
      </c>
      <c r="I393" s="18">
        <v>243</v>
      </c>
    </row>
    <row r="394" spans="1:9" x14ac:dyDescent="0.25">
      <c r="A394" t="str">
        <f t="shared" si="6"/>
        <v>139904Зажим-липучка для лыж, цвет синий/темно-синий микс</v>
      </c>
      <c r="B394" s="2">
        <v>139904</v>
      </c>
      <c r="C394" s="2" t="s">
        <v>1087</v>
      </c>
      <c r="D394" s="2">
        <v>161</v>
      </c>
      <c r="H394" s="17" t="s">
        <v>539</v>
      </c>
      <c r="I394" s="18">
        <v>90</v>
      </c>
    </row>
    <row r="395" spans="1:9" x14ac:dyDescent="0.25">
      <c r="A395" t="str">
        <f t="shared" si="6"/>
        <v xml:space="preserve">139921Ботинки лыжные TREK Skiing1 N75 ИК (черный, лого серый) (р.43)   </v>
      </c>
      <c r="B395" s="2">
        <v>139921</v>
      </c>
      <c r="C395" s="2" t="s">
        <v>674</v>
      </c>
      <c r="D395" s="2">
        <v>167</v>
      </c>
      <c r="H395" s="17" t="s">
        <v>360</v>
      </c>
      <c r="I395" s="18">
        <v>150</v>
      </c>
    </row>
    <row r="396" spans="1:9" x14ac:dyDescent="0.25">
      <c r="A396" t="str">
        <f t="shared" si="6"/>
        <v xml:space="preserve">139993Снегокат </v>
      </c>
      <c r="B396" s="2">
        <v>139993</v>
      </c>
      <c r="C396" s="2" t="s">
        <v>339</v>
      </c>
      <c r="D396" s="2">
        <v>279</v>
      </c>
      <c r="H396" s="17" t="s">
        <v>165</v>
      </c>
      <c r="I396" s="18">
        <v>4</v>
      </c>
    </row>
    <row r="397" spans="1:9" x14ac:dyDescent="0.25">
      <c r="A397" t="str">
        <f t="shared" si="6"/>
        <v xml:space="preserve">140024Коньки фигурные ONLITOP с мехом р.31 </v>
      </c>
      <c r="B397" s="2">
        <v>140024</v>
      </c>
      <c r="C397" s="2" t="s">
        <v>125</v>
      </c>
      <c r="D397" s="2">
        <v>197</v>
      </c>
      <c r="H397" s="17" t="s">
        <v>310</v>
      </c>
      <c r="I397" s="18">
        <v>26</v>
      </c>
    </row>
    <row r="398" spans="1:9" x14ac:dyDescent="0.25">
      <c r="A398" t="str">
        <f t="shared" si="6"/>
        <v xml:space="preserve">140047Лыжа передняя к снегокату ЛП1 (черный) </v>
      </c>
      <c r="B398" s="2">
        <v>140047</v>
      </c>
      <c r="C398" s="2" t="s">
        <v>243</v>
      </c>
      <c r="D398" s="2">
        <v>168</v>
      </c>
      <c r="H398" s="17" t="s">
        <v>501</v>
      </c>
      <c r="I398" s="18">
        <v>116</v>
      </c>
    </row>
    <row r="399" spans="1:9" x14ac:dyDescent="0.25">
      <c r="A399" t="str">
        <f t="shared" si="6"/>
        <v xml:space="preserve">140134Ботинки лыжные Winter Star comfort  черный (лого лайм неон) 75 р.36 </v>
      </c>
      <c r="B399" s="2">
        <v>140134</v>
      </c>
      <c r="C399" s="2" t="s">
        <v>890</v>
      </c>
      <c r="D399" s="2">
        <v>257</v>
      </c>
      <c r="H399" s="17" t="s">
        <v>214</v>
      </c>
      <c r="I399" s="18">
        <v>106</v>
      </c>
    </row>
    <row r="400" spans="1:9" x14ac:dyDescent="0.25">
      <c r="A400" t="str">
        <f t="shared" si="6"/>
        <v xml:space="preserve">140448Ботинки Loss (крепление SNS), р-р 31   </v>
      </c>
      <c r="B400" s="2">
        <v>140448</v>
      </c>
      <c r="C400" s="2" t="s">
        <v>959</v>
      </c>
      <c r="D400" s="2">
        <v>72</v>
      </c>
      <c r="H400" s="17" t="s">
        <v>205</v>
      </c>
      <c r="I400" s="18">
        <v>178</v>
      </c>
    </row>
    <row r="401" spans="1:9" x14ac:dyDescent="0.25">
      <c r="A401" t="str">
        <f t="shared" si="6"/>
        <v xml:space="preserve">140458Коньки фигурные Winter Star комфорт р.40 </v>
      </c>
      <c r="B401" s="2">
        <v>140458</v>
      </c>
      <c r="C401" s="2" t="s">
        <v>552</v>
      </c>
      <c r="D401" s="2">
        <v>5</v>
      </c>
      <c r="H401" s="17" t="s">
        <v>139</v>
      </c>
      <c r="I401" s="18">
        <v>40</v>
      </c>
    </row>
    <row r="402" spans="1:9" x14ac:dyDescent="0.25">
      <c r="A402" t="str">
        <f t="shared" si="6"/>
        <v xml:space="preserve">140458Коньки фигурные Winter Star с мехом р.36 </v>
      </c>
      <c r="B402" s="2">
        <v>140458</v>
      </c>
      <c r="C402" s="2" t="s">
        <v>240</v>
      </c>
      <c r="D402" s="2">
        <v>39</v>
      </c>
      <c r="H402" s="17" t="s">
        <v>89</v>
      </c>
      <c r="I402" s="18">
        <v>13</v>
      </c>
    </row>
    <row r="403" spans="1:9" x14ac:dyDescent="0.25">
      <c r="A403" t="str">
        <f t="shared" si="6"/>
        <v xml:space="preserve">140744Ботинки лыжные TREK Level 2 NNN ИК (черный, лого красный) (р.38)   </v>
      </c>
      <c r="B403" s="2">
        <v>140744</v>
      </c>
      <c r="C403" s="2" t="s">
        <v>779</v>
      </c>
      <c r="D403" s="2">
        <v>221</v>
      </c>
      <c r="H403" s="17" t="s">
        <v>92</v>
      </c>
      <c r="I403" s="18">
        <v>115</v>
      </c>
    </row>
    <row r="404" spans="1:9" x14ac:dyDescent="0.25">
      <c r="A404" t="str">
        <f t="shared" si="6"/>
        <v>140768Палки лыжные стеклопластиковые г.Бийск (120 см) цвета микс</v>
      </c>
      <c r="B404" s="2">
        <v>140768</v>
      </c>
      <c r="C404" s="2" t="s">
        <v>877</v>
      </c>
      <c r="D404" s="2">
        <v>203</v>
      </c>
      <c r="H404" s="17" t="s">
        <v>308</v>
      </c>
      <c r="I404" s="18">
        <v>42</v>
      </c>
    </row>
    <row r="405" spans="1:9" x14ac:dyDescent="0.25">
      <c r="A405" t="str">
        <f t="shared" si="6"/>
        <v xml:space="preserve">140828Ботинки лыжные Winter Star classic черный (лого синий) N р.39 </v>
      </c>
      <c r="B405" s="2">
        <v>140828</v>
      </c>
      <c r="C405" s="2" t="s">
        <v>527</v>
      </c>
      <c r="D405" s="2">
        <v>233</v>
      </c>
      <c r="H405" s="17" t="s">
        <v>236</v>
      </c>
      <c r="I405" s="18">
        <v>200</v>
      </c>
    </row>
    <row r="406" spans="1:9" x14ac:dyDescent="0.25">
      <c r="A406" t="str">
        <f t="shared" si="6"/>
        <v xml:space="preserve">140901Ботинки лыжные TREK Blazzer NNN ИК (черный, лого серый) (р. 45)  </v>
      </c>
      <c r="B406" s="2">
        <v>140901</v>
      </c>
      <c r="C406" s="2" t="s">
        <v>1041</v>
      </c>
      <c r="D406" s="2">
        <v>102</v>
      </c>
      <c r="H406" s="17" t="s">
        <v>161</v>
      </c>
      <c r="I406" s="18">
        <v>145</v>
      </c>
    </row>
    <row r="407" spans="1:9" x14ac:dyDescent="0.25">
      <c r="A407" t="str">
        <f t="shared" si="6"/>
        <v xml:space="preserve">140939Ботинки лыжные Winter Star classic черный (лого синий) N р.38 </v>
      </c>
      <c r="B407" s="2">
        <v>140939</v>
      </c>
      <c r="C407" s="2" t="s">
        <v>642</v>
      </c>
      <c r="D407" s="2">
        <v>30</v>
      </c>
      <c r="H407" s="17" t="s">
        <v>126</v>
      </c>
      <c r="I407" s="18">
        <v>53</v>
      </c>
    </row>
    <row r="408" spans="1:9" x14ac:dyDescent="0.25">
      <c r="A408" t="str">
        <f t="shared" si="6"/>
        <v xml:space="preserve">141088Лыжные палки Gekars Vega 135см </v>
      </c>
      <c r="B408" s="2">
        <v>141088</v>
      </c>
      <c r="C408" s="2" t="s">
        <v>1001</v>
      </c>
      <c r="D408" s="2">
        <v>5</v>
      </c>
      <c r="H408" s="17" t="s">
        <v>105</v>
      </c>
      <c r="I408" s="18">
        <v>63</v>
      </c>
    </row>
    <row r="409" spans="1:9" x14ac:dyDescent="0.25">
      <c r="A409" t="str">
        <f t="shared" si="6"/>
        <v xml:space="preserve">141137Ботинки лыжные TREK Level1 черный (лого неон) N р.41 </v>
      </c>
      <c r="B409" s="2">
        <v>141137</v>
      </c>
      <c r="C409" s="2" t="s">
        <v>894</v>
      </c>
      <c r="D409" s="2">
        <v>90</v>
      </c>
      <c r="H409" s="17" t="s">
        <v>230</v>
      </c>
      <c r="I409" s="18">
        <v>112</v>
      </c>
    </row>
    <row r="410" spans="1:9" x14ac:dyDescent="0.25">
      <c r="A410" t="str">
        <f t="shared" si="6"/>
        <v xml:space="preserve">141141Коньки   BlackAqua АS-405 (р.30-33, зеленый-синий) </v>
      </c>
      <c r="B410" s="2">
        <v>141141</v>
      </c>
      <c r="C410" s="2" t="s">
        <v>764</v>
      </c>
      <c r="D410" s="2">
        <v>243</v>
      </c>
      <c r="H410" s="17" t="s">
        <v>152</v>
      </c>
      <c r="I410" s="18">
        <v>183</v>
      </c>
    </row>
    <row r="411" spans="1:9" x14ac:dyDescent="0.25">
      <c r="A411" t="str">
        <f t="shared" si="6"/>
        <v xml:space="preserve">141158Шнурки для коньков "Blue Sports Titanium Waxed", 304см, черно-белый </v>
      </c>
      <c r="B411" s="2">
        <v>141158</v>
      </c>
      <c r="C411" s="2" t="s">
        <v>1116</v>
      </c>
      <c r="D411" s="2">
        <v>207</v>
      </c>
      <c r="H411" s="17" t="s">
        <v>96</v>
      </c>
      <c r="I411" s="18">
        <v>116</v>
      </c>
    </row>
    <row r="412" spans="1:9" x14ac:dyDescent="0.25">
      <c r="A412" t="str">
        <f t="shared" si="6"/>
        <v xml:space="preserve">141289Тюбинг 95 см СВО (ТБ1КР-95/СФ селфи) </v>
      </c>
      <c r="B412" s="2">
        <v>141289</v>
      </c>
      <c r="C412" s="2" t="s">
        <v>936</v>
      </c>
      <c r="D412" s="2">
        <v>81</v>
      </c>
      <c r="H412" s="17" t="s">
        <v>206</v>
      </c>
      <c r="I412" s="18">
        <v>150</v>
      </c>
    </row>
    <row r="413" spans="1:9" x14ac:dyDescent="0.25">
      <c r="A413" t="str">
        <f t="shared" si="6"/>
        <v xml:space="preserve">141314Ботинки лыжные TREK Soul NN75 ИК (черный, лого серый) р. 40   </v>
      </c>
      <c r="B413" s="2">
        <v>141314</v>
      </c>
      <c r="C413" s="2" t="s">
        <v>1050</v>
      </c>
      <c r="D413" s="2">
        <v>251</v>
      </c>
      <c r="H413" s="17" t="s">
        <v>61</v>
      </c>
      <c r="I413" s="18">
        <v>309</v>
      </c>
    </row>
    <row r="414" spans="1:9" x14ac:dyDescent="0.25">
      <c r="A414" t="str">
        <f t="shared" si="6"/>
        <v xml:space="preserve">141322Ботинки Spine Nordik  (крепление NN75), р-р 31   </v>
      </c>
      <c r="B414" s="2">
        <v>141322</v>
      </c>
      <c r="C414" s="2" t="s">
        <v>980</v>
      </c>
      <c r="D414" s="2">
        <v>252</v>
      </c>
      <c r="H414" s="17" t="s">
        <v>191</v>
      </c>
      <c r="I414" s="18">
        <v>74</v>
      </c>
    </row>
    <row r="415" spans="1:9" x14ac:dyDescent="0.25">
      <c r="A415" t="str">
        <f t="shared" si="6"/>
        <v>141594Ботинки лыжные TREK Soul  NN75 ИК (черный, лайм неон) (р.42)</v>
      </c>
      <c r="B415" s="2">
        <v>141594</v>
      </c>
      <c r="C415" s="2" t="s">
        <v>1063</v>
      </c>
      <c r="D415" s="2">
        <v>198</v>
      </c>
      <c r="H415" s="17" t="s">
        <v>125</v>
      </c>
      <c r="I415" s="18">
        <v>197</v>
      </c>
    </row>
    <row r="416" spans="1:9" x14ac:dyDescent="0.25">
      <c r="A416" t="str">
        <f t="shared" si="6"/>
        <v xml:space="preserve">141709Палки лыжные алюминиевые Snowline,  115 см  </v>
      </c>
      <c r="B416" s="2">
        <v>141709</v>
      </c>
      <c r="C416" s="2" t="s">
        <v>1061</v>
      </c>
      <c r="D416" s="2">
        <v>188</v>
      </c>
      <c r="H416" s="17" t="s">
        <v>138</v>
      </c>
      <c r="I416" s="18">
        <v>44</v>
      </c>
    </row>
    <row r="417" spans="1:9" x14ac:dyDescent="0.25">
      <c r="A417" t="str">
        <f t="shared" si="6"/>
        <v xml:space="preserve">141875Тюбинг-ватрушка 83 см, Monc </v>
      </c>
      <c r="B417" s="2">
        <v>141875</v>
      </c>
      <c r="C417" s="2" t="s">
        <v>174</v>
      </c>
      <c r="D417" s="2">
        <v>173</v>
      </c>
      <c r="H417" s="17" t="s">
        <v>155</v>
      </c>
      <c r="I417" s="18">
        <v>23</v>
      </c>
    </row>
    <row r="418" spans="1:9" x14ac:dyDescent="0.25">
      <c r="A418" t="str">
        <f t="shared" si="6"/>
        <v xml:space="preserve">141917Ледянка 45х45  толщина 2 см </v>
      </c>
      <c r="B418" s="2">
        <v>141917</v>
      </c>
      <c r="C418" s="2" t="s">
        <v>630</v>
      </c>
      <c r="D418" s="2">
        <v>246</v>
      </c>
      <c r="H418" s="17" t="s">
        <v>101</v>
      </c>
      <c r="I418" s="18">
        <v>59</v>
      </c>
    </row>
    <row r="419" spans="1:9" x14ac:dyDescent="0.25">
      <c r="A419" t="str">
        <f t="shared" si="6"/>
        <v xml:space="preserve">141989Санки-ледянки  Машинка №7 размер 66х41 см, цвет зеленый   </v>
      </c>
      <c r="B419" s="2">
        <v>141989</v>
      </c>
      <c r="C419" s="2" t="s">
        <v>497</v>
      </c>
      <c r="D419" s="2">
        <v>49</v>
      </c>
      <c r="H419" s="17" t="s">
        <v>552</v>
      </c>
      <c r="I419" s="18">
        <v>5</v>
      </c>
    </row>
    <row r="420" spans="1:9" x14ac:dyDescent="0.25">
      <c r="A420" t="str">
        <f t="shared" si="6"/>
        <v xml:space="preserve">142006Палки лыжные алюминиевые Snowline, 140 см  </v>
      </c>
      <c r="B420" s="2">
        <v>142006</v>
      </c>
      <c r="C420" s="2" t="s">
        <v>696</v>
      </c>
      <c r="D420" s="2">
        <v>179</v>
      </c>
      <c r="H420" s="17" t="s">
        <v>553</v>
      </c>
      <c r="I420" s="18">
        <v>190</v>
      </c>
    </row>
    <row r="421" spans="1:9" x14ac:dyDescent="0.25">
      <c r="A421" t="str">
        <f t="shared" si="6"/>
        <v xml:space="preserve">142199Палки лыжные алюминиевые Snowline, 90 см </v>
      </c>
      <c r="B421" s="2">
        <v>142199</v>
      </c>
      <c r="C421" s="2" t="s">
        <v>1134</v>
      </c>
      <c r="D421" s="2">
        <v>213</v>
      </c>
      <c r="H421" s="17" t="s">
        <v>503</v>
      </c>
      <c r="I421" s="18">
        <v>229</v>
      </c>
    </row>
    <row r="422" spans="1:9" x14ac:dyDescent="0.25">
      <c r="A422" t="str">
        <f t="shared" si="6"/>
        <v xml:space="preserve">142259Ледянка 90х40  толщина 2 см </v>
      </c>
      <c r="B422" s="2">
        <v>142259</v>
      </c>
      <c r="C422" s="2" t="s">
        <v>271</v>
      </c>
      <c r="D422" s="2">
        <v>160</v>
      </c>
      <c r="H422" s="17" t="s">
        <v>314</v>
      </c>
      <c r="I422" s="18">
        <v>186</v>
      </c>
    </row>
    <row r="423" spans="1:9" x14ac:dyDescent="0.25">
      <c r="A423" t="str">
        <f t="shared" si="6"/>
        <v xml:space="preserve">142315Снегокат СНК 10-02 Холодное сердце_20 </v>
      </c>
      <c r="B423" s="2">
        <v>142315</v>
      </c>
      <c r="C423" s="2" t="s">
        <v>928</v>
      </c>
      <c r="D423" s="2">
        <v>82</v>
      </c>
      <c r="H423" s="17" t="s">
        <v>315</v>
      </c>
      <c r="I423" s="18">
        <v>19</v>
      </c>
    </row>
    <row r="424" spans="1:9" x14ac:dyDescent="0.25">
      <c r="A424" t="str">
        <f t="shared" si="6"/>
        <v xml:space="preserve">142432Мяч для хоккея на льду I.V.P, ярко-малиновый  </v>
      </c>
      <c r="B424" s="2">
        <v>142432</v>
      </c>
      <c r="C424" s="2" t="s">
        <v>467</v>
      </c>
      <c r="D424" s="2">
        <v>44</v>
      </c>
      <c r="H424" s="17" t="s">
        <v>562</v>
      </c>
      <c r="I424" s="18">
        <v>53</v>
      </c>
    </row>
    <row r="425" spans="1:9" x14ac:dyDescent="0.25">
      <c r="A425" t="str">
        <f t="shared" si="6"/>
        <v xml:space="preserve">142697Снегокат "Тимка спорт 4-1" "DISNEY Холодное сердце 2" арт. CF2/1  </v>
      </c>
      <c r="B425" s="2">
        <v>142697</v>
      </c>
      <c r="C425" s="2" t="s">
        <v>144</v>
      </c>
      <c r="D425" s="2">
        <v>124</v>
      </c>
      <c r="H425" s="17" t="s">
        <v>678</v>
      </c>
      <c r="I425" s="18">
        <v>134</v>
      </c>
    </row>
    <row r="426" spans="1:9" x14ac:dyDescent="0.25">
      <c r="A426" t="str">
        <f t="shared" si="6"/>
        <v xml:space="preserve">142741Самокат-снегокат зимний 2 в 1 "Fresh"   </v>
      </c>
      <c r="B426" s="2">
        <v>142741</v>
      </c>
      <c r="C426" s="2" t="s">
        <v>465</v>
      </c>
      <c r="D426" s="2">
        <v>156</v>
      </c>
      <c r="H426" s="17" t="s">
        <v>679</v>
      </c>
      <c r="I426" s="18">
        <v>7</v>
      </c>
    </row>
    <row r="427" spans="1:9" x14ac:dyDescent="0.25">
      <c r="A427" t="str">
        <f t="shared" si="6"/>
        <v>142789Лыжи пластиковые БРЕНД ЦСТ (Step, 170см) цвета микс</v>
      </c>
      <c r="B427" s="2">
        <v>142789</v>
      </c>
      <c r="C427" s="2" t="s">
        <v>286</v>
      </c>
      <c r="D427" s="2">
        <v>154</v>
      </c>
      <c r="H427" s="17" t="s">
        <v>274</v>
      </c>
      <c r="I427" s="18">
        <v>23</v>
      </c>
    </row>
    <row r="428" spans="1:9" x14ac:dyDescent="0.25">
      <c r="A428" t="str">
        <f t="shared" si="6"/>
        <v xml:space="preserve">142921Ботинки лыжные TREK Blazzer Comfort NNN ИК (черный, лого серый) (р.38) </v>
      </c>
      <c r="B428" s="2">
        <v>142921</v>
      </c>
      <c r="C428" s="2" t="s">
        <v>803</v>
      </c>
      <c r="D428" s="2">
        <v>120</v>
      </c>
      <c r="H428" s="17" t="s">
        <v>240</v>
      </c>
      <c r="I428" s="18">
        <v>39</v>
      </c>
    </row>
    <row r="429" spans="1:9" x14ac:dyDescent="0.25">
      <c r="A429" t="str">
        <f t="shared" si="6"/>
        <v xml:space="preserve">143030Ботинки лыжные TREK Quest 2 черный (лого красный) NNN ИК  (р.39) </v>
      </c>
      <c r="B429" s="2">
        <v>143030</v>
      </c>
      <c r="C429" s="2" t="s">
        <v>613</v>
      </c>
      <c r="D429" s="2">
        <v>288</v>
      </c>
      <c r="H429" s="17" t="s">
        <v>180</v>
      </c>
      <c r="I429" s="18">
        <v>14</v>
      </c>
    </row>
    <row r="430" spans="1:9" x14ac:dyDescent="0.25">
      <c r="A430" t="str">
        <f t="shared" si="6"/>
        <v xml:space="preserve">143261Комплект лыжный БРЕНД ЦСТ (150/110 (+/-5 см), крепление: SNS), цвета микс  </v>
      </c>
      <c r="B430" s="2">
        <v>143261</v>
      </c>
      <c r="C430" s="2" t="s">
        <v>282</v>
      </c>
      <c r="D430" s="2">
        <v>195</v>
      </c>
      <c r="H430" s="17" t="s">
        <v>129</v>
      </c>
      <c r="I430" s="18">
        <v>12</v>
      </c>
    </row>
    <row r="431" spans="1:9" x14ac:dyDescent="0.25">
      <c r="A431" t="str">
        <f t="shared" si="6"/>
        <v xml:space="preserve">143418Ботинки лыжные TREK Omni 1 NNN ИК (черный, лого лайм неон) (р.35) </v>
      </c>
      <c r="B431" s="2">
        <v>143418</v>
      </c>
      <c r="C431" s="2" t="s">
        <v>1025</v>
      </c>
      <c r="D431" s="2">
        <v>239</v>
      </c>
      <c r="H431" s="17" t="s">
        <v>153</v>
      </c>
      <c r="I431" s="18">
        <v>40</v>
      </c>
    </row>
    <row r="432" spans="1:9" x14ac:dyDescent="0.25">
      <c r="A432" t="str">
        <f t="shared" si="6"/>
        <v xml:space="preserve">143434Комплект лыжный БРЕНД ЦСТ (200/160 (+/-5 см), крепление: NNN) цвета микс </v>
      </c>
      <c r="B432" s="2">
        <v>143434</v>
      </c>
      <c r="C432" s="2" t="s">
        <v>97</v>
      </c>
      <c r="D432" s="2">
        <v>28</v>
      </c>
      <c r="H432" s="17" t="s">
        <v>219</v>
      </c>
      <c r="I432" s="18">
        <v>180</v>
      </c>
    </row>
    <row r="433" spans="1:9" x14ac:dyDescent="0.25">
      <c r="A433" t="str">
        <f t="shared" si="6"/>
        <v xml:space="preserve">143746Тюбинг 93 см "Хохлома" </v>
      </c>
      <c r="B433" s="2">
        <v>143746</v>
      </c>
      <c r="C433" s="2" t="s">
        <v>154</v>
      </c>
      <c r="D433" s="2">
        <v>148</v>
      </c>
      <c r="H433" s="17" t="s">
        <v>37</v>
      </c>
      <c r="I433" s="18">
        <v>152</v>
      </c>
    </row>
    <row r="434" spans="1:9" x14ac:dyDescent="0.25">
      <c r="A434" t="str">
        <f t="shared" si="6"/>
        <v xml:space="preserve">143831Крепления охотпромысловые, брезент (амортизатор, носковой и пяточный ремень)   </v>
      </c>
      <c r="B434" s="2">
        <v>143831</v>
      </c>
      <c r="C434" s="2" t="s">
        <v>824</v>
      </c>
      <c r="D434" s="2">
        <v>208</v>
      </c>
      <c r="H434" s="17" t="s">
        <v>48</v>
      </c>
      <c r="I434" s="18">
        <v>125</v>
      </c>
    </row>
    <row r="435" spans="1:9" x14ac:dyDescent="0.25">
      <c r="A435" t="str">
        <f t="shared" si="6"/>
        <v xml:space="preserve">143933Крепления охотпромысловые, брезент (амортизатор, носковой ремень)   </v>
      </c>
      <c r="B435" s="2">
        <v>143933</v>
      </c>
      <c r="C435" s="2" t="s">
        <v>969</v>
      </c>
      <c r="D435" s="2">
        <v>203</v>
      </c>
      <c r="H435" s="17" t="s">
        <v>231</v>
      </c>
      <c r="I435" s="18">
        <v>48</v>
      </c>
    </row>
    <row r="436" spans="1:9" x14ac:dyDescent="0.25">
      <c r="A436" t="str">
        <f t="shared" si="6"/>
        <v>143942Комплект лыжный БРЕНД ЦСТ (Step, 185/145 (+/-5 см), крепление: SNS) цвета микс</v>
      </c>
      <c r="B436" s="2">
        <v>143942</v>
      </c>
      <c r="C436" s="2" t="s">
        <v>257</v>
      </c>
      <c r="D436" s="2">
        <v>73</v>
      </c>
      <c r="H436" s="17" t="s">
        <v>39</v>
      </c>
      <c r="I436" s="18">
        <v>58</v>
      </c>
    </row>
    <row r="437" spans="1:9" x14ac:dyDescent="0.25">
      <c r="A437" t="str">
        <f t="shared" si="6"/>
        <v xml:space="preserve">143960Снегокат  </v>
      </c>
      <c r="B437" s="2">
        <v>143960</v>
      </c>
      <c r="C437" s="2" t="s">
        <v>422</v>
      </c>
      <c r="D437" s="2">
        <v>110</v>
      </c>
      <c r="H437" s="17" t="s">
        <v>217</v>
      </c>
      <c r="I437" s="18">
        <v>62</v>
      </c>
    </row>
    <row r="438" spans="1:9" x14ac:dyDescent="0.25">
      <c r="A438" t="str">
        <f t="shared" si="6"/>
        <v xml:space="preserve">143972Лыжи деревянные  " Рыбацкие "  125 см   </v>
      </c>
      <c r="B438" s="2">
        <v>143972</v>
      </c>
      <c r="C438" s="2" t="s">
        <v>1017</v>
      </c>
      <c r="D438" s="2">
        <v>107</v>
      </c>
      <c r="H438" s="17" t="s">
        <v>15</v>
      </c>
      <c r="I438" s="18">
        <v>163</v>
      </c>
    </row>
    <row r="439" spans="1:9" x14ac:dyDescent="0.25">
      <c r="A439" t="str">
        <f t="shared" si="6"/>
        <v xml:space="preserve">143988Коньки   BlackAqua AS-408 (р.35-38, мятный-оранжевый) </v>
      </c>
      <c r="B439" s="2">
        <v>143988</v>
      </c>
      <c r="C439" s="2" t="s">
        <v>895</v>
      </c>
      <c r="D439" s="2">
        <v>112</v>
      </c>
      <c r="H439" s="17" t="s">
        <v>595</v>
      </c>
      <c r="I439" s="18">
        <v>157</v>
      </c>
    </row>
    <row r="440" spans="1:9" x14ac:dyDescent="0.25">
      <c r="A440" t="str">
        <f t="shared" si="6"/>
        <v xml:space="preserve">144014Снегокат "Тимка спорт 1"  Пришельцы лимонный (высота 540мм)   арт.ТС1/П2 </v>
      </c>
      <c r="B440" s="2">
        <v>144014</v>
      </c>
      <c r="C440" s="2" t="s">
        <v>113</v>
      </c>
      <c r="D440" s="2">
        <v>29</v>
      </c>
      <c r="H440" s="17" t="s">
        <v>41</v>
      </c>
      <c r="I440" s="18">
        <v>12</v>
      </c>
    </row>
    <row r="441" spans="1:9" x14ac:dyDescent="0.25">
      <c r="A441" t="str">
        <f t="shared" si="6"/>
        <v xml:space="preserve">144025Комплект лыжный БРЕНД ЦСТ (Step, 195/155 (+/-5 см), крепление: NNN), цвета микс </v>
      </c>
      <c r="B441" s="2">
        <v>144025</v>
      </c>
      <c r="C441" s="2" t="s">
        <v>291</v>
      </c>
      <c r="D441" s="2">
        <v>156</v>
      </c>
      <c r="H441" s="17" t="s">
        <v>35</v>
      </c>
      <c r="I441" s="18">
        <v>194</v>
      </c>
    </row>
    <row r="442" spans="1:9" x14ac:dyDescent="0.25">
      <c r="A442" t="str">
        <f t="shared" si="6"/>
        <v xml:space="preserve">144095Коньки хоккейные BlackAqua HS-207 (р. 42) </v>
      </c>
      <c r="B442" s="2">
        <v>144095</v>
      </c>
      <c r="C442" s="2" t="s">
        <v>614</v>
      </c>
      <c r="D442" s="2">
        <v>271</v>
      </c>
      <c r="H442" s="17" t="s">
        <v>45</v>
      </c>
      <c r="I442" s="18">
        <v>329</v>
      </c>
    </row>
    <row r="443" spans="1:9" x14ac:dyDescent="0.25">
      <c r="A443" t="str">
        <f t="shared" si="6"/>
        <v xml:space="preserve">144150Ботинки лыжные TREK Level1 черный (лого неон) N р.40 </v>
      </c>
      <c r="B443" s="2">
        <v>144150</v>
      </c>
      <c r="C443" s="2" t="s">
        <v>615</v>
      </c>
      <c r="D443" s="2">
        <v>7</v>
      </c>
      <c r="H443" s="17" t="s">
        <v>70</v>
      </c>
      <c r="I443" s="18">
        <v>118</v>
      </c>
    </row>
    <row r="444" spans="1:9" x14ac:dyDescent="0.25">
      <c r="A444" t="str">
        <f t="shared" si="6"/>
        <v xml:space="preserve">144277Ботинки SPINE Smart 457 (крепление SNS) р-р 44   </v>
      </c>
      <c r="B444" s="2">
        <v>144277</v>
      </c>
      <c r="C444" s="2" t="s">
        <v>766</v>
      </c>
      <c r="D444" s="2">
        <v>151</v>
      </c>
      <c r="H444" s="17" t="s">
        <v>493</v>
      </c>
      <c r="I444" s="18">
        <v>256</v>
      </c>
    </row>
    <row r="445" spans="1:9" x14ac:dyDescent="0.25">
      <c r="A445" t="str">
        <f t="shared" si="6"/>
        <v xml:space="preserve">144506УЦЕНКА Снегокат растущий СНК.10-02 "Kiddy  LUX" "Хаски" </v>
      </c>
      <c r="B445" s="2">
        <v>144506</v>
      </c>
      <c r="C445" s="2" t="s">
        <v>915</v>
      </c>
      <c r="D445" s="2">
        <v>111</v>
      </c>
      <c r="H445" s="17" t="s">
        <v>494</v>
      </c>
      <c r="I445" s="18">
        <v>61</v>
      </c>
    </row>
    <row r="446" spans="1:9" x14ac:dyDescent="0.25">
      <c r="A446" t="str">
        <f t="shared" si="6"/>
        <v xml:space="preserve">144546Шайба взрослая "Ориджинал" </v>
      </c>
      <c r="B446" s="2">
        <v>144546</v>
      </c>
      <c r="C446" s="2" t="s">
        <v>675</v>
      </c>
      <c r="D446" s="2">
        <v>9</v>
      </c>
      <c r="H446" s="17" t="s">
        <v>495</v>
      </c>
      <c r="I446" s="18">
        <v>29</v>
      </c>
    </row>
    <row r="447" spans="1:9" x14ac:dyDescent="0.25">
      <c r="A447" t="str">
        <f t="shared" si="6"/>
        <v xml:space="preserve">144562Снегокат Игрушка "Ника кросс" СНК/Л2, с леопардом (каркас золотистый) </v>
      </c>
      <c r="B447" s="2">
        <v>144562</v>
      </c>
      <c r="C447" s="2" t="s">
        <v>837</v>
      </c>
      <c r="D447" s="2">
        <v>174</v>
      </c>
      <c r="H447" s="17" t="s">
        <v>496</v>
      </c>
      <c r="I447" s="18">
        <v>86</v>
      </c>
    </row>
    <row r="448" spans="1:9" x14ac:dyDescent="0.25">
      <c r="A448" t="str">
        <f t="shared" si="6"/>
        <v xml:space="preserve">144634Шайба взрослая "Play-hard" </v>
      </c>
      <c r="B448" s="2">
        <v>144634</v>
      </c>
      <c r="C448" s="2" t="s">
        <v>747</v>
      </c>
      <c r="D448" s="2">
        <v>133</v>
      </c>
      <c r="H448" s="17" t="s">
        <v>614</v>
      </c>
      <c r="I448" s="18">
        <v>271</v>
      </c>
    </row>
    <row r="449" spans="1:9" x14ac:dyDescent="0.25">
      <c r="A449" t="str">
        <f t="shared" si="6"/>
        <v xml:space="preserve">144690Ботинки Spine Smart 457 (крепление SNS) р-р 37   </v>
      </c>
      <c r="B449" s="2">
        <v>144690</v>
      </c>
      <c r="C449" s="2" t="s">
        <v>740</v>
      </c>
      <c r="D449" s="2">
        <v>191</v>
      </c>
      <c r="H449" s="17" t="s">
        <v>761</v>
      </c>
      <c r="I449" s="18">
        <v>237</v>
      </c>
    </row>
    <row r="450" spans="1:9" x14ac:dyDescent="0.25">
      <c r="A450" t="str">
        <f t="shared" si="6"/>
        <v>144711Ботинки лыжные TREK Sportiks NNN ИК (черный, лого синий) (р. 42)</v>
      </c>
      <c r="B450" s="2">
        <v>144711</v>
      </c>
      <c r="C450" s="2" t="s">
        <v>788</v>
      </c>
      <c r="D450" s="2">
        <v>119</v>
      </c>
      <c r="H450" s="17" t="s">
        <v>684</v>
      </c>
      <c r="I450" s="18">
        <v>162</v>
      </c>
    </row>
    <row r="451" spans="1:9" x14ac:dyDescent="0.25">
      <c r="A451" t="str">
        <f t="shared" ref="A451:A514" si="7">B451&amp;C451</f>
        <v xml:space="preserve">144712Баул хоккейный №5 EFSI детский </v>
      </c>
      <c r="B451" s="2">
        <v>144712</v>
      </c>
      <c r="C451" s="2" t="s">
        <v>988</v>
      </c>
      <c r="D451" s="2">
        <v>225</v>
      </c>
      <c r="H451" s="17" t="s">
        <v>297</v>
      </c>
      <c r="I451" s="18">
        <v>137</v>
      </c>
    </row>
    <row r="452" spans="1:9" x14ac:dyDescent="0.25">
      <c r="A452" t="str">
        <f t="shared" si="7"/>
        <v xml:space="preserve">144793Самокат-снегокат трюковой, зимний  2 в 1   </v>
      </c>
      <c r="B452" s="2">
        <v>144793</v>
      </c>
      <c r="C452" s="2" t="s">
        <v>108</v>
      </c>
      <c r="D452" s="2">
        <v>44</v>
      </c>
      <c r="H452" s="17" t="s">
        <v>586</v>
      </c>
      <c r="I452" s="18">
        <v>71</v>
      </c>
    </row>
    <row r="453" spans="1:9" x14ac:dyDescent="0.25">
      <c r="A453" t="str">
        <f t="shared" si="7"/>
        <v xml:space="preserve">144822УЦЕНКА Набор коньки лед. раздвижные с роликовой платформой+Защита, PVC колеса, размер 26-29 </v>
      </c>
      <c r="B453" s="2">
        <v>144822</v>
      </c>
      <c r="C453" s="2" t="s">
        <v>954</v>
      </c>
      <c r="D453" s="2">
        <v>236</v>
      </c>
      <c r="H453" s="17" t="s">
        <v>829</v>
      </c>
      <c r="I453" s="18">
        <v>221</v>
      </c>
    </row>
    <row r="454" spans="1:9" x14ac:dyDescent="0.25">
      <c r="A454" t="str">
        <f t="shared" si="7"/>
        <v xml:space="preserve">145012Снегокат "Тимка спорт 2"  Лисенок Nika-kids  арт.ТС2/ЛС </v>
      </c>
      <c r="B454" s="2">
        <v>145012</v>
      </c>
      <c r="C454" s="2" t="s">
        <v>529</v>
      </c>
      <c r="D454" s="2">
        <v>204</v>
      </c>
      <c r="H454" s="17" t="s">
        <v>490</v>
      </c>
      <c r="I454" s="18">
        <v>51</v>
      </c>
    </row>
    <row r="455" spans="1:9" x14ac:dyDescent="0.25">
      <c r="A455" t="str">
        <f t="shared" si="7"/>
        <v xml:space="preserve">145023Санки-ледянки №75 "Чудик на ватрушке" D-40см   </v>
      </c>
      <c r="B455" s="2">
        <v>145023</v>
      </c>
      <c r="C455" s="2" t="s">
        <v>275</v>
      </c>
      <c r="D455" s="2">
        <v>191</v>
      </c>
      <c r="H455" s="17" t="s">
        <v>466</v>
      </c>
      <c r="I455" s="18">
        <v>226</v>
      </c>
    </row>
    <row r="456" spans="1:9" x14ac:dyDescent="0.25">
      <c r="A456" t="str">
        <f t="shared" si="7"/>
        <v xml:space="preserve">145079Снегокат "Тимка спорт 1"  Гонки (высота 540мм)  арт.ТС1/Г2 </v>
      </c>
      <c r="B456" s="2">
        <v>145079</v>
      </c>
      <c r="C456" s="2" t="s">
        <v>156</v>
      </c>
      <c r="D456" s="2">
        <v>119</v>
      </c>
      <c r="H456" s="17" t="s">
        <v>911</v>
      </c>
      <c r="I456" s="18">
        <v>4</v>
      </c>
    </row>
    <row r="457" spans="1:9" x14ac:dyDescent="0.25">
      <c r="A457" t="str">
        <f t="shared" si="7"/>
        <v xml:space="preserve">145122Лыжи деревянные охотничьи 185 см   </v>
      </c>
      <c r="B457" s="2">
        <v>145122</v>
      </c>
      <c r="C457" s="2" t="s">
        <v>264</v>
      </c>
      <c r="D457" s="2">
        <v>176</v>
      </c>
      <c r="H457" s="17" t="s">
        <v>592</v>
      </c>
      <c r="I457" s="18">
        <v>68</v>
      </c>
    </row>
    <row r="458" spans="1:9" x14ac:dyDescent="0.25">
      <c r="A458" t="str">
        <f t="shared" si="7"/>
        <v xml:space="preserve">145181Санки-ледянки Машинка №1 размер 77х38 см, цвета микс </v>
      </c>
      <c r="B458" s="2">
        <v>145181</v>
      </c>
      <c r="C458" s="2" t="s">
        <v>283</v>
      </c>
      <c r="D458" s="2">
        <v>132</v>
      </c>
      <c r="H458" s="17" t="s">
        <v>541</v>
      </c>
      <c r="I458" s="18">
        <v>255</v>
      </c>
    </row>
    <row r="459" spans="1:9" x14ac:dyDescent="0.25">
      <c r="A459" t="str">
        <f t="shared" si="7"/>
        <v xml:space="preserve">145234Ботинки лыжные TREK Soul NN75 ИК (черный, лого серый) р. 39 </v>
      </c>
      <c r="B459" s="2">
        <v>145234</v>
      </c>
      <c r="C459" s="2" t="s">
        <v>1098</v>
      </c>
      <c r="D459" s="2">
        <v>60</v>
      </c>
      <c r="H459" s="17" t="s">
        <v>824</v>
      </c>
      <c r="I459" s="18">
        <v>208</v>
      </c>
    </row>
    <row r="460" spans="1:9" x14ac:dyDescent="0.25">
      <c r="A460" t="str">
        <f t="shared" si="7"/>
        <v>145539Лыжи пластиковые БРЕНД ЦСТ (Step, 190см) цвета микс</v>
      </c>
      <c r="B460" s="2">
        <v>145539</v>
      </c>
      <c r="C460" s="2" t="s">
        <v>194</v>
      </c>
      <c r="D460" s="2">
        <v>76</v>
      </c>
      <c r="H460" s="17" t="s">
        <v>969</v>
      </c>
      <c r="I460" s="18">
        <v>203</v>
      </c>
    </row>
    <row r="461" spans="1:9" x14ac:dyDescent="0.25">
      <c r="A461" t="str">
        <f t="shared" si="7"/>
        <v xml:space="preserve">145594Санки-ледянки №65 "Авторобот №1" D-40см   </v>
      </c>
      <c r="B461" s="2">
        <v>145594</v>
      </c>
      <c r="C461" s="2" t="s">
        <v>474</v>
      </c>
      <c r="D461" s="2">
        <v>176</v>
      </c>
      <c r="H461" s="17" t="s">
        <v>811</v>
      </c>
      <c r="I461" s="18">
        <v>48</v>
      </c>
    </row>
    <row r="462" spans="1:9" x14ac:dyDescent="0.25">
      <c r="A462" t="str">
        <f t="shared" si="7"/>
        <v xml:space="preserve">145623Ботинки лыжные Winter Star comfort  черный (лого лайм неон) 75 р.35 </v>
      </c>
      <c r="B462" s="2">
        <v>145623</v>
      </c>
      <c r="C462" s="2" t="s">
        <v>889</v>
      </c>
      <c r="D462" s="2">
        <v>185</v>
      </c>
      <c r="H462" s="17" t="s">
        <v>1085</v>
      </c>
      <c r="I462" s="18">
        <v>122</v>
      </c>
    </row>
    <row r="463" spans="1:9" x14ac:dyDescent="0.25">
      <c r="A463" t="str">
        <f t="shared" si="7"/>
        <v xml:space="preserve">145795Лыжи деревянные "Лесные" 165 см </v>
      </c>
      <c r="B463" s="2">
        <v>145795</v>
      </c>
      <c r="C463" s="2" t="s">
        <v>511</v>
      </c>
      <c r="D463" s="2">
        <v>242</v>
      </c>
      <c r="H463" s="17" t="s">
        <v>607</v>
      </c>
      <c r="I463" s="18">
        <v>19</v>
      </c>
    </row>
    <row r="464" spans="1:9" x14ac:dyDescent="0.25">
      <c r="A464" t="str">
        <f t="shared" si="7"/>
        <v>145872Тюбинг 80 см "Комфорт", цвета микс</v>
      </c>
      <c r="B464" s="2">
        <v>145872</v>
      </c>
      <c r="C464" s="2" t="s">
        <v>269</v>
      </c>
      <c r="D464" s="2">
        <v>195</v>
      </c>
      <c r="H464" s="17" t="s">
        <v>944</v>
      </c>
      <c r="I464" s="18">
        <v>49</v>
      </c>
    </row>
    <row r="465" spans="1:9" x14ac:dyDescent="0.25">
      <c r="A465" t="str">
        <f t="shared" si="7"/>
        <v xml:space="preserve">145947Тюбинг 85 см (ТF2-80/1 "DISNEY Холодное сердце 2") </v>
      </c>
      <c r="B465" s="2">
        <v>145947</v>
      </c>
      <c r="C465" s="2" t="s">
        <v>84</v>
      </c>
      <c r="D465" s="2">
        <v>75</v>
      </c>
      <c r="H465" s="17" t="s">
        <v>284</v>
      </c>
      <c r="I465" s="18">
        <v>363</v>
      </c>
    </row>
    <row r="466" spans="1:9" x14ac:dyDescent="0.25">
      <c r="A466" t="str">
        <f t="shared" si="7"/>
        <v xml:space="preserve">145988Ботинки лыжные Winter Star classic  черный (лого серый) S р.46 </v>
      </c>
      <c r="B466" s="2">
        <v>145988</v>
      </c>
      <c r="C466" s="2" t="s">
        <v>863</v>
      </c>
      <c r="D466" s="2">
        <v>79</v>
      </c>
      <c r="H466" s="17" t="s">
        <v>471</v>
      </c>
      <c r="I466" s="18">
        <v>12</v>
      </c>
    </row>
    <row r="467" spans="1:9" x14ac:dyDescent="0.25">
      <c r="A467" t="str">
        <f t="shared" si="7"/>
        <v xml:space="preserve">146423Лыжи детские Олимпик "Лесная Прогулка"с палками (66/75 см) </v>
      </c>
      <c r="B467" s="2">
        <v>146423</v>
      </c>
      <c r="C467" s="2" t="s">
        <v>677</v>
      </c>
      <c r="D467" s="2">
        <v>183</v>
      </c>
      <c r="H467" s="17" t="s">
        <v>630</v>
      </c>
      <c r="I467" s="18">
        <v>305</v>
      </c>
    </row>
    <row r="468" spans="1:9" x14ac:dyDescent="0.25">
      <c r="A468" t="str">
        <f t="shared" si="7"/>
        <v xml:space="preserve">146449Ботинки лыжные TREK Snowrock SNS ИК (белый, лого синий) (р.37) </v>
      </c>
      <c r="B468" s="2">
        <v>146449</v>
      </c>
      <c r="C468" s="2" t="s">
        <v>514</v>
      </c>
      <c r="D468" s="2">
        <v>222</v>
      </c>
      <c r="H468" s="17" t="s">
        <v>271</v>
      </c>
      <c r="I468" s="18">
        <v>356</v>
      </c>
    </row>
    <row r="469" spans="1:9" x14ac:dyDescent="0.25">
      <c r="A469" t="str">
        <f t="shared" si="7"/>
        <v xml:space="preserve">146486Снегокат "Тимка Спорт 4-1"  Гонки   арт.ТС4-1 </v>
      </c>
      <c r="B469" s="2">
        <v>146486</v>
      </c>
      <c r="C469" s="2" t="s">
        <v>504</v>
      </c>
      <c r="D469" s="2">
        <v>267</v>
      </c>
      <c r="H469" s="17" t="s">
        <v>484</v>
      </c>
      <c r="I469" s="18">
        <v>49</v>
      </c>
    </row>
    <row r="470" spans="1:9" x14ac:dyDescent="0.25">
      <c r="A470" t="str">
        <f t="shared" si="7"/>
        <v xml:space="preserve">146493Снегокат Человек-паук арт. CSM2/1  </v>
      </c>
      <c r="B470" s="2">
        <v>146493</v>
      </c>
      <c r="C470" s="2" t="s">
        <v>593</v>
      </c>
      <c r="D470" s="2">
        <v>252</v>
      </c>
      <c r="H470" s="17" t="s">
        <v>463</v>
      </c>
      <c r="I470" s="18">
        <v>292</v>
      </c>
    </row>
    <row r="471" spans="1:9" x14ac:dyDescent="0.25">
      <c r="A471" t="str">
        <f t="shared" si="7"/>
        <v xml:space="preserve">146538Снегокат "T-rex" </v>
      </c>
      <c r="B471" s="2">
        <v>146538</v>
      </c>
      <c r="C471" s="2" t="s">
        <v>506</v>
      </c>
      <c r="D471" s="2">
        <v>51</v>
      </c>
      <c r="H471" s="17" t="s">
        <v>645</v>
      </c>
      <c r="I471" s="18">
        <v>176</v>
      </c>
    </row>
    <row r="472" spans="1:9" x14ac:dyDescent="0.25">
      <c r="A472" t="str">
        <f t="shared" si="7"/>
        <v xml:space="preserve">146836Ботинки SPINE Cross кожа 35 (крепление NN75) р-р 31   </v>
      </c>
      <c r="B472" s="2">
        <v>146836</v>
      </c>
      <c r="C472" s="2" t="s">
        <v>651</v>
      </c>
      <c r="D472" s="2">
        <v>207</v>
      </c>
      <c r="H472" s="17" t="s">
        <v>536</v>
      </c>
      <c r="I472" s="18">
        <v>161</v>
      </c>
    </row>
    <row r="473" spans="1:9" x14ac:dyDescent="0.25">
      <c r="A473" t="str">
        <f t="shared" si="7"/>
        <v xml:space="preserve">146975Ботинки лыжные Winter Star classic  черный (лого серый) 75 р.35 </v>
      </c>
      <c r="B473" s="2">
        <v>146975</v>
      </c>
      <c r="C473" s="2" t="s">
        <v>909</v>
      </c>
      <c r="D473" s="2">
        <v>86</v>
      </c>
      <c r="H473" s="17" t="s">
        <v>249</v>
      </c>
      <c r="I473" s="18">
        <v>178</v>
      </c>
    </row>
    <row r="474" spans="1:9" x14ac:dyDescent="0.25">
      <c r="A474" t="str">
        <f t="shared" si="7"/>
        <v xml:space="preserve">147070Лыжи " Турист " 170 см ( дерево-пластиковые ) </v>
      </c>
      <c r="B474" s="2">
        <v>147070</v>
      </c>
      <c r="C474" s="2" t="s">
        <v>757</v>
      </c>
      <c r="D474" s="2">
        <v>180</v>
      </c>
      <c r="H474" s="17" t="s">
        <v>601</v>
      </c>
      <c r="I474" s="18">
        <v>83</v>
      </c>
    </row>
    <row r="475" spans="1:9" x14ac:dyDescent="0.25">
      <c r="A475" t="str">
        <f t="shared" si="7"/>
        <v xml:space="preserve">147467Санки-ледянки  Машинка №11 размер 74х35 см, цвета микс </v>
      </c>
      <c r="B475" s="2">
        <v>147467</v>
      </c>
      <c r="C475" s="2" t="s">
        <v>611</v>
      </c>
      <c r="D475" s="2">
        <v>275</v>
      </c>
      <c r="H475" s="17" t="s">
        <v>515</v>
      </c>
      <c r="I475" s="18">
        <v>215</v>
      </c>
    </row>
    <row r="476" spans="1:9" x14ac:dyDescent="0.25">
      <c r="A476" t="str">
        <f t="shared" si="7"/>
        <v xml:space="preserve">147499Ботинки лыжные TREK Skiing1 N75 ИК (черный, лого серый) (р.40) </v>
      </c>
      <c r="B476" s="2">
        <v>147499</v>
      </c>
      <c r="C476" s="2" t="s">
        <v>653</v>
      </c>
      <c r="D476" s="2">
        <v>183</v>
      </c>
      <c r="H476" s="17" t="s">
        <v>481</v>
      </c>
      <c r="I476" s="18">
        <v>298</v>
      </c>
    </row>
    <row r="477" spans="1:9" x14ac:dyDescent="0.25">
      <c r="A477" t="str">
        <f t="shared" si="7"/>
        <v xml:space="preserve">147642Ботинки лыжные TREK Level 2 NNN ИК (черный, лого красный) (р.42)   </v>
      </c>
      <c r="B477" s="2">
        <v>147642</v>
      </c>
      <c r="C477" s="2" t="s">
        <v>1068</v>
      </c>
      <c r="D477" s="2">
        <v>92</v>
      </c>
      <c r="H477" s="17" t="s">
        <v>1047</v>
      </c>
      <c r="I477" s="18">
        <v>32</v>
      </c>
    </row>
    <row r="478" spans="1:9" x14ac:dyDescent="0.25">
      <c r="A478" t="str">
        <f t="shared" si="7"/>
        <v xml:space="preserve">147712Тюбинг-ватрушка 80 см, Лес  </v>
      </c>
      <c r="B478" s="2">
        <v>147712</v>
      </c>
      <c r="C478" s="2" t="s">
        <v>280</v>
      </c>
      <c r="D478" s="2">
        <v>88</v>
      </c>
      <c r="H478" s="17" t="s">
        <v>574</v>
      </c>
      <c r="I478" s="18">
        <v>20</v>
      </c>
    </row>
    <row r="479" spans="1:9" x14ac:dyDescent="0.25">
      <c r="A479" t="str">
        <f t="shared" si="7"/>
        <v xml:space="preserve">147792Лыжи " Турист " 180 см ( дерево-пластиковые )   </v>
      </c>
      <c r="B479" s="2">
        <v>147792</v>
      </c>
      <c r="C479" s="2" t="s">
        <v>730</v>
      </c>
      <c r="D479" s="2">
        <v>248</v>
      </c>
      <c r="H479" s="17" t="s">
        <v>878</v>
      </c>
      <c r="I479" s="18">
        <v>130</v>
      </c>
    </row>
    <row r="480" spans="1:9" x14ac:dyDescent="0.25">
      <c r="A480" t="str">
        <f t="shared" si="7"/>
        <v xml:space="preserve">147841Снегокат "Ника-кросс"  Гонки   арт.СНК </v>
      </c>
      <c r="B480" s="2">
        <v>147841</v>
      </c>
      <c r="C480" s="2" t="s">
        <v>259</v>
      </c>
      <c r="D480" s="2">
        <v>80</v>
      </c>
      <c r="H480" s="17" t="s">
        <v>1019</v>
      </c>
      <c r="I480" s="18">
        <v>25</v>
      </c>
    </row>
    <row r="481" spans="1:9" x14ac:dyDescent="0.25">
      <c r="A481" t="str">
        <f t="shared" si="7"/>
        <v xml:space="preserve">147991УЦЕНКА Набор коньки лед. раздвижные с роликовой платформой+Защита, PVC колеса, размер 30-33  </v>
      </c>
      <c r="B481" s="2">
        <v>147991</v>
      </c>
      <c r="C481" s="2" t="s">
        <v>955</v>
      </c>
      <c r="D481" s="2">
        <v>230</v>
      </c>
      <c r="H481" s="17" t="s">
        <v>85</v>
      </c>
      <c r="I481" s="18">
        <v>140</v>
      </c>
    </row>
    <row r="482" spans="1:9" x14ac:dyDescent="0.25">
      <c r="A482" t="str">
        <f t="shared" si="7"/>
        <v xml:space="preserve">148011Ботинки лыжные женские TREK Winter3 белый (лого синий) 75 р.40 </v>
      </c>
      <c r="B482" s="2">
        <v>148011</v>
      </c>
      <c r="C482" s="2" t="s">
        <v>1049</v>
      </c>
      <c r="D482" s="2">
        <v>234</v>
      </c>
      <c r="H482" s="17" t="s">
        <v>464</v>
      </c>
      <c r="I482" s="18">
        <v>21</v>
      </c>
    </row>
    <row r="483" spans="1:9" x14ac:dyDescent="0.25">
      <c r="A483" t="str">
        <f t="shared" si="7"/>
        <v xml:space="preserve">148050Ботинки лыжные TREK Quest 2 черный (лого красный) NNN ИК  (р.37) </v>
      </c>
      <c r="B483" s="2">
        <v>148050</v>
      </c>
      <c r="C483" s="2" t="s">
        <v>616</v>
      </c>
      <c r="D483" s="2">
        <v>245</v>
      </c>
      <c r="H483" s="17" t="s">
        <v>243</v>
      </c>
      <c r="I483" s="18">
        <v>168</v>
      </c>
    </row>
    <row r="484" spans="1:9" x14ac:dyDescent="0.25">
      <c r="A484" t="str">
        <f t="shared" si="7"/>
        <v>148108Лыжи деревянные " Тайга"  165  см, цвета микс</v>
      </c>
      <c r="B484" s="2">
        <v>148108</v>
      </c>
      <c r="C484" s="2" t="s">
        <v>823</v>
      </c>
      <c r="D484" s="2">
        <v>27</v>
      </c>
      <c r="H484" s="17" t="s">
        <v>618</v>
      </c>
      <c r="I484" s="18">
        <v>181</v>
      </c>
    </row>
    <row r="485" spans="1:9" x14ac:dyDescent="0.25">
      <c r="A485" t="str">
        <f t="shared" si="7"/>
        <v xml:space="preserve">148259Тюбинг-ватрушка 120 см, Принт  </v>
      </c>
      <c r="B485" s="2">
        <v>148259</v>
      </c>
      <c r="C485" s="2" t="s">
        <v>233</v>
      </c>
      <c r="D485" s="2">
        <v>196</v>
      </c>
      <c r="H485" s="17" t="s">
        <v>1003</v>
      </c>
      <c r="I485" s="18">
        <v>188</v>
      </c>
    </row>
    <row r="486" spans="1:9" x14ac:dyDescent="0.25">
      <c r="A486" t="str">
        <f t="shared" si="7"/>
        <v xml:space="preserve">148316Комплект лыжный БРЕНД ЦСТ (185/145 (+/-5 см), крепление: 0075мм) </v>
      </c>
      <c r="B486" s="2">
        <v>148316</v>
      </c>
      <c r="C486" s="2" t="s">
        <v>278</v>
      </c>
      <c r="D486" s="2">
        <v>99</v>
      </c>
      <c r="H486" s="17" t="s">
        <v>757</v>
      </c>
      <c r="I486" s="18">
        <v>180</v>
      </c>
    </row>
    <row r="487" spans="1:9" x14ac:dyDescent="0.25">
      <c r="A487" t="str">
        <f t="shared" si="7"/>
        <v xml:space="preserve">148443Ботинки лыжные TREK Quest 4 черный (лого серый ) NNN ИК  (р.40) </v>
      </c>
      <c r="B487" s="2">
        <v>148443</v>
      </c>
      <c r="C487" s="2" t="s">
        <v>901</v>
      </c>
      <c r="D487" s="2">
        <v>71</v>
      </c>
      <c r="H487" s="17" t="s">
        <v>745</v>
      </c>
      <c r="I487" s="18">
        <v>39</v>
      </c>
    </row>
    <row r="488" spans="1:9" x14ac:dyDescent="0.25">
      <c r="A488" t="str">
        <f t="shared" si="7"/>
        <v xml:space="preserve">148605Ботинки Spine Nordik  43/7 (крепление NN75), р-р 40   </v>
      </c>
      <c r="B488" s="2">
        <v>148605</v>
      </c>
      <c r="C488" s="2" t="s">
        <v>914</v>
      </c>
      <c r="D488" s="2">
        <v>175</v>
      </c>
      <c r="H488" s="17" t="s">
        <v>730</v>
      </c>
      <c r="I488" s="18">
        <v>248</v>
      </c>
    </row>
    <row r="489" spans="1:9" x14ac:dyDescent="0.25">
      <c r="A489" t="str">
        <f t="shared" si="7"/>
        <v xml:space="preserve">148798Лыжные палки Gekars Vega 130см </v>
      </c>
      <c r="B489" s="2">
        <v>148798</v>
      </c>
      <c r="C489" s="2" t="s">
        <v>1107</v>
      </c>
      <c r="D489" s="2">
        <v>264</v>
      </c>
      <c r="H489" s="17" t="s">
        <v>650</v>
      </c>
      <c r="I489" s="18">
        <v>101</v>
      </c>
    </row>
    <row r="490" spans="1:9" x14ac:dyDescent="0.25">
      <c r="A490" t="str">
        <f t="shared" si="7"/>
        <v xml:space="preserve">148806Ледянка 35х35  толщина 2 см, рисунок микс </v>
      </c>
      <c r="B490" s="2">
        <v>148806</v>
      </c>
      <c r="C490" s="2" t="s">
        <v>471</v>
      </c>
      <c r="D490" s="2">
        <v>12</v>
      </c>
      <c r="H490" s="17" t="s">
        <v>715</v>
      </c>
      <c r="I490" s="18">
        <v>272</v>
      </c>
    </row>
    <row r="491" spans="1:9" x14ac:dyDescent="0.25">
      <c r="A491" t="str">
        <f t="shared" si="7"/>
        <v xml:space="preserve">148936Ботинки лыжные женские TREK Winter1 красный (лого серебро) 75 р.32 </v>
      </c>
      <c r="B491" s="2">
        <v>148936</v>
      </c>
      <c r="C491" s="2" t="s">
        <v>943</v>
      </c>
      <c r="D491" s="2">
        <v>174</v>
      </c>
      <c r="H491" s="17" t="s">
        <v>631</v>
      </c>
      <c r="I491" s="18">
        <v>217</v>
      </c>
    </row>
    <row r="492" spans="1:9" x14ac:dyDescent="0.25">
      <c r="A492" t="str">
        <f t="shared" si="7"/>
        <v xml:space="preserve">148960Санки-ледянки №80 "Футбольный фанат" D-45см   </v>
      </c>
      <c r="B492" s="2">
        <v>148960</v>
      </c>
      <c r="C492" s="2" t="s">
        <v>304</v>
      </c>
      <c r="D492" s="2">
        <v>196</v>
      </c>
      <c r="H492" s="17" t="s">
        <v>632</v>
      </c>
      <c r="I492" s="18">
        <v>195</v>
      </c>
    </row>
    <row r="493" spans="1:9" x14ac:dyDescent="0.25">
      <c r="A493" t="str">
        <f t="shared" si="7"/>
        <v xml:space="preserve">149066Шайба детская  </v>
      </c>
      <c r="B493" s="2">
        <v>149066</v>
      </c>
      <c r="C493" s="2" t="s">
        <v>1096</v>
      </c>
      <c r="D493" s="2">
        <v>300</v>
      </c>
      <c r="H493" s="17" t="s">
        <v>881</v>
      </c>
      <c r="I493" s="18">
        <v>43</v>
      </c>
    </row>
    <row r="494" spans="1:9" x14ac:dyDescent="0.25">
      <c r="A494" t="str">
        <f t="shared" si="7"/>
        <v xml:space="preserve">149139Мази скольжения SPRINT PRO, CH2 Red, (+2 -4°C), 60г </v>
      </c>
      <c r="B494" s="2">
        <v>149139</v>
      </c>
      <c r="C494" s="2" t="s">
        <v>1114</v>
      </c>
      <c r="D494" s="2">
        <v>266</v>
      </c>
      <c r="H494" s="17" t="s">
        <v>1017</v>
      </c>
      <c r="I494" s="18">
        <v>107</v>
      </c>
    </row>
    <row r="495" spans="1:9" x14ac:dyDescent="0.25">
      <c r="A495" t="str">
        <f t="shared" si="7"/>
        <v xml:space="preserve">149244Тюбинг-ватрушка  120 см </v>
      </c>
      <c r="B495" s="2">
        <v>149244</v>
      </c>
      <c r="C495" s="2" t="s">
        <v>181</v>
      </c>
      <c r="D495" s="2">
        <v>141</v>
      </c>
      <c r="H495" s="17" t="s">
        <v>927</v>
      </c>
      <c r="I495" s="18">
        <v>113</v>
      </c>
    </row>
    <row r="496" spans="1:9" x14ac:dyDescent="0.25">
      <c r="A496" t="str">
        <f t="shared" si="7"/>
        <v xml:space="preserve">149555Ботинки лыжные TREK Omni4 черный (лого серый) N р.41 </v>
      </c>
      <c r="B496" s="2">
        <v>149555</v>
      </c>
      <c r="C496" s="2" t="s">
        <v>786</v>
      </c>
      <c r="D496" s="2">
        <v>32</v>
      </c>
      <c r="H496" s="17" t="s">
        <v>563</v>
      </c>
      <c r="I496" s="18">
        <v>169</v>
      </c>
    </row>
    <row r="497" spans="1:9" x14ac:dyDescent="0.25">
      <c r="A497" t="str">
        <f t="shared" si="7"/>
        <v xml:space="preserve">149647Самокат-снегокат зимний 2 в 1 "Заяц"    </v>
      </c>
      <c r="B497" s="2">
        <v>149647</v>
      </c>
      <c r="C497" s="2" t="s">
        <v>509</v>
      </c>
      <c r="D497" s="2">
        <v>56</v>
      </c>
      <c r="H497" s="17" t="s">
        <v>823</v>
      </c>
      <c r="I497" s="18">
        <v>27</v>
      </c>
    </row>
    <row r="498" spans="1:9" x14ac:dyDescent="0.25">
      <c r="A498" t="str">
        <f t="shared" si="7"/>
        <v xml:space="preserve">149945Снегокат </v>
      </c>
      <c r="B498" s="2">
        <v>149945</v>
      </c>
      <c r="C498" s="2" t="s">
        <v>339</v>
      </c>
      <c r="D498" s="2">
        <v>31</v>
      </c>
      <c r="H498" s="17" t="s">
        <v>799</v>
      </c>
      <c r="I498" s="18">
        <v>203</v>
      </c>
    </row>
    <row r="499" spans="1:9" x14ac:dyDescent="0.25">
      <c r="A499" t="str">
        <f t="shared" si="7"/>
        <v xml:space="preserve">150118Ботинки Loss (крепление SNS), р-р 37 </v>
      </c>
      <c r="B499" s="2">
        <v>150118</v>
      </c>
      <c r="C499" s="2" t="s">
        <v>521</v>
      </c>
      <c r="D499" s="2">
        <v>123</v>
      </c>
      <c r="H499" s="17" t="s">
        <v>511</v>
      </c>
      <c r="I499" s="18">
        <v>242</v>
      </c>
    </row>
    <row r="500" spans="1:9" x14ac:dyDescent="0.25">
      <c r="A500" t="str">
        <f t="shared" si="7"/>
        <v xml:space="preserve">150471Коньки ледовые раздвижные "Космос", детские 223E, размер 30-33   </v>
      </c>
      <c r="B500" s="2">
        <v>150471</v>
      </c>
      <c r="C500" s="2" t="s">
        <v>105</v>
      </c>
      <c r="D500" s="2">
        <v>63</v>
      </c>
      <c r="H500" s="17" t="s">
        <v>622</v>
      </c>
      <c r="I500" s="18">
        <v>73</v>
      </c>
    </row>
    <row r="501" spans="1:9" x14ac:dyDescent="0.25">
      <c r="A501" t="str">
        <f t="shared" si="7"/>
        <v xml:space="preserve">150479Мази скольжения SPRINT PRO, CH4 Blue, (-5 -12°C), 60г </v>
      </c>
      <c r="B501" s="2">
        <v>150479</v>
      </c>
      <c r="C501" s="2" t="s">
        <v>1044</v>
      </c>
      <c r="D501" s="2">
        <v>64</v>
      </c>
      <c r="H501" s="17" t="s">
        <v>264</v>
      </c>
      <c r="I501" s="18">
        <v>176</v>
      </c>
    </row>
    <row r="502" spans="1:9" x14ac:dyDescent="0.25">
      <c r="A502" t="str">
        <f t="shared" si="7"/>
        <v xml:space="preserve">150502Тюбинг  93 см (камера 15) </v>
      </c>
      <c r="B502" s="2">
        <v>150502</v>
      </c>
      <c r="C502" s="2" t="s">
        <v>237</v>
      </c>
      <c r="D502" s="2">
        <v>133</v>
      </c>
      <c r="H502" s="17" t="s">
        <v>157</v>
      </c>
      <c r="I502" s="18">
        <v>112</v>
      </c>
    </row>
    <row r="503" spans="1:9" x14ac:dyDescent="0.25">
      <c r="A503" t="str">
        <f t="shared" si="7"/>
        <v xml:space="preserve">150543Коньки хоккейные 225L, размер 41    </v>
      </c>
      <c r="B503" s="2">
        <v>150543</v>
      </c>
      <c r="C503" s="2" t="s">
        <v>41</v>
      </c>
      <c r="D503" s="2">
        <v>12</v>
      </c>
      <c r="H503" s="17" t="s">
        <v>568</v>
      </c>
      <c r="I503" s="18">
        <v>287</v>
      </c>
    </row>
    <row r="504" spans="1:9" x14ac:dyDescent="0.25">
      <c r="A504" t="str">
        <f t="shared" si="7"/>
        <v xml:space="preserve">150690Набор коньки ледовые раздвижные 223G с роликовой платформой+Защита, PVC колеса, размер 30-33 </v>
      </c>
      <c r="B504" s="2">
        <v>150690</v>
      </c>
      <c r="C504" s="2" t="s">
        <v>469</v>
      </c>
      <c r="D504" s="2">
        <v>99</v>
      </c>
      <c r="H504" s="17" t="s">
        <v>184</v>
      </c>
      <c r="I504" s="18">
        <v>151</v>
      </c>
    </row>
    <row r="505" spans="1:9" x14ac:dyDescent="0.25">
      <c r="A505" t="str">
        <f t="shared" si="7"/>
        <v xml:space="preserve">150778Коньки хоккейные прокатные Odwin р.44 </v>
      </c>
      <c r="B505" s="2">
        <v>150778</v>
      </c>
      <c r="C505" s="2" t="s">
        <v>586</v>
      </c>
      <c r="D505" s="2">
        <v>71</v>
      </c>
      <c r="H505" s="17" t="s">
        <v>669</v>
      </c>
      <c r="I505" s="18">
        <v>177</v>
      </c>
    </row>
    <row r="506" spans="1:9" x14ac:dyDescent="0.25">
      <c r="A506" t="str">
        <f t="shared" si="7"/>
        <v xml:space="preserve">150843Ботинки лыжные Winter Star classic черный (лого неон) N р.43 </v>
      </c>
      <c r="B506" s="2">
        <v>150843</v>
      </c>
      <c r="C506" s="2" t="s">
        <v>567</v>
      </c>
      <c r="D506" s="2">
        <v>268</v>
      </c>
      <c r="H506" s="17" t="s">
        <v>247</v>
      </c>
      <c r="I506" s="18">
        <v>129</v>
      </c>
    </row>
    <row r="507" spans="1:9" x14ac:dyDescent="0.25">
      <c r="A507" t="str">
        <f t="shared" si="7"/>
        <v xml:space="preserve">150844Ботинки лыжные Winter Star classic  черный (лого серый) S р.40 </v>
      </c>
      <c r="B507" s="2">
        <v>150844</v>
      </c>
      <c r="C507" s="2" t="s">
        <v>665</v>
      </c>
      <c r="D507" s="2">
        <v>86</v>
      </c>
      <c r="H507" s="17" t="s">
        <v>170</v>
      </c>
      <c r="I507" s="18">
        <v>151</v>
      </c>
    </row>
    <row r="508" spans="1:9" x14ac:dyDescent="0.25">
      <c r="A508" t="str">
        <f t="shared" si="7"/>
        <v xml:space="preserve">150887Ботинки лыжные TREK Level1 черный (лого неон) N р.38 </v>
      </c>
      <c r="B508" s="2">
        <v>150887</v>
      </c>
      <c r="C508" s="2" t="s">
        <v>672</v>
      </c>
      <c r="D508" s="2">
        <v>107</v>
      </c>
      <c r="H508" s="17" t="s">
        <v>225</v>
      </c>
      <c r="I508" s="18">
        <v>34</v>
      </c>
    </row>
    <row r="509" spans="1:9" x14ac:dyDescent="0.25">
      <c r="A509" t="str">
        <f t="shared" si="7"/>
        <v xml:space="preserve">150935Мяч для флорбола MR-MF-Wh, пластик, IFF Approved  белый </v>
      </c>
      <c r="B509" s="2">
        <v>150935</v>
      </c>
      <c r="C509" s="2" t="s">
        <v>1148</v>
      </c>
      <c r="D509" s="2">
        <v>46</v>
      </c>
      <c r="H509" s="17" t="s">
        <v>120</v>
      </c>
      <c r="I509" s="18">
        <v>177</v>
      </c>
    </row>
    <row r="510" spans="1:9" x14ac:dyDescent="0.25">
      <c r="A510" t="str">
        <f t="shared" si="7"/>
        <v xml:space="preserve">151184Коньки фигурные Winter Star прокат р.34 </v>
      </c>
      <c r="B510" s="2">
        <v>151184</v>
      </c>
      <c r="C510" s="2" t="s">
        <v>503</v>
      </c>
      <c r="D510" s="2">
        <v>229</v>
      </c>
      <c r="H510" s="17" t="s">
        <v>705</v>
      </c>
      <c r="I510" s="18">
        <v>299</v>
      </c>
    </row>
    <row r="511" spans="1:9" x14ac:dyDescent="0.25">
      <c r="A511" t="str">
        <f t="shared" si="7"/>
        <v xml:space="preserve">151218Тюбинг 85 см СВО (ТБ3К-85/А2 с акулой) </v>
      </c>
      <c r="B511" s="2">
        <v>151218</v>
      </c>
      <c r="C511" s="2" t="s">
        <v>966</v>
      </c>
      <c r="D511" s="2">
        <v>32</v>
      </c>
      <c r="H511" s="17" t="s">
        <v>897</v>
      </c>
      <c r="I511" s="18">
        <v>100</v>
      </c>
    </row>
    <row r="512" spans="1:9" x14ac:dyDescent="0.25">
      <c r="A512" t="str">
        <f t="shared" si="7"/>
        <v xml:space="preserve">151307Ботинки лыжныеWinter Star classic черный (лого красный) N р.42 </v>
      </c>
      <c r="B512" s="2">
        <v>151307</v>
      </c>
      <c r="C512" s="2" t="s">
        <v>840</v>
      </c>
      <c r="D512" s="2">
        <v>120</v>
      </c>
      <c r="H512" s="17" t="s">
        <v>1021</v>
      </c>
      <c r="I512" s="18">
        <v>89</v>
      </c>
    </row>
    <row r="513" spans="1:9" x14ac:dyDescent="0.25">
      <c r="A513" t="str">
        <f t="shared" si="7"/>
        <v xml:space="preserve">151354Тюбинг 95 см (ТБ1-90/Ф с фиксиками)  </v>
      </c>
      <c r="B513" s="2">
        <v>151354</v>
      </c>
      <c r="C513" s="2" t="s">
        <v>945</v>
      </c>
      <c r="D513" s="2">
        <v>296</v>
      </c>
      <c r="H513" s="17" t="s">
        <v>956</v>
      </c>
      <c r="I513" s="18">
        <v>144</v>
      </c>
    </row>
    <row r="514" spans="1:9" x14ac:dyDescent="0.25">
      <c r="A514" t="str">
        <f t="shared" si="7"/>
        <v xml:space="preserve">151377Санки-ледянки "Пингвин чемпион" D-40см </v>
      </c>
      <c r="B514" s="2">
        <v>151377</v>
      </c>
      <c r="C514" s="2" t="s">
        <v>652</v>
      </c>
      <c r="D514" s="2">
        <v>107</v>
      </c>
      <c r="H514" s="17" t="s">
        <v>1005</v>
      </c>
      <c r="I514" s="18">
        <v>3</v>
      </c>
    </row>
    <row r="515" spans="1:9" x14ac:dyDescent="0.25">
      <c r="A515" t="str">
        <f t="shared" ref="A515:A578" si="8">B515&amp;C515</f>
        <v xml:space="preserve">151686Коньки хоккейные BlackAqua HS-207 (р. 39) </v>
      </c>
      <c r="B515" s="2">
        <v>151686</v>
      </c>
      <c r="C515" s="2" t="s">
        <v>495</v>
      </c>
      <c r="D515" s="2">
        <v>29</v>
      </c>
      <c r="H515" s="17" t="s">
        <v>677</v>
      </c>
      <c r="I515" s="18">
        <v>183</v>
      </c>
    </row>
    <row r="516" spans="1:9" x14ac:dyDescent="0.25">
      <c r="A516" t="str">
        <f t="shared" si="8"/>
        <v xml:space="preserve">151736Ботинки лыжные Winter Star comfort  черный (лого лайм неон) 75 р.43 </v>
      </c>
      <c r="B516" s="2">
        <v>151736</v>
      </c>
      <c r="C516" s="2" t="s">
        <v>694</v>
      </c>
      <c r="D516" s="2">
        <v>244</v>
      </c>
      <c r="H516" s="17" t="s">
        <v>212</v>
      </c>
      <c r="I516" s="18">
        <v>61</v>
      </c>
    </row>
    <row r="517" spans="1:9" x14ac:dyDescent="0.25">
      <c r="A517" t="str">
        <f t="shared" si="8"/>
        <v xml:space="preserve">151754ботинки лыжные TREK Blazzer NNN ИК (черный, лого красный) (р. 40)  </v>
      </c>
      <c r="B517" s="2">
        <v>151754</v>
      </c>
      <c r="C517" s="2" t="s">
        <v>612</v>
      </c>
      <c r="D517" s="2">
        <v>209</v>
      </c>
      <c r="H517" s="17" t="s">
        <v>200</v>
      </c>
      <c r="I517" s="18">
        <v>74</v>
      </c>
    </row>
    <row r="518" spans="1:9" x14ac:dyDescent="0.25">
      <c r="A518" t="str">
        <f t="shared" si="8"/>
        <v xml:space="preserve">151812Парафин для лыж  t°С (-3 -7°C), масса 80г </v>
      </c>
      <c r="B518" s="2">
        <v>151812</v>
      </c>
      <c r="C518" s="2" t="s">
        <v>1117</v>
      </c>
      <c r="D518" s="2">
        <v>99</v>
      </c>
      <c r="H518" s="17" t="s">
        <v>114</v>
      </c>
      <c r="I518" s="18">
        <v>149</v>
      </c>
    </row>
    <row r="519" spans="1:9" x14ac:dyDescent="0.25">
      <c r="A519" t="str">
        <f t="shared" si="8"/>
        <v xml:space="preserve">151868Крепления охотпромысловые, кожа ( носковой и пяточный ремень )   </v>
      </c>
      <c r="B519" s="2">
        <v>151868</v>
      </c>
      <c r="C519" s="2" t="s">
        <v>607</v>
      </c>
      <c r="D519" s="2">
        <v>19</v>
      </c>
      <c r="H519" s="17" t="s">
        <v>1109</v>
      </c>
      <c r="I519" s="18">
        <v>279</v>
      </c>
    </row>
    <row r="520" spans="1:9" x14ac:dyDescent="0.25">
      <c r="A520" t="str">
        <f t="shared" si="8"/>
        <v>151881Палки лыжные стеклопластиковые г.Бийск (160 см) цвета микс</v>
      </c>
      <c r="B520" s="2">
        <v>151881</v>
      </c>
      <c r="C520" s="2" t="s">
        <v>549</v>
      </c>
      <c r="D520" s="2">
        <v>153</v>
      </c>
      <c r="H520" s="17" t="s">
        <v>572</v>
      </c>
      <c r="I520" s="18">
        <v>95</v>
      </c>
    </row>
    <row r="521" spans="1:9" x14ac:dyDescent="0.25">
      <c r="A521" t="str">
        <f t="shared" si="8"/>
        <v xml:space="preserve">151998УЦЕНКА Снегокат "Тимка Спорт 4-1"  арт.ТС4-1  </v>
      </c>
      <c r="B521" s="2">
        <v>151998</v>
      </c>
      <c r="C521" s="2" t="s">
        <v>903</v>
      </c>
      <c r="D521" s="2">
        <v>125</v>
      </c>
      <c r="H521" s="17" t="s">
        <v>979</v>
      </c>
      <c r="I521" s="18">
        <v>90</v>
      </c>
    </row>
    <row r="522" spans="1:9" x14ac:dyDescent="0.25">
      <c r="A522" t="str">
        <f t="shared" si="8"/>
        <v xml:space="preserve">151998Лыжа боковая к снегокату ЛБ1, цвет чёрный  </v>
      </c>
      <c r="B522" s="2">
        <v>151998</v>
      </c>
      <c r="C522" s="2" t="s">
        <v>85</v>
      </c>
      <c r="D522" s="2">
        <v>140</v>
      </c>
      <c r="H522" s="17" t="s">
        <v>820</v>
      </c>
      <c r="I522" s="18">
        <v>36</v>
      </c>
    </row>
    <row r="523" spans="1:9" x14ac:dyDescent="0.25">
      <c r="A523" t="str">
        <f t="shared" si="8"/>
        <v xml:space="preserve">152019Санки-ледянки Машинка №4 размер 71х31, цвета микс   </v>
      </c>
      <c r="B523" s="2">
        <v>152019</v>
      </c>
      <c r="C523" s="2" t="s">
        <v>551</v>
      </c>
      <c r="D523" s="2">
        <v>80</v>
      </c>
      <c r="H523" s="17" t="s">
        <v>948</v>
      </c>
      <c r="I523" s="18">
        <v>245</v>
      </c>
    </row>
    <row r="524" spans="1:9" x14ac:dyDescent="0.25">
      <c r="A524" t="str">
        <f t="shared" si="8"/>
        <v xml:space="preserve">152300Ботинки Loss 443/7 (крепление SNS), р-р30 </v>
      </c>
      <c r="B524" s="2">
        <v>152300</v>
      </c>
      <c r="C524" s="2" t="s">
        <v>961</v>
      </c>
      <c r="D524" s="2">
        <v>5</v>
      </c>
      <c r="H524" s="17" t="s">
        <v>725</v>
      </c>
      <c r="I524" s="18">
        <v>239</v>
      </c>
    </row>
    <row r="525" spans="1:9" x14ac:dyDescent="0.25">
      <c r="A525" t="str">
        <f t="shared" si="8"/>
        <v xml:space="preserve">152340Пробка для растирки мази синтетическая </v>
      </c>
      <c r="B525" s="2">
        <v>152340</v>
      </c>
      <c r="C525" s="2" t="s">
        <v>913</v>
      </c>
      <c r="D525" s="2">
        <v>159</v>
      </c>
      <c r="H525" s="17" t="s">
        <v>886</v>
      </c>
      <c r="I525" s="18">
        <v>162</v>
      </c>
    </row>
    <row r="526" spans="1:9" x14ac:dyDescent="0.25">
      <c r="A526" t="str">
        <f t="shared" si="8"/>
        <v xml:space="preserve">152439Тюбинг - ватрушка  диаметр 90 см, ткань с рисунком, цвета микс </v>
      </c>
      <c r="B526" s="2">
        <v>152439</v>
      </c>
      <c r="C526" s="2" t="s">
        <v>296</v>
      </c>
      <c r="D526" s="2">
        <v>193</v>
      </c>
      <c r="H526" s="17" t="s">
        <v>727</v>
      </c>
      <c r="I526" s="18">
        <v>99</v>
      </c>
    </row>
    <row r="527" spans="1:9" x14ac:dyDescent="0.25">
      <c r="A527" t="str">
        <f t="shared" si="8"/>
        <v xml:space="preserve">152677Снегокат "Тимка спорт 2" F1   арт.ТС2/F12   </v>
      </c>
      <c r="B527" s="2">
        <v>152677</v>
      </c>
      <c r="C527" s="2" t="s">
        <v>133</v>
      </c>
      <c r="D527" s="2">
        <v>80</v>
      </c>
      <c r="H527" s="17" t="s">
        <v>673</v>
      </c>
      <c r="I527" s="18">
        <v>214</v>
      </c>
    </row>
    <row r="528" spans="1:9" x14ac:dyDescent="0.25">
      <c r="A528" t="str">
        <f t="shared" si="8"/>
        <v>152867Комплект лыжный БРЕНД ЦСТ (Step, 190/150 (+/-5 см), крепление: 0075мм) цвета микс</v>
      </c>
      <c r="B528" s="2">
        <v>152867</v>
      </c>
      <c r="C528" s="2" t="s">
        <v>483</v>
      </c>
      <c r="D528" s="2">
        <v>26</v>
      </c>
      <c r="H528" s="17" t="s">
        <v>267</v>
      </c>
      <c r="I528" s="18">
        <v>62</v>
      </c>
    </row>
    <row r="529" spans="1:9" x14ac:dyDescent="0.25">
      <c r="A529" t="str">
        <f t="shared" si="8"/>
        <v xml:space="preserve">152920Снегокат "Ника-джамп"  Робот   арт.СНД1 </v>
      </c>
      <c r="B529" s="2">
        <v>152920</v>
      </c>
      <c r="C529" s="2" t="s">
        <v>87</v>
      </c>
      <c r="D529" s="2">
        <v>124</v>
      </c>
      <c r="H529" s="17" t="s">
        <v>922</v>
      </c>
      <c r="I529" s="18">
        <v>278</v>
      </c>
    </row>
    <row r="530" spans="1:9" x14ac:dyDescent="0.25">
      <c r="A530" t="str">
        <f t="shared" si="8"/>
        <v xml:space="preserve">153162Тюбинг 75 см  (ТБ1-70/ТК "Три кота")   </v>
      </c>
      <c r="B530" s="2">
        <v>153162</v>
      </c>
      <c r="C530" s="2" t="s">
        <v>260</v>
      </c>
      <c r="D530" s="2">
        <v>145</v>
      </c>
      <c r="H530" s="17" t="s">
        <v>795</v>
      </c>
      <c r="I530" s="18">
        <v>166</v>
      </c>
    </row>
    <row r="531" spans="1:9" x14ac:dyDescent="0.25">
      <c r="A531" t="str">
        <f t="shared" si="8"/>
        <v xml:space="preserve">153341Ботинки лыжные Winter Star classic черный (лого неон) N р.40 </v>
      </c>
      <c r="B531" s="2">
        <v>153341</v>
      </c>
      <c r="C531" s="2" t="s">
        <v>1030</v>
      </c>
      <c r="D531" s="2">
        <v>16</v>
      </c>
      <c r="H531" s="17" t="s">
        <v>189</v>
      </c>
      <c r="I531" s="18">
        <v>159</v>
      </c>
    </row>
    <row r="532" spans="1:9" x14ac:dyDescent="0.25">
      <c r="A532" t="str">
        <f t="shared" si="8"/>
        <v xml:space="preserve">153473Тюбинг 105 см (ТSМ-100/1 "Человек-паук") </v>
      </c>
      <c r="B532" s="2">
        <v>153473</v>
      </c>
      <c r="C532" s="2" t="s">
        <v>596</v>
      </c>
      <c r="D532" s="2">
        <v>246</v>
      </c>
      <c r="H532" s="17" t="s">
        <v>305</v>
      </c>
      <c r="I532" s="18">
        <v>44</v>
      </c>
    </row>
    <row r="533" spans="1:9" x14ac:dyDescent="0.25">
      <c r="A533" t="str">
        <f t="shared" si="8"/>
        <v xml:space="preserve">153607Снегокат "Тимка Спорт 4-1"  Пинк   арт.ТС4-1/ПН2 </v>
      </c>
      <c r="B533" s="2">
        <v>153607</v>
      </c>
      <c r="C533" s="2" t="s">
        <v>168</v>
      </c>
      <c r="D533" s="2">
        <v>194</v>
      </c>
      <c r="H533" s="17" t="s">
        <v>286</v>
      </c>
      <c r="I533" s="18">
        <v>154</v>
      </c>
    </row>
    <row r="534" spans="1:9" x14ac:dyDescent="0.25">
      <c r="A534" t="str">
        <f t="shared" si="8"/>
        <v xml:space="preserve">153980Шайба хоккейная "VEGUM Junior", d 60 мм, выс. 20 мм, вес 85-90гр, резина, </v>
      </c>
      <c r="B534" s="2">
        <v>153980</v>
      </c>
      <c r="C534" s="2" t="s">
        <v>1033</v>
      </c>
      <c r="D534" s="2">
        <v>234</v>
      </c>
      <c r="H534" s="17" t="s">
        <v>167</v>
      </c>
      <c r="I534" s="18">
        <v>140</v>
      </c>
    </row>
    <row r="535" spans="1:9" x14ac:dyDescent="0.25">
      <c r="A535" t="str">
        <f t="shared" si="8"/>
        <v xml:space="preserve">154002Ботинки лыжные TREK Level 2 NNN ИК (черный, лого красный) (р.40)   </v>
      </c>
      <c r="B535" s="2">
        <v>154002</v>
      </c>
      <c r="C535" s="2" t="s">
        <v>620</v>
      </c>
      <c r="D535" s="2">
        <v>128</v>
      </c>
      <c r="H535" s="17" t="s">
        <v>221</v>
      </c>
      <c r="I535" s="18">
        <v>92</v>
      </c>
    </row>
    <row r="536" spans="1:9" x14ac:dyDescent="0.25">
      <c r="A536" t="str">
        <f t="shared" si="8"/>
        <v xml:space="preserve">154057Коньки хоккейные 225L, размер 42   </v>
      </c>
      <c r="B536" s="2">
        <v>154057</v>
      </c>
      <c r="C536" s="2" t="s">
        <v>35</v>
      </c>
      <c r="D536" s="2">
        <v>94</v>
      </c>
      <c r="H536" s="17" t="s">
        <v>194</v>
      </c>
      <c r="I536" s="18">
        <v>76</v>
      </c>
    </row>
    <row r="537" spans="1:9" x14ac:dyDescent="0.25">
      <c r="A537" t="str">
        <f t="shared" si="8"/>
        <v xml:space="preserve">154094Тюбинг 85 см (ТБ1-80/ММ с ми-ми-мишками) </v>
      </c>
      <c r="B537" s="2">
        <v>154094</v>
      </c>
      <c r="C537" s="2" t="s">
        <v>195</v>
      </c>
      <c r="D537" s="2">
        <v>187</v>
      </c>
      <c r="H537" s="17" t="s">
        <v>671</v>
      </c>
      <c r="I537" s="18">
        <v>262</v>
      </c>
    </row>
    <row r="538" spans="1:9" x14ac:dyDescent="0.25">
      <c r="A538" t="str">
        <f t="shared" si="8"/>
        <v xml:space="preserve">154292Сумка для коньков и роликовых коньков,  38х40 см, цвета микс </v>
      </c>
      <c r="B538" s="2">
        <v>154292</v>
      </c>
      <c r="C538" s="2" t="s">
        <v>196</v>
      </c>
      <c r="D538" s="2">
        <v>115</v>
      </c>
      <c r="H538" s="17" t="s">
        <v>307</v>
      </c>
      <c r="I538" s="18">
        <v>90</v>
      </c>
    </row>
    <row r="539" spans="1:9" x14ac:dyDescent="0.25">
      <c r="A539" t="str">
        <f t="shared" si="8"/>
        <v xml:space="preserve">154538Тюбинг-ватрушка 83 см, Цветы </v>
      </c>
      <c r="B539" s="2">
        <v>154538</v>
      </c>
      <c r="C539" s="2" t="s">
        <v>251</v>
      </c>
      <c r="D539" s="2">
        <v>35</v>
      </c>
      <c r="H539" s="17" t="s">
        <v>106</v>
      </c>
      <c r="I539" s="18">
        <v>143</v>
      </c>
    </row>
    <row r="540" spans="1:9" x14ac:dyDescent="0.25">
      <c r="A540" t="str">
        <f t="shared" si="8"/>
        <v xml:space="preserve">154541Ботинки лыжные TREK Sportiks SNS ИК (черный, лого синий р. 39 </v>
      </c>
      <c r="B540" s="2">
        <v>154541</v>
      </c>
      <c r="C540" s="2" t="s">
        <v>500</v>
      </c>
      <c r="D540" s="2">
        <v>265</v>
      </c>
      <c r="H540" s="17" t="s">
        <v>142</v>
      </c>
      <c r="I540" s="18">
        <v>118</v>
      </c>
    </row>
    <row r="541" spans="1:9" x14ac:dyDescent="0.25">
      <c r="A541" t="str">
        <f t="shared" si="8"/>
        <v xml:space="preserve">154792Горнолыжная маска всепогодная 928, цвет оправы белый </v>
      </c>
      <c r="B541" s="2">
        <v>154792</v>
      </c>
      <c r="C541" s="2" t="s">
        <v>753</v>
      </c>
      <c r="D541" s="2">
        <v>170</v>
      </c>
      <c r="H541" s="17" t="s">
        <v>124</v>
      </c>
      <c r="I541" s="18">
        <v>152</v>
      </c>
    </row>
    <row r="542" spans="1:9" x14ac:dyDescent="0.25">
      <c r="A542" t="str">
        <f t="shared" si="8"/>
        <v xml:space="preserve">154819Коньки фигурные Winter Star с мехом р.31 </v>
      </c>
      <c r="B542" s="2">
        <v>154819</v>
      </c>
      <c r="C542" s="2" t="s">
        <v>678</v>
      </c>
      <c r="D542" s="2">
        <v>134</v>
      </c>
      <c r="H542" s="17" t="s">
        <v>754</v>
      </c>
      <c r="I542" s="18">
        <v>185</v>
      </c>
    </row>
    <row r="543" spans="1:9" x14ac:dyDescent="0.25">
      <c r="A543" t="str">
        <f t="shared" si="8"/>
        <v xml:space="preserve">155058Ботинки лыжные Winter Starclassic черный (лого красный) S р.38 </v>
      </c>
      <c r="B543" s="2">
        <v>155058</v>
      </c>
      <c r="C543" s="2" t="s">
        <v>636</v>
      </c>
      <c r="D543" s="2">
        <v>93</v>
      </c>
      <c r="H543" s="17" t="s">
        <v>981</v>
      </c>
      <c r="I543" s="18">
        <v>299</v>
      </c>
    </row>
    <row r="544" spans="1:9" x14ac:dyDescent="0.25">
      <c r="A544" t="str">
        <f t="shared" si="8"/>
        <v xml:space="preserve">155243Снегокат растущий СНК.10-02 "Kiddy  LUX" "Ирбис" </v>
      </c>
      <c r="B544" s="2">
        <v>155243</v>
      </c>
      <c r="C544" s="2" t="s">
        <v>290</v>
      </c>
      <c r="D544" s="2">
        <v>104</v>
      </c>
      <c r="H544" s="17" t="s">
        <v>865</v>
      </c>
      <c r="I544" s="18">
        <v>69</v>
      </c>
    </row>
    <row r="545" spans="1:9" x14ac:dyDescent="0.25">
      <c r="A545" t="str">
        <f t="shared" si="8"/>
        <v xml:space="preserve">155430Лыжи деревянные " Тайга"  185  см   </v>
      </c>
      <c r="B545" s="2">
        <v>155430</v>
      </c>
      <c r="C545" s="2" t="s">
        <v>799</v>
      </c>
      <c r="D545" s="2">
        <v>203</v>
      </c>
      <c r="H545" s="17" t="s">
        <v>992</v>
      </c>
      <c r="I545" s="18">
        <v>47</v>
      </c>
    </row>
    <row r="546" spans="1:9" x14ac:dyDescent="0.25">
      <c r="A546" t="str">
        <f t="shared" si="8"/>
        <v xml:space="preserve">155690Ботинки лыжные детские Winter Star comfort Kids белый (лого синий) N р.35 </v>
      </c>
      <c r="B546" s="2">
        <v>155690</v>
      </c>
      <c r="C546" s="2" t="s">
        <v>815</v>
      </c>
      <c r="D546" s="2">
        <v>262</v>
      </c>
      <c r="H546" s="17" t="s">
        <v>1108</v>
      </c>
      <c r="I546" s="18">
        <v>154</v>
      </c>
    </row>
    <row r="547" spans="1:9" x14ac:dyDescent="0.25">
      <c r="A547" t="str">
        <f t="shared" si="8"/>
        <v xml:space="preserve">155744Ботинки лыжные TREK Omni4 черный (лого серый) N р.44 </v>
      </c>
      <c r="B547" s="2">
        <v>155744</v>
      </c>
      <c r="C547" s="2" t="s">
        <v>950</v>
      </c>
      <c r="D547" s="2">
        <v>123</v>
      </c>
      <c r="H547" s="17" t="s">
        <v>1104</v>
      </c>
      <c r="I547" s="18">
        <v>158</v>
      </c>
    </row>
    <row r="548" spans="1:9" x14ac:dyDescent="0.25">
      <c r="A548" t="str">
        <f t="shared" si="8"/>
        <v xml:space="preserve">155926Снегокат "Тимка спорт 1+"граффити красный (высота 540мм) ТС1+/GR </v>
      </c>
      <c r="B548" s="2">
        <v>155926</v>
      </c>
      <c r="C548" s="2" t="s">
        <v>147</v>
      </c>
      <c r="D548" s="2">
        <v>14</v>
      </c>
      <c r="H548" s="17" t="s">
        <v>1105</v>
      </c>
      <c r="I548" s="18">
        <v>89</v>
      </c>
    </row>
    <row r="549" spans="1:9" x14ac:dyDescent="0.25">
      <c r="A549" t="str">
        <f t="shared" si="8"/>
        <v xml:space="preserve">155945Ботинки Spine Smart 457 (крепление SNS) р-р 42   </v>
      </c>
      <c r="B549" s="2">
        <v>155945</v>
      </c>
      <c r="C549" s="2" t="s">
        <v>743</v>
      </c>
      <c r="D549" s="2">
        <v>74</v>
      </c>
      <c r="H549" s="17" t="s">
        <v>924</v>
      </c>
      <c r="I549" s="18">
        <v>83</v>
      </c>
    </row>
    <row r="550" spans="1:9" x14ac:dyDescent="0.25">
      <c r="A550" t="str">
        <f t="shared" si="8"/>
        <v xml:space="preserve">156119Ледянка 35х35  толщина 2 см </v>
      </c>
      <c r="B550" s="2">
        <v>156119</v>
      </c>
      <c r="C550" s="2" t="s">
        <v>284</v>
      </c>
      <c r="D550" s="2">
        <v>213</v>
      </c>
      <c r="H550" s="17" t="s">
        <v>1037</v>
      </c>
      <c r="I550" s="18">
        <v>20</v>
      </c>
    </row>
    <row r="551" spans="1:9" x14ac:dyDescent="0.25">
      <c r="A551" t="str">
        <f t="shared" si="8"/>
        <v xml:space="preserve">156208Ледянка Рекс_90х40  толщина 2 см </v>
      </c>
      <c r="B551" s="2">
        <v>156208</v>
      </c>
      <c r="C551" s="2" t="s">
        <v>481</v>
      </c>
      <c r="D551" s="2">
        <v>298</v>
      </c>
      <c r="H551" s="17" t="s">
        <v>925</v>
      </c>
      <c r="I551" s="18">
        <v>132</v>
      </c>
    </row>
    <row r="552" spans="1:9" x14ac:dyDescent="0.25">
      <c r="A552" t="str">
        <f t="shared" si="8"/>
        <v xml:space="preserve">156318Ботинки лыжные Winter Star classic черный (лого синий) N р.37 </v>
      </c>
      <c r="B552" s="2">
        <v>156318</v>
      </c>
      <c r="C552" s="2" t="s">
        <v>641</v>
      </c>
      <c r="D552" s="2">
        <v>157</v>
      </c>
      <c r="H552" s="17" t="s">
        <v>1124</v>
      </c>
      <c r="I552" s="18">
        <v>14</v>
      </c>
    </row>
    <row r="553" spans="1:9" x14ac:dyDescent="0.25">
      <c r="A553" t="str">
        <f t="shared" si="8"/>
        <v xml:space="preserve">156432Ботинки лыжные TREK Quest4 черный (лого серый) N р.43 </v>
      </c>
      <c r="B553" s="2">
        <v>156432</v>
      </c>
      <c r="C553" s="2" t="s">
        <v>902</v>
      </c>
      <c r="D553" s="2">
        <v>183</v>
      </c>
      <c r="H553" s="17" t="s">
        <v>683</v>
      </c>
      <c r="I553" s="18">
        <v>92</v>
      </c>
    </row>
    <row r="554" spans="1:9" x14ac:dyDescent="0.25">
      <c r="A554" t="str">
        <f t="shared" si="8"/>
        <v xml:space="preserve">156438Тюбинг-ватрушка  110 см </v>
      </c>
      <c r="B554" s="2">
        <v>156438</v>
      </c>
      <c r="C554" s="2" t="s">
        <v>46</v>
      </c>
      <c r="D554" s="2">
        <v>109</v>
      </c>
      <c r="H554" s="17" t="s">
        <v>1112</v>
      </c>
      <c r="I554" s="18">
        <v>19</v>
      </c>
    </row>
    <row r="555" spans="1:9" x14ac:dyDescent="0.25">
      <c r="A555" t="str">
        <f t="shared" si="8"/>
        <v xml:space="preserve">156451Ботинки лыжные Winter Star classic  черный (лого серый) 75 р.43 </v>
      </c>
      <c r="B555" s="2">
        <v>156451</v>
      </c>
      <c r="C555" s="2" t="s">
        <v>556</v>
      </c>
      <c r="D555" s="2">
        <v>116</v>
      </c>
      <c r="H555" s="17" t="s">
        <v>1107</v>
      </c>
      <c r="I555" s="18">
        <v>264</v>
      </c>
    </row>
    <row r="556" spans="1:9" x14ac:dyDescent="0.25">
      <c r="A556" t="str">
        <f t="shared" si="8"/>
        <v xml:space="preserve">156583Ботинки лыжные TREK Level1 черный (лого неон) N р.44 </v>
      </c>
      <c r="B556" s="2">
        <v>156583</v>
      </c>
      <c r="C556" s="2" t="s">
        <v>1046</v>
      </c>
      <c r="D556" s="2">
        <v>252</v>
      </c>
      <c r="H556" s="17" t="s">
        <v>1001</v>
      </c>
      <c r="I556" s="18">
        <v>5</v>
      </c>
    </row>
    <row r="557" spans="1:9" x14ac:dyDescent="0.25">
      <c r="A557" t="str">
        <f t="shared" si="8"/>
        <v xml:space="preserve">156817Ботинки лыжные женские TREK Winter1 красный (лого серебро) 75 р.33 </v>
      </c>
      <c r="B557" s="2">
        <v>156817</v>
      </c>
      <c r="C557" s="2" t="s">
        <v>1012</v>
      </c>
      <c r="D557" s="2">
        <v>90</v>
      </c>
      <c r="H557" s="17" t="s">
        <v>662</v>
      </c>
      <c r="I557" s="18">
        <v>0</v>
      </c>
    </row>
    <row r="558" spans="1:9" x14ac:dyDescent="0.25">
      <c r="A558" t="str">
        <f t="shared" si="8"/>
        <v>156952Зажим-липучка для лыж, цвет черный</v>
      </c>
      <c r="B558" s="2">
        <v>156952</v>
      </c>
      <c r="C558" s="2" t="s">
        <v>538</v>
      </c>
      <c r="D558" s="2">
        <v>213</v>
      </c>
      <c r="H558" s="17" t="s">
        <v>520</v>
      </c>
      <c r="I558" s="18">
        <v>244</v>
      </c>
    </row>
    <row r="559" spans="1:9" x14ac:dyDescent="0.25">
      <c r="A559" t="str">
        <f t="shared" si="8"/>
        <v xml:space="preserve">156980Снегокат "Ника-Snowdrive"   Пинк  амарантовый  арт.СНД3/ПН2   </v>
      </c>
      <c r="B559" s="2">
        <v>156980</v>
      </c>
      <c r="C559" s="2" t="s">
        <v>828</v>
      </c>
      <c r="D559" s="2">
        <v>29</v>
      </c>
      <c r="H559" s="17" t="s">
        <v>767</v>
      </c>
      <c r="I559" s="18">
        <v>320</v>
      </c>
    </row>
    <row r="560" spans="1:9" x14ac:dyDescent="0.25">
      <c r="A560" t="str">
        <f t="shared" si="8"/>
        <v xml:space="preserve">157108Ботинки лыжные Winter Starclassic черный (лого красный) S р.44 </v>
      </c>
      <c r="B560" s="2">
        <v>157108</v>
      </c>
      <c r="C560" s="2" t="s">
        <v>855</v>
      </c>
      <c r="D560" s="2">
        <v>296</v>
      </c>
      <c r="H560" s="17" t="s">
        <v>646</v>
      </c>
      <c r="I560" s="18">
        <v>191</v>
      </c>
    </row>
    <row r="561" spans="1:9" x14ac:dyDescent="0.25">
      <c r="A561" t="str">
        <f t="shared" si="8"/>
        <v xml:space="preserve">157165Ботинки лыжные TREK Blazzer NNN ИК (черный, лого серый) (р. 37)  </v>
      </c>
      <c r="B561" s="2">
        <v>157165</v>
      </c>
      <c r="C561" s="2" t="s">
        <v>1079</v>
      </c>
      <c r="D561" s="2">
        <v>242</v>
      </c>
      <c r="H561" s="17" t="s">
        <v>579</v>
      </c>
      <c r="I561" s="18">
        <v>4</v>
      </c>
    </row>
    <row r="562" spans="1:9" x14ac:dyDescent="0.25">
      <c r="A562" t="str">
        <f t="shared" si="8"/>
        <v xml:space="preserve">157170Коньки ледовые раздвижные "Единорожка", детские 223R, размер 30-33   </v>
      </c>
      <c r="B562" s="2">
        <v>157170</v>
      </c>
      <c r="C562" s="2" t="s">
        <v>92</v>
      </c>
      <c r="D562" s="2">
        <v>115</v>
      </c>
      <c r="H562" s="17" t="s">
        <v>1114</v>
      </c>
      <c r="I562" s="18">
        <v>266</v>
      </c>
    </row>
    <row r="563" spans="1:9" x14ac:dyDescent="0.25">
      <c r="A563" t="str">
        <f t="shared" si="8"/>
        <v xml:space="preserve">157307Ботинки лыжные TREK Quest 4 черный (лого серый ) NNN ИК  (р.41) </v>
      </c>
      <c r="B563" s="2">
        <v>157307</v>
      </c>
      <c r="C563" s="2" t="s">
        <v>559</v>
      </c>
      <c r="D563" s="2">
        <v>55</v>
      </c>
      <c r="H563" s="17" t="s">
        <v>1115</v>
      </c>
      <c r="I563" s="18">
        <v>139</v>
      </c>
    </row>
    <row r="564" spans="1:9" x14ac:dyDescent="0.25">
      <c r="A564" t="str">
        <f t="shared" si="8"/>
        <v xml:space="preserve">157322УЦЕНКА Коньки хоккейные 225L, размер 38   </v>
      </c>
      <c r="B564" s="2">
        <v>157322</v>
      </c>
      <c r="C564" s="2" t="s">
        <v>833</v>
      </c>
      <c r="D564" s="2">
        <v>40</v>
      </c>
      <c r="H564" s="17" t="s">
        <v>1044</v>
      </c>
      <c r="I564" s="18">
        <v>64</v>
      </c>
    </row>
    <row r="565" spans="1:9" x14ac:dyDescent="0.25">
      <c r="A565" t="str">
        <f t="shared" si="8"/>
        <v xml:space="preserve">157452Крепление для лыж 3-штыревое сталь </v>
      </c>
      <c r="B565" s="2">
        <v>157452</v>
      </c>
      <c r="C565" s="2" t="s">
        <v>490</v>
      </c>
      <c r="D565" s="2">
        <v>51</v>
      </c>
      <c r="H565" s="17" t="s">
        <v>851</v>
      </c>
      <c r="I565" s="18">
        <v>113</v>
      </c>
    </row>
    <row r="566" spans="1:9" x14ac:dyDescent="0.25">
      <c r="A566" t="str">
        <f t="shared" si="8"/>
        <v>157484Мазь лыжная RAY WT-20 -8-25°C синтетическая зеленая (35г)</v>
      </c>
      <c r="B566" s="2">
        <v>157484</v>
      </c>
      <c r="C566" s="2" t="s">
        <v>835</v>
      </c>
      <c r="D566" s="2">
        <v>277</v>
      </c>
      <c r="H566" s="17" t="s">
        <v>921</v>
      </c>
      <c r="I566" s="18">
        <v>33</v>
      </c>
    </row>
    <row r="567" spans="1:9" x14ac:dyDescent="0.25">
      <c r="A567" t="str">
        <f t="shared" si="8"/>
        <v xml:space="preserve">157601Комплект лыжный БРЕНД ЦСТ (185/145 (+/-5 см), крепление: NNN), цвета микс </v>
      </c>
      <c r="B567" s="2">
        <v>157601</v>
      </c>
      <c r="C567" s="2" t="s">
        <v>151</v>
      </c>
      <c r="D567" s="2">
        <v>44</v>
      </c>
      <c r="H567" s="17" t="s">
        <v>830</v>
      </c>
      <c r="I567" s="18">
        <v>47</v>
      </c>
    </row>
    <row r="568" spans="1:9" x14ac:dyDescent="0.25">
      <c r="A568" t="str">
        <f t="shared" si="8"/>
        <v xml:space="preserve">157630Ботинки лыжные TREK Blazzer Comfort NNN ИК (черный, лого серый) (р.43)   </v>
      </c>
      <c r="B568" s="2">
        <v>157630</v>
      </c>
      <c r="C568" s="2" t="s">
        <v>663</v>
      </c>
      <c r="D568" s="2">
        <v>224</v>
      </c>
      <c r="H568" s="17" t="s">
        <v>835</v>
      </c>
      <c r="I568" s="18">
        <v>277</v>
      </c>
    </row>
    <row r="569" spans="1:9" x14ac:dyDescent="0.25">
      <c r="A569" t="str">
        <f t="shared" si="8"/>
        <v xml:space="preserve">157664Самокат-снегокат зимний 2 в 1 "Сиба"    </v>
      </c>
      <c r="B569" s="2">
        <v>157664</v>
      </c>
      <c r="C569" s="2" t="s">
        <v>712</v>
      </c>
      <c r="D569" s="2">
        <v>231</v>
      </c>
      <c r="H569" s="17" t="s">
        <v>590</v>
      </c>
      <c r="I569" s="18">
        <v>44</v>
      </c>
    </row>
    <row r="570" spans="1:9" x14ac:dyDescent="0.25">
      <c r="A570" t="str">
        <f t="shared" si="8"/>
        <v>157756Комплект лыжный БРЕНД ЦСТ (180/140 (+/-5 см), крепление: NNN) цвета микс</v>
      </c>
      <c r="B570" s="2">
        <v>157756</v>
      </c>
      <c r="C570" s="2" t="s">
        <v>135</v>
      </c>
      <c r="D570" s="2">
        <v>111</v>
      </c>
      <c r="H570" s="17" t="s">
        <v>887</v>
      </c>
      <c r="I570" s="18">
        <v>54</v>
      </c>
    </row>
    <row r="571" spans="1:9" x14ac:dyDescent="0.25">
      <c r="A571" t="str">
        <f t="shared" si="8"/>
        <v>157888Ботинки лыжные TREK Soul  NN75 ИК (черный, лайм неон) (р.35)</v>
      </c>
      <c r="B571" s="2">
        <v>157888</v>
      </c>
      <c r="C571" s="2" t="s">
        <v>1100</v>
      </c>
      <c r="D571" s="2">
        <v>270</v>
      </c>
      <c r="H571" s="17" t="s">
        <v>836</v>
      </c>
      <c r="I571" s="18">
        <v>31</v>
      </c>
    </row>
    <row r="572" spans="1:9" x14ac:dyDescent="0.25">
      <c r="A572" t="str">
        <f t="shared" si="8"/>
        <v xml:space="preserve">157890Ботинки лыжные ТРЕК Skiing НК NN75 (черный, лого серый) (р.38)   </v>
      </c>
      <c r="B572" s="2">
        <v>157890</v>
      </c>
      <c r="C572" s="2" t="s">
        <v>524</v>
      </c>
      <c r="D572" s="2">
        <v>288</v>
      </c>
      <c r="H572" s="17" t="s">
        <v>904</v>
      </c>
      <c r="I572" s="18">
        <v>184</v>
      </c>
    </row>
    <row r="573" spans="1:9" x14ac:dyDescent="0.25">
      <c r="A573" t="str">
        <f t="shared" si="8"/>
        <v xml:space="preserve">157925Ботинки лыжные TREK Omni 1 NNN ИК (черный, лого лайм неон) (р.36) </v>
      </c>
      <c r="B573" s="2">
        <v>157925</v>
      </c>
      <c r="C573" s="2" t="s">
        <v>728</v>
      </c>
      <c r="D573" s="2">
        <v>27</v>
      </c>
      <c r="H573" s="17" t="s">
        <v>920</v>
      </c>
      <c r="I573" s="18">
        <v>48</v>
      </c>
    </row>
    <row r="574" spans="1:9" x14ac:dyDescent="0.25">
      <c r="A574" t="str">
        <f t="shared" si="8"/>
        <v xml:space="preserve">157965Тюбинг - ватрушка "Вихрь Эконом" диаметр 120 см, цвета микс   </v>
      </c>
      <c r="B574" s="2">
        <v>157965</v>
      </c>
      <c r="C574" s="2" t="s">
        <v>560</v>
      </c>
      <c r="D574" s="2">
        <v>27</v>
      </c>
      <c r="H574" s="17" t="s">
        <v>868</v>
      </c>
      <c r="I574" s="18">
        <v>16</v>
      </c>
    </row>
    <row r="575" spans="1:9" x14ac:dyDescent="0.25">
      <c r="A575" t="str">
        <f t="shared" si="8"/>
        <v xml:space="preserve">158057Ботинки лыжные TREK Level 3 NNN ИК (черный, лого синий) (р.42)   </v>
      </c>
      <c r="B575" s="2">
        <v>158057</v>
      </c>
      <c r="C575" s="2" t="s">
        <v>543</v>
      </c>
      <c r="D575" s="2">
        <v>98</v>
      </c>
      <c r="H575" s="17" t="s">
        <v>929</v>
      </c>
      <c r="I575" s="18">
        <v>98</v>
      </c>
    </row>
    <row r="576" spans="1:9" x14ac:dyDescent="0.25">
      <c r="A576" t="str">
        <f t="shared" si="8"/>
        <v xml:space="preserve">158132Коньки фигурные Winter Star с мехом р.37 </v>
      </c>
      <c r="B576" s="2">
        <v>158132</v>
      </c>
      <c r="C576" s="2" t="s">
        <v>180</v>
      </c>
      <c r="D576" s="2">
        <v>14</v>
      </c>
      <c r="H576" s="17" t="s">
        <v>810</v>
      </c>
      <c r="I576" s="18">
        <v>134</v>
      </c>
    </row>
    <row r="577" spans="1:9" x14ac:dyDescent="0.25">
      <c r="A577" t="str">
        <f t="shared" si="8"/>
        <v xml:space="preserve">158165Ботинки SPINE Cross кожа (крепление NN75) р-р 39   </v>
      </c>
      <c r="B577" s="2">
        <v>158165</v>
      </c>
      <c r="C577" s="2" t="s">
        <v>507</v>
      </c>
      <c r="D577" s="2">
        <v>142</v>
      </c>
      <c r="H577" s="17" t="s">
        <v>1148</v>
      </c>
      <c r="I577" s="18">
        <v>46</v>
      </c>
    </row>
    <row r="578" spans="1:9" x14ac:dyDescent="0.25">
      <c r="A578" t="str">
        <f t="shared" si="8"/>
        <v xml:space="preserve">158204Самокат-снегокат зимний 2 в 1 "Монстрики"   </v>
      </c>
      <c r="B578" s="2">
        <v>158204</v>
      </c>
      <c r="C578" s="2" t="s">
        <v>288</v>
      </c>
      <c r="D578" s="2">
        <v>182</v>
      </c>
      <c r="H578" s="17" t="s">
        <v>467</v>
      </c>
      <c r="I578" s="18">
        <v>44</v>
      </c>
    </row>
    <row r="579" spans="1:9" x14ac:dyDescent="0.25">
      <c r="A579" t="str">
        <f t="shared" ref="A579:A642" si="9">B579&amp;C579</f>
        <v xml:space="preserve">158375Санки-ледянки №76 "Дракон на санках" D-45см   </v>
      </c>
      <c r="B579" s="2">
        <v>158375</v>
      </c>
      <c r="C579" s="2" t="s">
        <v>302</v>
      </c>
      <c r="D579" s="2">
        <v>22</v>
      </c>
      <c r="H579" s="17" t="s">
        <v>659</v>
      </c>
      <c r="I579" s="18">
        <v>160</v>
      </c>
    </row>
    <row r="580" spans="1:9" x14ac:dyDescent="0.25">
      <c r="A580" t="str">
        <f t="shared" si="9"/>
        <v xml:space="preserve">158563Ботинки лыжные TREK Snowrock 3 NNN ИК  (красный, лого серебро) (р.34) </v>
      </c>
      <c r="B580" s="2">
        <v>158563</v>
      </c>
      <c r="C580" s="2" t="s">
        <v>487</v>
      </c>
      <c r="D580" s="2">
        <v>226</v>
      </c>
      <c r="H580" s="17" t="s">
        <v>469</v>
      </c>
      <c r="I580" s="18">
        <v>99</v>
      </c>
    </row>
    <row r="581" spans="1:9" x14ac:dyDescent="0.25">
      <c r="A581" t="str">
        <f t="shared" si="9"/>
        <v xml:space="preserve">158842Палки лыжные алюминиевые Snowline, 155 см  </v>
      </c>
      <c r="B581" s="2">
        <v>158842</v>
      </c>
      <c r="C581" s="2" t="s">
        <v>661</v>
      </c>
      <c r="D581" s="2">
        <v>28</v>
      </c>
      <c r="H581" s="17" t="s">
        <v>312</v>
      </c>
      <c r="I581" s="18">
        <v>70</v>
      </c>
    </row>
    <row r="582" spans="1:9" x14ac:dyDescent="0.25">
      <c r="A582" t="str">
        <f t="shared" si="9"/>
        <v xml:space="preserve">158852Санки-ватрушки 110 см, Меховое сиденье,  цвета микс </v>
      </c>
      <c r="B582" s="2">
        <v>158852</v>
      </c>
      <c r="C582" s="2" t="s">
        <v>210</v>
      </c>
      <c r="D582" s="2">
        <v>177</v>
      </c>
      <c r="H582" s="17" t="s">
        <v>319</v>
      </c>
      <c r="I582" s="18">
        <v>27</v>
      </c>
    </row>
    <row r="583" spans="1:9" x14ac:dyDescent="0.25">
      <c r="A583" t="str">
        <f t="shared" si="9"/>
        <v xml:space="preserve">158959Ботинки лыжные ТРЕК Skiing НК NN75 (черный, лого серый) (р.32) </v>
      </c>
      <c r="B583" s="2">
        <v>158959</v>
      </c>
      <c r="C583" s="2" t="s">
        <v>1070</v>
      </c>
      <c r="D583" s="2">
        <v>111</v>
      </c>
      <c r="H583" s="17" t="s">
        <v>115</v>
      </c>
      <c r="I583" s="18">
        <v>109</v>
      </c>
    </row>
    <row r="584" spans="1:9" x14ac:dyDescent="0.25">
      <c r="A584" t="str">
        <f t="shared" si="9"/>
        <v xml:space="preserve">159173Тюбинг "Dragon" 107 см (камера 16) </v>
      </c>
      <c r="B584" s="2">
        <v>159173</v>
      </c>
      <c r="C584" s="2" t="s">
        <v>299</v>
      </c>
      <c r="D584" s="2">
        <v>133</v>
      </c>
      <c r="H584" s="17" t="s">
        <v>122</v>
      </c>
      <c r="I584" s="18">
        <v>302</v>
      </c>
    </row>
    <row r="585" spans="1:9" x14ac:dyDescent="0.25">
      <c r="A585" t="str">
        <f t="shared" si="9"/>
        <v xml:space="preserve">159190Коньки хоккейные 225L, размер 39    </v>
      </c>
      <c r="B585" s="2">
        <v>159190</v>
      </c>
      <c r="C585" s="2" t="s">
        <v>39</v>
      </c>
      <c r="D585" s="2">
        <v>58</v>
      </c>
      <c r="H585" s="17" t="s">
        <v>933</v>
      </c>
      <c r="I585" s="18">
        <v>105</v>
      </c>
    </row>
    <row r="586" spans="1:9" x14ac:dyDescent="0.25">
      <c r="A586" t="str">
        <f t="shared" si="9"/>
        <v xml:space="preserve">159228Шайба взрослая "Хоккей" </v>
      </c>
      <c r="B586" s="2">
        <v>159228</v>
      </c>
      <c r="C586" s="2" t="s">
        <v>964</v>
      </c>
      <c r="D586" s="2">
        <v>212</v>
      </c>
      <c r="H586" s="17" t="s">
        <v>736</v>
      </c>
      <c r="I586" s="18">
        <v>75</v>
      </c>
    </row>
    <row r="587" spans="1:9" x14ac:dyDescent="0.25">
      <c r="A587" t="str">
        <f t="shared" si="9"/>
        <v xml:space="preserve">159248Ботинки лыжные TREK Level 3 NNN ИК (черный, лого синий) (р.38) </v>
      </c>
      <c r="B587" s="2">
        <v>159248</v>
      </c>
      <c r="C587" s="2" t="s">
        <v>638</v>
      </c>
      <c r="D587" s="2">
        <v>67</v>
      </c>
      <c r="H587" s="17" t="s">
        <v>1075</v>
      </c>
      <c r="I587" s="18">
        <v>65</v>
      </c>
    </row>
    <row r="588" spans="1:9" x14ac:dyDescent="0.25">
      <c r="A588" t="str">
        <f t="shared" si="9"/>
        <v xml:space="preserve">159319Крепления лыжные механические NNN "SHAMOV 01"   </v>
      </c>
      <c r="B588" s="2">
        <v>159319</v>
      </c>
      <c r="C588" s="2" t="s">
        <v>911</v>
      </c>
      <c r="D588" s="2">
        <v>4</v>
      </c>
      <c r="H588" s="17" t="s">
        <v>1076</v>
      </c>
      <c r="I588" s="18">
        <v>215</v>
      </c>
    </row>
    <row r="589" spans="1:9" x14ac:dyDescent="0.25">
      <c r="A589" t="str">
        <f t="shared" si="9"/>
        <v xml:space="preserve">159391Ботинки SPINE Smart 457 (крепление SNS) р-р 43   </v>
      </c>
      <c r="B589" s="2">
        <v>159391</v>
      </c>
      <c r="C589" s="2" t="s">
        <v>744</v>
      </c>
      <c r="D589" s="2">
        <v>290</v>
      </c>
      <c r="H589" s="17" t="s">
        <v>1061</v>
      </c>
      <c r="I589" s="18">
        <v>188</v>
      </c>
    </row>
    <row r="590" spans="1:9" x14ac:dyDescent="0.25">
      <c r="A590" t="str">
        <f t="shared" si="9"/>
        <v xml:space="preserve">159601Тюбинг-ватрушка  110 см </v>
      </c>
      <c r="B590" s="2">
        <v>159601</v>
      </c>
      <c r="C590" s="2" t="s">
        <v>46</v>
      </c>
      <c r="D590" s="2">
        <v>157</v>
      </c>
      <c r="H590" s="17" t="s">
        <v>1120</v>
      </c>
      <c r="I590" s="18">
        <v>36</v>
      </c>
    </row>
    <row r="591" spans="1:9" x14ac:dyDescent="0.25">
      <c r="A591" t="str">
        <f t="shared" si="9"/>
        <v xml:space="preserve">159624Санки-ватрушки 120 см, Меховое сиденье, цвета микс </v>
      </c>
      <c r="B591" s="2">
        <v>159624</v>
      </c>
      <c r="C591" s="2" t="s">
        <v>473</v>
      </c>
      <c r="D591" s="2">
        <v>241</v>
      </c>
      <c r="H591" s="17" t="s">
        <v>987</v>
      </c>
      <c r="I591" s="18">
        <v>89</v>
      </c>
    </row>
    <row r="592" spans="1:9" x14ac:dyDescent="0.25">
      <c r="A592" t="str">
        <f t="shared" si="9"/>
        <v xml:space="preserve">159670Лыжи деревянные "Лесные" 175 см, цвета микс </v>
      </c>
      <c r="B592" s="2">
        <v>159670</v>
      </c>
      <c r="C592" s="2" t="s">
        <v>622</v>
      </c>
      <c r="D592" s="2">
        <v>73</v>
      </c>
      <c r="H592" s="17" t="s">
        <v>900</v>
      </c>
      <c r="I592" s="18">
        <v>40</v>
      </c>
    </row>
    <row r="593" spans="1:9" x14ac:dyDescent="0.25">
      <c r="A593" t="str">
        <f t="shared" si="9"/>
        <v xml:space="preserve">159796Парафин для лыж фиолетовый t°С (0 -4°C), масса 80г </v>
      </c>
      <c r="B593" s="2">
        <v>159796</v>
      </c>
      <c r="C593" s="2" t="s">
        <v>1143</v>
      </c>
      <c r="D593" s="2">
        <v>187</v>
      </c>
      <c r="H593" s="17" t="s">
        <v>1077</v>
      </c>
      <c r="I593" s="18">
        <v>299</v>
      </c>
    </row>
    <row r="594" spans="1:9" x14ac:dyDescent="0.25">
      <c r="A594" t="str">
        <f t="shared" si="9"/>
        <v xml:space="preserve">159890Снегокат "Ника-Snowdrive"  СНД3/SD22 </v>
      </c>
      <c r="B594" s="2">
        <v>159890</v>
      </c>
      <c r="C594" s="2" t="s">
        <v>256</v>
      </c>
      <c r="D594" s="2">
        <v>171</v>
      </c>
      <c r="H594" s="17" t="s">
        <v>510</v>
      </c>
      <c r="I594" s="18">
        <v>10</v>
      </c>
    </row>
    <row r="595" spans="1:9" x14ac:dyDescent="0.25">
      <c r="A595" t="str">
        <f t="shared" si="9"/>
        <v xml:space="preserve">159897Ботинки лыжные ТРЕК Skiing НК NN75 (черный, лого серый) (р.41)   </v>
      </c>
      <c r="B595" s="2">
        <v>159897</v>
      </c>
      <c r="C595" s="2" t="s">
        <v>781</v>
      </c>
      <c r="D595" s="2">
        <v>85</v>
      </c>
      <c r="H595" s="17" t="s">
        <v>698</v>
      </c>
      <c r="I595" s="18">
        <v>163</v>
      </c>
    </row>
    <row r="596" spans="1:9" x14ac:dyDescent="0.25">
      <c r="A596" t="str">
        <f t="shared" si="9"/>
        <v xml:space="preserve">160037Снегокат "Тимка спорт 6" с динозавромТС6/Д  </v>
      </c>
      <c r="B596" s="2">
        <v>160037</v>
      </c>
      <c r="C596" s="2" t="s">
        <v>250</v>
      </c>
      <c r="D596" s="2">
        <v>115</v>
      </c>
      <c r="H596" s="17" t="s">
        <v>931</v>
      </c>
      <c r="I596" s="18">
        <v>262</v>
      </c>
    </row>
    <row r="597" spans="1:9" x14ac:dyDescent="0.25">
      <c r="A597" t="str">
        <f t="shared" si="9"/>
        <v xml:space="preserve">160073Ботинки лыжные Winter Starclassic черный (лого красный) S р.47 </v>
      </c>
      <c r="B597" s="2">
        <v>160073</v>
      </c>
      <c r="C597" s="2" t="s">
        <v>967</v>
      </c>
      <c r="D597" s="2">
        <v>232</v>
      </c>
      <c r="H597" s="17" t="s">
        <v>696</v>
      </c>
      <c r="I597" s="18">
        <v>179</v>
      </c>
    </row>
    <row r="598" spans="1:9" x14ac:dyDescent="0.25">
      <c r="A598" t="str">
        <f t="shared" si="9"/>
        <v xml:space="preserve">160076Ботинки лыжные Winter Star classic  черный (лого серый) 75 р.45 </v>
      </c>
      <c r="B598" s="2">
        <v>160076</v>
      </c>
      <c r="C598" s="2" t="s">
        <v>1039</v>
      </c>
      <c r="D598" s="2">
        <v>242</v>
      </c>
      <c r="H598" s="17" t="s">
        <v>867</v>
      </c>
      <c r="I598" s="18">
        <v>77</v>
      </c>
    </row>
    <row r="599" spans="1:9" x14ac:dyDescent="0.25">
      <c r="A599" t="str">
        <f t="shared" si="9"/>
        <v xml:space="preserve">160224Чехлы на лезвия для фигурных коньков EFSI, цвет белый   </v>
      </c>
      <c r="B599" s="2">
        <v>160224</v>
      </c>
      <c r="C599" s="2" t="s">
        <v>732</v>
      </c>
      <c r="D599" s="2">
        <v>176</v>
      </c>
      <c r="H599" s="17" t="s">
        <v>752</v>
      </c>
      <c r="I599" s="18">
        <v>181</v>
      </c>
    </row>
    <row r="600" spans="1:9" x14ac:dyDescent="0.25">
      <c r="A600" t="str">
        <f t="shared" si="9"/>
        <v xml:space="preserve">160320Ботинки лыжныеWinter Star classic черный (лого красный) N р.38 </v>
      </c>
      <c r="B600" s="2">
        <v>160320</v>
      </c>
      <c r="C600" s="2" t="s">
        <v>518</v>
      </c>
      <c r="D600" s="2">
        <v>224</v>
      </c>
      <c r="H600" s="17" t="s">
        <v>661</v>
      </c>
      <c r="I600" s="18">
        <v>28</v>
      </c>
    </row>
    <row r="601" spans="1:9" x14ac:dyDescent="0.25">
      <c r="A601" t="str">
        <f t="shared" si="9"/>
        <v xml:space="preserve">160425Ботинки лыжные TREK Soul NN75 ИК (черный, лого серый) р. 38 </v>
      </c>
      <c r="B601" s="2">
        <v>160425</v>
      </c>
      <c r="C601" s="2" t="s">
        <v>756</v>
      </c>
      <c r="D601" s="2">
        <v>139</v>
      </c>
      <c r="H601" s="17" t="s">
        <v>1015</v>
      </c>
      <c r="I601" s="18">
        <v>176</v>
      </c>
    </row>
    <row r="602" spans="1:9" x14ac:dyDescent="0.25">
      <c r="A602" t="str">
        <f t="shared" si="9"/>
        <v xml:space="preserve">160508Комплект лыжный БРЕНД ЦСТ (160/120 (+/-5 см), крепление: SNS) </v>
      </c>
      <c r="B602" s="2">
        <v>160508</v>
      </c>
      <c r="C602" s="2" t="s">
        <v>301</v>
      </c>
      <c r="D602" s="2">
        <v>84</v>
      </c>
      <c r="H602" s="17" t="s">
        <v>1052</v>
      </c>
      <c r="I602" s="18">
        <v>167</v>
      </c>
    </row>
    <row r="603" spans="1:9" x14ac:dyDescent="0.25">
      <c r="A603" t="str">
        <f t="shared" si="9"/>
        <v xml:space="preserve">160549Палки лыжные алюминиевые Snowline,  125 см  </v>
      </c>
      <c r="B603" s="2">
        <v>160549</v>
      </c>
      <c r="C603" s="2" t="s">
        <v>987</v>
      </c>
      <c r="D603" s="2">
        <v>89</v>
      </c>
      <c r="H603" s="17" t="s">
        <v>978</v>
      </c>
      <c r="I603" s="18">
        <v>104</v>
      </c>
    </row>
    <row r="604" spans="1:9" x14ac:dyDescent="0.25">
      <c r="A604" t="str">
        <f t="shared" si="9"/>
        <v xml:space="preserve">160556Ботинки Spine Smart 457 (крепление SNS) р-р 41   </v>
      </c>
      <c r="B604" s="2">
        <v>160556</v>
      </c>
      <c r="C604" s="2" t="s">
        <v>569</v>
      </c>
      <c r="D604" s="2">
        <v>280</v>
      </c>
      <c r="H604" s="17" t="s">
        <v>1134</v>
      </c>
      <c r="I604" s="18">
        <v>213</v>
      </c>
    </row>
    <row r="605" spans="1:9" x14ac:dyDescent="0.25">
      <c r="A605" t="str">
        <f t="shared" si="9"/>
        <v xml:space="preserve">160882Тюбинг 85 х103 см (ТБМ2/32 зеленый)  </v>
      </c>
      <c r="B605" s="2">
        <v>160882</v>
      </c>
      <c r="C605" s="2" t="s">
        <v>110</v>
      </c>
      <c r="D605" s="2">
        <v>34</v>
      </c>
      <c r="H605" s="17" t="s">
        <v>1099</v>
      </c>
      <c r="I605" s="18">
        <v>79</v>
      </c>
    </row>
    <row r="606" spans="1:9" x14ac:dyDescent="0.25">
      <c r="A606" t="str">
        <f t="shared" si="9"/>
        <v xml:space="preserve">160948Снегокат СНК 11  Белый Мишка </v>
      </c>
      <c r="B606" s="2">
        <v>160948</v>
      </c>
      <c r="C606" s="2" t="s">
        <v>502</v>
      </c>
      <c r="D606" s="2">
        <v>164</v>
      </c>
      <c r="H606" s="17" t="s">
        <v>794</v>
      </c>
      <c r="I606" s="18">
        <v>81</v>
      </c>
    </row>
    <row r="607" spans="1:9" x14ac:dyDescent="0.25">
      <c r="A607" t="str">
        <f t="shared" si="9"/>
        <v xml:space="preserve">161241Ледянка 35х35   толщина 2 см </v>
      </c>
      <c r="B607" s="2">
        <v>161241</v>
      </c>
      <c r="C607" s="2" t="s">
        <v>944</v>
      </c>
      <c r="D607" s="2">
        <v>49</v>
      </c>
      <c r="H607" s="17" t="s">
        <v>838</v>
      </c>
      <c r="I607" s="18">
        <v>260</v>
      </c>
    </row>
    <row r="608" spans="1:9" x14ac:dyDescent="0.25">
      <c r="A608" t="str">
        <f t="shared" si="9"/>
        <v xml:space="preserve">161292Ботинки лыжные Winter Starclassic черный (лого красный) S р.43 </v>
      </c>
      <c r="B608" s="2">
        <v>161292</v>
      </c>
      <c r="C608" s="2" t="s">
        <v>738</v>
      </c>
      <c r="D608" s="2">
        <v>45</v>
      </c>
      <c r="H608" s="17" t="s">
        <v>530</v>
      </c>
      <c r="I608" s="18">
        <v>43</v>
      </c>
    </row>
    <row r="609" spans="1:9" x14ac:dyDescent="0.25">
      <c r="A609" t="str">
        <f t="shared" si="9"/>
        <v xml:space="preserve">161338Тюбинг-ватрушка 120 см, Приехал  </v>
      </c>
      <c r="B609" s="2">
        <v>161338</v>
      </c>
      <c r="C609" s="2" t="s">
        <v>211</v>
      </c>
      <c r="D609" s="2">
        <v>45</v>
      </c>
      <c r="H609" s="17" t="s">
        <v>554</v>
      </c>
      <c r="I609" s="18">
        <v>224</v>
      </c>
    </row>
    <row r="610" spans="1:9" x14ac:dyDescent="0.25">
      <c r="A610" t="str">
        <f t="shared" si="9"/>
        <v xml:space="preserve">161348Скребок  SPRINT PRO, 4 мм </v>
      </c>
      <c r="B610" s="2">
        <v>161348</v>
      </c>
      <c r="C610" s="2" t="s">
        <v>1106</v>
      </c>
      <c r="D610" s="2">
        <v>297</v>
      </c>
      <c r="H610" s="17" t="s">
        <v>877</v>
      </c>
      <c r="I610" s="18">
        <v>203</v>
      </c>
    </row>
    <row r="611" spans="1:9" x14ac:dyDescent="0.25">
      <c r="A611" t="str">
        <f t="shared" si="9"/>
        <v xml:space="preserve">161584Коньки хоккейные BlackAqua HS-207 (р. 40) </v>
      </c>
      <c r="B611" s="2">
        <v>161584</v>
      </c>
      <c r="C611" s="2" t="s">
        <v>496</v>
      </c>
      <c r="D611" s="2">
        <v>86</v>
      </c>
      <c r="H611" s="17" t="s">
        <v>668</v>
      </c>
      <c r="I611" s="18">
        <v>19</v>
      </c>
    </row>
    <row r="612" spans="1:9" x14ac:dyDescent="0.25">
      <c r="A612" t="str">
        <f t="shared" si="9"/>
        <v xml:space="preserve">161592Лыжи детские Вираж-спорт "Единорожка" с палками (100/100 см) </v>
      </c>
      <c r="B612" s="2">
        <v>161592</v>
      </c>
      <c r="C612" s="2" t="s">
        <v>225</v>
      </c>
      <c r="D612" s="2">
        <v>34</v>
      </c>
      <c r="H612" s="17" t="s">
        <v>600</v>
      </c>
      <c r="I612" s="18">
        <v>209</v>
      </c>
    </row>
    <row r="613" spans="1:9" x14ac:dyDescent="0.25">
      <c r="A613" t="str">
        <f t="shared" si="9"/>
        <v>161782Комплект лыжный БРЕНД ЦСТ (190/150 (+/-5 см), крепление: NNN), цвета микс</v>
      </c>
      <c r="B613" s="2">
        <v>161782</v>
      </c>
      <c r="C613" s="2" t="s">
        <v>159</v>
      </c>
      <c r="D613" s="2">
        <v>194</v>
      </c>
      <c r="H613" s="17" t="s">
        <v>676</v>
      </c>
      <c r="I613" s="18">
        <v>151</v>
      </c>
    </row>
    <row r="614" spans="1:9" x14ac:dyDescent="0.25">
      <c r="A614" t="str">
        <f t="shared" si="9"/>
        <v xml:space="preserve">161834Санки-ледянки круглые ф33см 14-300  цвета микс </v>
      </c>
      <c r="B614" s="2">
        <v>161834</v>
      </c>
      <c r="C614" s="2" t="s">
        <v>117</v>
      </c>
      <c r="D614" s="2">
        <v>12</v>
      </c>
      <c r="H614" s="17" t="s">
        <v>605</v>
      </c>
      <c r="I614" s="18">
        <v>88</v>
      </c>
    </row>
    <row r="615" spans="1:9" x14ac:dyDescent="0.25">
      <c r="A615" t="str">
        <f t="shared" si="9"/>
        <v xml:space="preserve">161888Коньки фигурные Winter Star с мехом р.34 </v>
      </c>
      <c r="B615" s="2">
        <v>161888</v>
      </c>
      <c r="C615" s="2" t="s">
        <v>679</v>
      </c>
      <c r="D615" s="2">
        <v>7</v>
      </c>
      <c r="H615" s="17" t="s">
        <v>588</v>
      </c>
      <c r="I615" s="18">
        <v>266</v>
      </c>
    </row>
    <row r="616" spans="1:9" x14ac:dyDescent="0.25">
      <c r="A616" t="str">
        <f t="shared" si="9"/>
        <v xml:space="preserve">161907Ботинки лыжные TREK Level 3 NNN ИК (черный, лого синий) (р.43) </v>
      </c>
      <c r="B616" s="2">
        <v>161907</v>
      </c>
      <c r="C616" s="2" t="s">
        <v>906</v>
      </c>
      <c r="D616" s="2">
        <v>224</v>
      </c>
      <c r="H616" s="17" t="s">
        <v>710</v>
      </c>
      <c r="I616" s="18">
        <v>129</v>
      </c>
    </row>
    <row r="617" spans="1:9" x14ac:dyDescent="0.25">
      <c r="A617" t="str">
        <f t="shared" si="9"/>
        <v xml:space="preserve">161950Коньки хоккейные прокатные Odwin р.36 </v>
      </c>
      <c r="B617" s="2">
        <v>161950</v>
      </c>
      <c r="C617" s="2" t="s">
        <v>684</v>
      </c>
      <c r="D617" s="2">
        <v>162</v>
      </c>
      <c r="H617" s="17" t="s">
        <v>549</v>
      </c>
      <c r="I617" s="18">
        <v>153</v>
      </c>
    </row>
    <row r="618" spans="1:9" x14ac:dyDescent="0.25">
      <c r="A618" t="str">
        <f t="shared" si="9"/>
        <v xml:space="preserve">162085Ботинки лыжные Winter Star comfort черный (лого лайм неон) S р.46 </v>
      </c>
      <c r="B618" s="2">
        <v>162085</v>
      </c>
      <c r="C618" s="2" t="s">
        <v>517</v>
      </c>
      <c r="D618" s="2">
        <v>203</v>
      </c>
      <c r="H618" s="17" t="s">
        <v>658</v>
      </c>
      <c r="I618" s="18">
        <v>13</v>
      </c>
    </row>
    <row r="619" spans="1:9" x14ac:dyDescent="0.25">
      <c r="A619" t="str">
        <f t="shared" si="9"/>
        <v xml:space="preserve">162179Ботинки лыжные TREK Blazzer NNN ИК (черный, лого серый) (р. 43)  </v>
      </c>
      <c r="B619" s="2">
        <v>162179</v>
      </c>
      <c r="C619" s="2" t="s">
        <v>1014</v>
      </c>
      <c r="D619" s="2">
        <v>195</v>
      </c>
      <c r="H619" s="17" t="s">
        <v>796</v>
      </c>
      <c r="I619" s="18">
        <v>158</v>
      </c>
    </row>
    <row r="620" spans="1:9" x14ac:dyDescent="0.25">
      <c r="A620" t="str">
        <f t="shared" si="9"/>
        <v xml:space="preserve">162188Ботинки лыжные ТРЕК Skiing НК NN75 (черный, лого серый) (р.33) </v>
      </c>
      <c r="B620" s="2">
        <v>162188</v>
      </c>
      <c r="C620" s="2" t="s">
        <v>1071</v>
      </c>
      <c r="D620" s="2">
        <v>141</v>
      </c>
      <c r="H620" s="17" t="s">
        <v>951</v>
      </c>
      <c r="I620" s="18">
        <v>290</v>
      </c>
    </row>
    <row r="621" spans="1:9" x14ac:dyDescent="0.25">
      <c r="A621" t="str">
        <f t="shared" si="9"/>
        <v xml:space="preserve">162250Комплект лыжный БРЕНД ЦСТ (160/120 (+/-5 см), крепление: NNN) цвета микс </v>
      </c>
      <c r="B621" s="2">
        <v>162250</v>
      </c>
      <c r="C621" s="2" t="s">
        <v>131</v>
      </c>
      <c r="D621" s="2">
        <v>27</v>
      </c>
      <c r="H621" s="17" t="s">
        <v>952</v>
      </c>
      <c r="I621" s="18">
        <v>288</v>
      </c>
    </row>
    <row r="622" spans="1:9" x14ac:dyDescent="0.25">
      <c r="A622" t="str">
        <f t="shared" si="9"/>
        <v xml:space="preserve">162344Ледянка Машина_35х35  толщина 2 см </v>
      </c>
      <c r="B622" s="2">
        <v>162344</v>
      </c>
      <c r="C622" s="2" t="s">
        <v>601</v>
      </c>
      <c r="D622" s="2">
        <v>83</v>
      </c>
      <c r="H622" s="17" t="s">
        <v>1101</v>
      </c>
      <c r="I622" s="18">
        <v>2</v>
      </c>
    </row>
    <row r="623" spans="1:9" x14ac:dyDescent="0.25">
      <c r="A623" t="str">
        <f t="shared" si="9"/>
        <v xml:space="preserve">162388Лыжи подростковые Ski Race "Градиент" с палками (150/110) </v>
      </c>
      <c r="B623" s="2">
        <v>162388</v>
      </c>
      <c r="C623" s="2" t="s">
        <v>124</v>
      </c>
      <c r="D623" s="2">
        <v>152</v>
      </c>
      <c r="H623" s="17" t="s">
        <v>1081</v>
      </c>
      <c r="I623" s="18">
        <v>196</v>
      </c>
    </row>
    <row r="624" spans="1:9" x14ac:dyDescent="0.25">
      <c r="A624" t="str">
        <f t="shared" si="9"/>
        <v xml:space="preserve">162630Ботинки лыжные TREK Level 4 SNS ИК (черный, лого серый) (р.45) </v>
      </c>
      <c r="B624" s="2">
        <v>162630</v>
      </c>
      <c r="C624" s="2" t="s">
        <v>1027</v>
      </c>
      <c r="D624" s="2">
        <v>222</v>
      </c>
      <c r="H624" s="17" t="s">
        <v>731</v>
      </c>
      <c r="I624" s="18">
        <v>167</v>
      </c>
    </row>
    <row r="625" spans="1:9" x14ac:dyDescent="0.25">
      <c r="A625" t="str">
        <f t="shared" si="9"/>
        <v xml:space="preserve">162924Ботинки Spine Kids 299/1 (крепление NN75), р-р 33 </v>
      </c>
      <c r="B625" s="2">
        <v>162924</v>
      </c>
      <c r="C625" s="2" t="s">
        <v>1056</v>
      </c>
      <c r="D625" s="2">
        <v>168</v>
      </c>
      <c r="H625" s="17" t="s">
        <v>976</v>
      </c>
      <c r="I625" s="18">
        <v>72</v>
      </c>
    </row>
    <row r="626" spans="1:9" x14ac:dyDescent="0.25">
      <c r="A626" t="str">
        <f t="shared" si="9"/>
        <v xml:space="preserve">163199УЦЕНКА Набор коньки лед. раздвижные 223Y с рол. платформой+Защита, PVC колеса, раз. 30-33  </v>
      </c>
      <c r="B626" s="2">
        <v>163199</v>
      </c>
      <c r="C626" s="2" t="s">
        <v>589</v>
      </c>
      <c r="D626" s="2">
        <v>284</v>
      </c>
      <c r="H626" s="17" t="s">
        <v>1080</v>
      </c>
      <c r="I626" s="18">
        <v>191</v>
      </c>
    </row>
    <row r="627" spans="1:9" x14ac:dyDescent="0.25">
      <c r="A627" t="str">
        <f t="shared" si="9"/>
        <v xml:space="preserve">163239Лыжные палки Gekars Expert Plus 150 см </v>
      </c>
      <c r="B627" s="2">
        <v>163239</v>
      </c>
      <c r="C627" s="2" t="s">
        <v>924</v>
      </c>
      <c r="D627" s="2">
        <v>83</v>
      </c>
      <c r="H627" s="17" t="s">
        <v>982</v>
      </c>
      <c r="I627" s="18">
        <v>17</v>
      </c>
    </row>
    <row r="628" spans="1:9" x14ac:dyDescent="0.25">
      <c r="A628" t="str">
        <f t="shared" si="9"/>
        <v xml:space="preserve">163384Снегокат "Тимка спорт 5"  Робот   арт.ТС5/P2 </v>
      </c>
      <c r="B628" s="2">
        <v>163384</v>
      </c>
      <c r="C628" s="2" t="s">
        <v>513</v>
      </c>
      <c r="D628" s="2">
        <v>286</v>
      </c>
      <c r="H628" s="17" t="s">
        <v>1002</v>
      </c>
      <c r="I628" s="18">
        <v>47</v>
      </c>
    </row>
    <row r="629" spans="1:9" x14ac:dyDescent="0.25">
      <c r="A629" t="str">
        <f t="shared" si="9"/>
        <v xml:space="preserve">163442Снегокат "Тимка Спорт 2 +  Болонка  арт.ТС2+/БЛ </v>
      </c>
      <c r="B629" s="2">
        <v>163442</v>
      </c>
      <c r="C629" s="2" t="s">
        <v>218</v>
      </c>
      <c r="D629" s="2">
        <v>159</v>
      </c>
      <c r="H629" s="17" t="s">
        <v>1121</v>
      </c>
      <c r="I629" s="18">
        <v>95</v>
      </c>
    </row>
    <row r="630" spans="1:9" x14ac:dyDescent="0.25">
      <c r="A630" t="str">
        <f t="shared" si="9"/>
        <v xml:space="preserve">163454Ботинки лыжные TREK Omni5 белый (лого синий) N р.40 </v>
      </c>
      <c r="B630" s="2">
        <v>163454</v>
      </c>
      <c r="C630" s="2" t="s">
        <v>1024</v>
      </c>
      <c r="D630" s="2">
        <v>143</v>
      </c>
      <c r="H630" s="17" t="s">
        <v>1140</v>
      </c>
      <c r="I630" s="18">
        <v>300</v>
      </c>
    </row>
    <row r="631" spans="1:9" x14ac:dyDescent="0.25">
      <c r="A631" t="str">
        <f t="shared" si="9"/>
        <v xml:space="preserve">163478Ботинки лыжные женские TREK Winter1 красный (лого серебро) 75 р.39 </v>
      </c>
      <c r="B631" s="2">
        <v>163478</v>
      </c>
      <c r="C631" s="2" t="s">
        <v>1042</v>
      </c>
      <c r="D631" s="2">
        <v>285</v>
      </c>
      <c r="H631" s="17" t="s">
        <v>1135</v>
      </c>
      <c r="I631" s="18">
        <v>34</v>
      </c>
    </row>
    <row r="632" spans="1:9" x14ac:dyDescent="0.25">
      <c r="A632" t="str">
        <f t="shared" si="9"/>
        <v xml:space="preserve">163543Снегокат "Тимка Спорт 4-1"  Болонка  арт.ТС4-1/БЛ </v>
      </c>
      <c r="B632" s="2">
        <v>163543</v>
      </c>
      <c r="C632" s="2" t="s">
        <v>276</v>
      </c>
      <c r="D632" s="2">
        <v>76</v>
      </c>
      <c r="H632" s="17" t="s">
        <v>857</v>
      </c>
      <c r="I632" s="18">
        <v>222</v>
      </c>
    </row>
    <row r="633" spans="1:9" x14ac:dyDescent="0.25">
      <c r="A633" t="str">
        <f t="shared" si="9"/>
        <v xml:space="preserve">163635Снегокат "Тимка спорт" красный, арт. ТСЛ/К2  </v>
      </c>
      <c r="B633" s="2">
        <v>163635</v>
      </c>
      <c r="C633" s="2" t="s">
        <v>82</v>
      </c>
      <c r="D633" s="2">
        <v>96</v>
      </c>
      <c r="H633" s="17" t="s">
        <v>1122</v>
      </c>
      <c r="I633" s="18">
        <v>160</v>
      </c>
    </row>
    <row r="634" spans="1:9" x14ac:dyDescent="0.25">
      <c r="A634" t="str">
        <f t="shared" si="9"/>
        <v xml:space="preserve">163823Снегокат  </v>
      </c>
      <c r="B634" s="2">
        <v>163823</v>
      </c>
      <c r="C634" s="2" t="s">
        <v>422</v>
      </c>
      <c r="D634" s="2">
        <v>162</v>
      </c>
      <c r="H634" s="17" t="s">
        <v>1119</v>
      </c>
      <c r="I634" s="18">
        <v>236</v>
      </c>
    </row>
    <row r="635" spans="1:9" x14ac:dyDescent="0.25">
      <c r="A635" t="str">
        <f t="shared" si="9"/>
        <v xml:space="preserve">163828Снегокат "TWINY1" пушистые звери, арт. TW1+/ПЗ  </v>
      </c>
      <c r="B635" s="2">
        <v>163828</v>
      </c>
      <c r="C635" s="2" t="s">
        <v>173</v>
      </c>
      <c r="D635" s="2">
        <v>135</v>
      </c>
      <c r="H635" s="17" t="s">
        <v>1093</v>
      </c>
      <c r="I635" s="18">
        <v>115</v>
      </c>
    </row>
    <row r="636" spans="1:9" x14ac:dyDescent="0.25">
      <c r="A636" t="str">
        <f t="shared" si="9"/>
        <v>163919Лыжи пластиковые БРЕНД ЦСТ (150см) цвета микс</v>
      </c>
      <c r="B636" s="2">
        <v>163919</v>
      </c>
      <c r="C636" s="2" t="s">
        <v>886</v>
      </c>
      <c r="D636" s="2">
        <v>162</v>
      </c>
      <c r="H636" s="17" t="s">
        <v>870</v>
      </c>
      <c r="I636" s="18">
        <v>146</v>
      </c>
    </row>
    <row r="637" spans="1:9" x14ac:dyDescent="0.25">
      <c r="A637" t="str">
        <f t="shared" si="9"/>
        <v xml:space="preserve">164049Ботинки лыжныеWinter Star classic черный (лого красный) N р.44 </v>
      </c>
      <c r="B637" s="2">
        <v>164049</v>
      </c>
      <c r="C637" s="2" t="s">
        <v>723</v>
      </c>
      <c r="D637" s="2">
        <v>68</v>
      </c>
      <c r="H637" s="17" t="s">
        <v>1129</v>
      </c>
      <c r="I637" s="18">
        <v>263</v>
      </c>
    </row>
    <row r="638" spans="1:9" x14ac:dyDescent="0.25">
      <c r="A638" t="str">
        <f t="shared" si="9"/>
        <v xml:space="preserve">164165Снегокат "Ника-Snowdrive"  СНД3/SD3 </v>
      </c>
      <c r="B638" s="2">
        <v>164165</v>
      </c>
      <c r="C638" s="2" t="s">
        <v>132</v>
      </c>
      <c r="D638" s="2">
        <v>59</v>
      </c>
      <c r="H638" s="17" t="s">
        <v>1117</v>
      </c>
      <c r="I638" s="18">
        <v>99</v>
      </c>
    </row>
    <row r="639" spans="1:9" x14ac:dyDescent="0.25">
      <c r="A639" t="str">
        <f t="shared" si="9"/>
        <v xml:space="preserve">164220Самокат-снегокат трюковой, зимний  2 в 1   </v>
      </c>
      <c r="B639" s="2">
        <v>164220</v>
      </c>
      <c r="C639" s="2" t="s">
        <v>108</v>
      </c>
      <c r="D639" s="2">
        <v>117</v>
      </c>
      <c r="H639" s="17" t="s">
        <v>1149</v>
      </c>
      <c r="I639" s="18">
        <v>162</v>
      </c>
    </row>
    <row r="640" spans="1:9" x14ac:dyDescent="0.25">
      <c r="A640" t="str">
        <f t="shared" si="9"/>
        <v xml:space="preserve">164444Чехол для беговых лыж "TREK" школьный 190 см цвет черный </v>
      </c>
      <c r="B640" s="2">
        <v>164444</v>
      </c>
      <c r="C640" s="2" t="s">
        <v>849</v>
      </c>
      <c r="D640" s="2">
        <v>298</v>
      </c>
      <c r="H640" s="17" t="s">
        <v>1143</v>
      </c>
      <c r="I640" s="18">
        <v>187</v>
      </c>
    </row>
    <row r="641" spans="1:9" x14ac:dyDescent="0.25">
      <c r="A641" t="str">
        <f t="shared" si="9"/>
        <v xml:space="preserve">164448Ботинки лыжные TREK Snowball NN75 ИК (красный, лого черный) (р. 35)  </v>
      </c>
      <c r="B641" s="2">
        <v>164448</v>
      </c>
      <c r="C641" s="2" t="s">
        <v>1084</v>
      </c>
      <c r="D641" s="2">
        <v>189</v>
      </c>
      <c r="H641" s="17" t="s">
        <v>1118</v>
      </c>
      <c r="I641" s="18">
        <v>9</v>
      </c>
    </row>
    <row r="642" spans="1:9" x14ac:dyDescent="0.25">
      <c r="A642" t="str">
        <f t="shared" si="9"/>
        <v xml:space="preserve">164653Комплект лыжный БРЕНД ЦСТ (Step, 185/145 (+/-5 см), крепление: NNN), цвета микс  </v>
      </c>
      <c r="B642" s="2">
        <v>164653</v>
      </c>
      <c r="C642" s="2" t="s">
        <v>238</v>
      </c>
      <c r="D642" s="2">
        <v>170</v>
      </c>
      <c r="H642" s="17" t="s">
        <v>1123</v>
      </c>
      <c r="I642" s="18">
        <v>295</v>
      </c>
    </row>
    <row r="643" spans="1:9" x14ac:dyDescent="0.25">
      <c r="A643" t="str">
        <f t="shared" ref="A643:A706" si="10">B643&amp;C643</f>
        <v xml:space="preserve">164655Коньки ледовые раздвижные "Единорожка", детские 223R, размер 26-29   </v>
      </c>
      <c r="B643" s="2">
        <v>164655</v>
      </c>
      <c r="C643" s="2" t="s">
        <v>89</v>
      </c>
      <c r="D643" s="2">
        <v>13</v>
      </c>
      <c r="H643" s="17" t="s">
        <v>994</v>
      </c>
      <c r="I643" s="18">
        <v>250</v>
      </c>
    </row>
    <row r="644" spans="1:9" x14ac:dyDescent="0.25">
      <c r="A644" t="str">
        <f t="shared" si="10"/>
        <v xml:space="preserve">164712Ботинки лыжные TREK Skiing1 N75 ИК (черный, лого серый) (р.44)   </v>
      </c>
      <c r="B644" s="2">
        <v>164712</v>
      </c>
      <c r="C644" s="2" t="s">
        <v>735</v>
      </c>
      <c r="D644" s="2">
        <v>262</v>
      </c>
      <c r="H644" s="17" t="s">
        <v>1088</v>
      </c>
      <c r="I644" s="18">
        <v>119</v>
      </c>
    </row>
    <row r="645" spans="1:9" x14ac:dyDescent="0.25">
      <c r="A645" t="str">
        <f t="shared" si="10"/>
        <v xml:space="preserve">164754Тюбинг-ватрушка  80 см </v>
      </c>
      <c r="B645" s="2">
        <v>164754</v>
      </c>
      <c r="C645" s="2" t="s">
        <v>220</v>
      </c>
      <c r="D645" s="2">
        <v>127</v>
      </c>
      <c r="H645" s="17" t="s">
        <v>898</v>
      </c>
      <c r="I645" s="18">
        <v>9</v>
      </c>
    </row>
    <row r="646" spans="1:9" x14ac:dyDescent="0.25">
      <c r="A646" t="str">
        <f t="shared" si="10"/>
        <v xml:space="preserve">164800Ботинки лыжные TREK Blazzer Comfort NNN ИК (черный, лого серый) (р.40)   </v>
      </c>
      <c r="B646" s="2">
        <v>164800</v>
      </c>
      <c r="C646" s="2" t="s">
        <v>804</v>
      </c>
      <c r="D646" s="2">
        <v>188</v>
      </c>
      <c r="H646" s="17" t="s">
        <v>913</v>
      </c>
      <c r="I646" s="18">
        <v>159</v>
      </c>
    </row>
    <row r="647" spans="1:9" x14ac:dyDescent="0.25">
      <c r="A647" t="str">
        <f t="shared" si="10"/>
        <v xml:space="preserve">165332Ботинки лыжные TREK Soul NN75 ИК (черный, лого серый) р. 35 </v>
      </c>
      <c r="B647" s="2">
        <v>165332</v>
      </c>
      <c r="C647" s="2" t="s">
        <v>690</v>
      </c>
      <c r="D647" s="2">
        <v>222</v>
      </c>
      <c r="H647" s="17" t="s">
        <v>479</v>
      </c>
      <c r="I647" s="18">
        <v>37</v>
      </c>
    </row>
    <row r="648" spans="1:9" x14ac:dyDescent="0.25">
      <c r="A648" t="str">
        <f t="shared" si="10"/>
        <v xml:space="preserve">165561Самокат-снегокат трюковой, зимний  2 в 1   </v>
      </c>
      <c r="B648" s="2">
        <v>165561</v>
      </c>
      <c r="C648" s="2" t="s">
        <v>108</v>
      </c>
      <c r="D648" s="2">
        <v>145</v>
      </c>
      <c r="H648" s="17" t="s">
        <v>465</v>
      </c>
      <c r="I648" s="18">
        <v>156</v>
      </c>
    </row>
    <row r="649" spans="1:9" x14ac:dyDescent="0.25">
      <c r="A649" t="str">
        <f t="shared" si="10"/>
        <v xml:space="preserve">165620Комплект лыжный БРЕНД ЦСТ (Step, 150/110 (+/-5 см), крепление: 0075мм), цвета микс </v>
      </c>
      <c r="B649" s="2">
        <v>165620</v>
      </c>
      <c r="C649" s="2" t="s">
        <v>476</v>
      </c>
      <c r="D649" s="2">
        <v>9</v>
      </c>
      <c r="H649" s="17" t="s">
        <v>526</v>
      </c>
      <c r="I649" s="18">
        <v>139</v>
      </c>
    </row>
    <row r="650" spans="1:9" x14ac:dyDescent="0.25">
      <c r="A650" t="str">
        <f t="shared" si="10"/>
        <v xml:space="preserve">165813Лыжи для самокатов-снегокатов (пара), цвет серый   </v>
      </c>
      <c r="B650" s="2">
        <v>165813</v>
      </c>
      <c r="C650" s="2" t="s">
        <v>572</v>
      </c>
      <c r="D650" s="2">
        <v>95</v>
      </c>
      <c r="H650" s="17" t="s">
        <v>90</v>
      </c>
      <c r="I650" s="18">
        <v>82</v>
      </c>
    </row>
    <row r="651" spans="1:9" x14ac:dyDescent="0.25">
      <c r="A651" t="str">
        <f t="shared" si="10"/>
        <v xml:space="preserve">165938Ботинки SPINE Cross кожа (крепление NN75) р-р 45   </v>
      </c>
      <c r="B651" s="2">
        <v>165938</v>
      </c>
      <c r="C651" s="2" t="s">
        <v>1009</v>
      </c>
      <c r="D651" s="2">
        <v>32</v>
      </c>
      <c r="H651" s="17" t="s">
        <v>268</v>
      </c>
      <c r="I651" s="18">
        <v>160</v>
      </c>
    </row>
    <row r="652" spans="1:9" x14ac:dyDescent="0.25">
      <c r="A652" t="str">
        <f t="shared" si="10"/>
        <v xml:space="preserve">165975Горнолыжная маска всепогодная 883, цвет оправы черный </v>
      </c>
      <c r="B652" s="2">
        <v>165975</v>
      </c>
      <c r="C652" s="2" t="s">
        <v>533</v>
      </c>
      <c r="D652" s="2">
        <v>157</v>
      </c>
      <c r="H652" s="17" t="s">
        <v>169</v>
      </c>
      <c r="I652" s="18">
        <v>49</v>
      </c>
    </row>
    <row r="653" spans="1:9" x14ac:dyDescent="0.25">
      <c r="A653" t="str">
        <f t="shared" si="10"/>
        <v xml:space="preserve">165998Ледянка Милое Животное_90х40  толщина 2 см </v>
      </c>
      <c r="B653" s="2">
        <v>165998</v>
      </c>
      <c r="C653" s="2" t="s">
        <v>515</v>
      </c>
      <c r="D653" s="2">
        <v>215</v>
      </c>
      <c r="H653" s="17" t="s">
        <v>912</v>
      </c>
      <c r="I653" s="18">
        <v>56</v>
      </c>
    </row>
    <row r="654" spans="1:9" x14ac:dyDescent="0.25">
      <c r="A654" t="str">
        <f t="shared" si="10"/>
        <v>166086Тюбинг - ватрушка "Комфорт" диаметр 120 см,  цвета микс</v>
      </c>
      <c r="B654" s="2">
        <v>166086</v>
      </c>
      <c r="C654" s="2" t="s">
        <v>88</v>
      </c>
      <c r="D654" s="2">
        <v>51</v>
      </c>
      <c r="H654" s="17" t="s">
        <v>208</v>
      </c>
      <c r="I654" s="18">
        <v>157</v>
      </c>
    </row>
    <row r="655" spans="1:9" x14ac:dyDescent="0.25">
      <c r="A655" t="str">
        <f t="shared" si="10"/>
        <v xml:space="preserve">166117Шайба взрослая "Россия" </v>
      </c>
      <c r="B655" s="2">
        <v>166117</v>
      </c>
      <c r="C655" s="2" t="s">
        <v>289</v>
      </c>
      <c r="D655" s="2">
        <v>175</v>
      </c>
      <c r="H655" s="17" t="s">
        <v>285</v>
      </c>
      <c r="I655" s="18">
        <v>80</v>
      </c>
    </row>
    <row r="656" spans="1:9" x14ac:dyDescent="0.25">
      <c r="A656" t="str">
        <f t="shared" si="10"/>
        <v>166145Набор мазей держания для лыж универсальный WT-10 и WT-20</v>
      </c>
      <c r="B656" s="2">
        <v>166145</v>
      </c>
      <c r="C656" s="2" t="s">
        <v>736</v>
      </c>
      <c r="D656" s="2">
        <v>75</v>
      </c>
      <c r="H656" s="17" t="s">
        <v>1007</v>
      </c>
      <c r="I656" s="18">
        <v>22</v>
      </c>
    </row>
    <row r="657" spans="1:9" x14ac:dyDescent="0.25">
      <c r="A657" t="str">
        <f t="shared" si="10"/>
        <v xml:space="preserve">166269Ботинки лыжные TREK Soul Comfort1  черный (лого лайм неон) 75 р.40 </v>
      </c>
      <c r="B657" s="2">
        <v>166269</v>
      </c>
      <c r="C657" s="2" t="s">
        <v>999</v>
      </c>
      <c r="D657" s="2">
        <v>19</v>
      </c>
      <c r="H657" s="17" t="s">
        <v>103</v>
      </c>
      <c r="I657" s="18">
        <v>22</v>
      </c>
    </row>
    <row r="658" spans="1:9" x14ac:dyDescent="0.25">
      <c r="A658" t="str">
        <f t="shared" si="10"/>
        <v>166288Сноуборд пластиковый с креплениями</v>
      </c>
      <c r="B658" s="2">
        <v>166288</v>
      </c>
      <c r="C658" s="2" t="s">
        <v>158</v>
      </c>
      <c r="D658" s="2">
        <v>96</v>
      </c>
      <c r="H658" s="17" t="s">
        <v>294</v>
      </c>
      <c r="I658" s="18">
        <v>127</v>
      </c>
    </row>
    <row r="659" spans="1:9" x14ac:dyDescent="0.25">
      <c r="A659" t="str">
        <f t="shared" si="10"/>
        <v xml:space="preserve">166317Связка для горных лыж оранжевая </v>
      </c>
      <c r="B659" s="2">
        <v>166317</v>
      </c>
      <c r="C659" s="2" t="s">
        <v>1150</v>
      </c>
      <c r="D659" s="2">
        <v>190</v>
      </c>
      <c r="H659" s="17" t="s">
        <v>509</v>
      </c>
      <c r="I659" s="18">
        <v>56</v>
      </c>
    </row>
    <row r="660" spans="1:9" x14ac:dyDescent="0.25">
      <c r="A660" t="str">
        <f t="shared" si="10"/>
        <v xml:space="preserve">166326Ботинки лыжные ТРЕК Skiing НК NN75 (черный, лого серый) (р.44)   </v>
      </c>
      <c r="B660" s="2">
        <v>166326</v>
      </c>
      <c r="C660" s="2" t="s">
        <v>1073</v>
      </c>
      <c r="D660" s="2">
        <v>142</v>
      </c>
      <c r="H660" s="17" t="s">
        <v>485</v>
      </c>
      <c r="I660" s="18">
        <v>139</v>
      </c>
    </row>
    <row r="661" spans="1:9" x14ac:dyDescent="0.25">
      <c r="A661" t="str">
        <f t="shared" si="10"/>
        <v xml:space="preserve">166444Тюбинг 90 см (15-104П машинка ), цвета микс </v>
      </c>
      <c r="B661" s="2">
        <v>166444</v>
      </c>
      <c r="C661" s="2" t="s">
        <v>146</v>
      </c>
      <c r="D661" s="2">
        <v>186</v>
      </c>
      <c r="H661" s="17" t="s">
        <v>248</v>
      </c>
      <c r="I661" s="18">
        <v>28</v>
      </c>
    </row>
    <row r="662" spans="1:9" x14ac:dyDescent="0.25">
      <c r="A662" t="str">
        <f t="shared" si="10"/>
        <v xml:space="preserve">166478Коньки ледовые раздвижные "Монстрики", детские 223Q, размер 34-37   </v>
      </c>
      <c r="B662" s="2">
        <v>166478</v>
      </c>
      <c r="C662" s="2" t="s">
        <v>96</v>
      </c>
      <c r="D662" s="2">
        <v>116</v>
      </c>
      <c r="H662" s="17" t="s">
        <v>187</v>
      </c>
      <c r="I662" s="18">
        <v>100</v>
      </c>
    </row>
    <row r="663" spans="1:9" x14ac:dyDescent="0.25">
      <c r="A663" t="str">
        <f t="shared" si="10"/>
        <v xml:space="preserve">166486Лыжные палки Gekars Expert Plus 160 см </v>
      </c>
      <c r="B663" s="2">
        <v>166486</v>
      </c>
      <c r="C663" s="2" t="s">
        <v>925</v>
      </c>
      <c r="D663" s="2">
        <v>132</v>
      </c>
      <c r="H663" s="17" t="s">
        <v>288</v>
      </c>
      <c r="I663" s="18">
        <v>182</v>
      </c>
    </row>
    <row r="664" spans="1:9" x14ac:dyDescent="0.25">
      <c r="A664" t="str">
        <f t="shared" si="10"/>
        <v>166774Зажим-липучка для лыж, цвет красный</v>
      </c>
      <c r="B664" s="2">
        <v>166774</v>
      </c>
      <c r="C664" s="2" t="s">
        <v>1110</v>
      </c>
      <c r="D664" s="2">
        <v>223</v>
      </c>
      <c r="H664" s="17" t="s">
        <v>1040</v>
      </c>
      <c r="I664" s="18">
        <v>217</v>
      </c>
    </row>
    <row r="665" spans="1:9" x14ac:dyDescent="0.25">
      <c r="A665" t="str">
        <f t="shared" si="10"/>
        <v xml:space="preserve">166854Ботинки лыжные Winter Star comfort черный (лого лайм неон) S р.44 </v>
      </c>
      <c r="B665" s="2">
        <v>166854</v>
      </c>
      <c r="C665" s="2" t="s">
        <v>619</v>
      </c>
      <c r="D665" s="2">
        <v>174</v>
      </c>
      <c r="H665" s="17" t="s">
        <v>712</v>
      </c>
      <c r="I665" s="18">
        <v>231</v>
      </c>
    </row>
    <row r="666" spans="1:9" x14ac:dyDescent="0.25">
      <c r="A666" t="str">
        <f t="shared" si="10"/>
        <v xml:space="preserve">166861Парафин RAY CH-61 (+3 -12°C ) смазка скольжения комбинированная CH2+CH3+CH4  (60г) </v>
      </c>
      <c r="B666" s="2">
        <v>166861</v>
      </c>
      <c r="C666" s="2" t="s">
        <v>1122</v>
      </c>
      <c r="D666" s="2">
        <v>160</v>
      </c>
      <c r="H666" s="17" t="s">
        <v>703</v>
      </c>
      <c r="I666" s="18">
        <v>289</v>
      </c>
    </row>
    <row r="667" spans="1:9" x14ac:dyDescent="0.25">
      <c r="A667" t="str">
        <f t="shared" si="10"/>
        <v xml:space="preserve">166899Ботинки лыжные ТРЕК Skiing ИК NN75 (черный, лого серый) (р.36)   </v>
      </c>
      <c r="B667" s="2">
        <v>166899</v>
      </c>
      <c r="C667" s="2" t="s">
        <v>762</v>
      </c>
      <c r="D667" s="2">
        <v>171</v>
      </c>
      <c r="H667" s="17" t="s">
        <v>179</v>
      </c>
      <c r="I667" s="18">
        <v>316</v>
      </c>
    </row>
    <row r="668" spans="1:9" x14ac:dyDescent="0.25">
      <c r="A668" t="str">
        <f t="shared" si="10"/>
        <v>167272Комплект лыжный БРЕНД ЦСТ (Step, 160/120 (+/-5 см), крепление: 0075мм) цвета микс</v>
      </c>
      <c r="B668" s="2">
        <v>167272</v>
      </c>
      <c r="C668" s="2" t="s">
        <v>116</v>
      </c>
      <c r="D668" s="2">
        <v>45</v>
      </c>
      <c r="H668" s="17" t="s">
        <v>108</v>
      </c>
      <c r="I668" s="18">
        <v>913</v>
      </c>
    </row>
    <row r="669" spans="1:9" x14ac:dyDescent="0.25">
      <c r="A669" t="str">
        <f t="shared" si="10"/>
        <v xml:space="preserve">167346Лыжи детские "Лыжики пыжики" (котята) с палками (75/75 см)   </v>
      </c>
      <c r="B669" s="2">
        <v>167346</v>
      </c>
      <c r="C669" s="2" t="s">
        <v>669</v>
      </c>
      <c r="D669" s="2">
        <v>177</v>
      </c>
      <c r="H669" s="17" t="s">
        <v>255</v>
      </c>
      <c r="I669" s="18">
        <v>73</v>
      </c>
    </row>
    <row r="670" spans="1:9" x14ac:dyDescent="0.25">
      <c r="A670" t="str">
        <f t="shared" si="10"/>
        <v xml:space="preserve">167623Снегокат "Тимка спорт 1"  Пинк  (высота 540мм)  арт.TC1/ПН2   </v>
      </c>
      <c r="B670" s="2">
        <v>167623</v>
      </c>
      <c r="C670" s="2" t="s">
        <v>566</v>
      </c>
      <c r="D670" s="2">
        <v>179</v>
      </c>
      <c r="H670" s="17" t="s">
        <v>210</v>
      </c>
      <c r="I670" s="18">
        <v>177</v>
      </c>
    </row>
    <row r="671" spans="1:9" x14ac:dyDescent="0.25">
      <c r="A671" t="str">
        <f t="shared" si="10"/>
        <v xml:space="preserve">167637Коньки ледовые раздвижные 225М, размер 34-37   </v>
      </c>
      <c r="B671" s="2">
        <v>167637</v>
      </c>
      <c r="C671" s="2" t="s">
        <v>61</v>
      </c>
      <c r="D671" s="2">
        <v>128</v>
      </c>
      <c r="H671" s="17" t="s">
        <v>293</v>
      </c>
      <c r="I671" s="18">
        <v>162</v>
      </c>
    </row>
    <row r="672" spans="1:9" x14ac:dyDescent="0.25">
      <c r="A672" t="str">
        <f t="shared" si="10"/>
        <v xml:space="preserve">168082Шайба взрослая "Хоккей" </v>
      </c>
      <c r="B672" s="2">
        <v>168082</v>
      </c>
      <c r="C672" s="2" t="s">
        <v>964</v>
      </c>
      <c r="D672" s="2">
        <v>11</v>
      </c>
      <c r="H672" s="17" t="s">
        <v>473</v>
      </c>
      <c r="I672" s="18">
        <v>241</v>
      </c>
    </row>
    <row r="673" spans="1:9" x14ac:dyDescent="0.25">
      <c r="A673" t="str">
        <f t="shared" si="10"/>
        <v xml:space="preserve">168190Ледянка Зверятки_35х35  толщина 2 см </v>
      </c>
      <c r="B673" s="2">
        <v>168190</v>
      </c>
      <c r="C673" s="2" t="s">
        <v>463</v>
      </c>
      <c r="D673" s="2">
        <v>292</v>
      </c>
      <c r="H673" s="17" t="s">
        <v>166</v>
      </c>
      <c r="I673" s="18">
        <v>134</v>
      </c>
    </row>
    <row r="674" spans="1:9" x14ac:dyDescent="0.25">
      <c r="A674" t="str">
        <f t="shared" si="10"/>
        <v xml:space="preserve">168282Снегокат "Тимка спорт 2"  "My little pony" арт. ТС2/LP   </v>
      </c>
      <c r="B674" s="2">
        <v>168282</v>
      </c>
      <c r="C674" s="2" t="s">
        <v>241</v>
      </c>
      <c r="D674" s="2">
        <v>1</v>
      </c>
      <c r="H674" s="17" t="s">
        <v>109</v>
      </c>
      <c r="I674" s="18">
        <v>70</v>
      </c>
    </row>
    <row r="675" spans="1:9" x14ac:dyDescent="0.25">
      <c r="A675" t="str">
        <f t="shared" si="10"/>
        <v xml:space="preserve">168409Ботинки лыжные ТРЕК Soul ИК NN75 (черный, лого красный) р.39   </v>
      </c>
      <c r="B675" s="2">
        <v>168409</v>
      </c>
      <c r="C675" s="2" t="s">
        <v>525</v>
      </c>
      <c r="D675" s="2">
        <v>241</v>
      </c>
      <c r="H675" s="17" t="s">
        <v>768</v>
      </c>
      <c r="I675" s="18">
        <v>0</v>
      </c>
    </row>
    <row r="676" spans="1:9" x14ac:dyDescent="0.25">
      <c r="A676" t="str">
        <f t="shared" si="10"/>
        <v xml:space="preserve">168482Ботинки лыжные TREK Quest 2 черный (лого красный) NNN ИК  (р.42) </v>
      </c>
      <c r="B676" s="2">
        <v>168482</v>
      </c>
      <c r="C676" s="2" t="s">
        <v>537</v>
      </c>
      <c r="D676" s="2">
        <v>207</v>
      </c>
      <c r="H676" s="17" t="s">
        <v>611</v>
      </c>
      <c r="I676" s="18">
        <v>275</v>
      </c>
    </row>
    <row r="677" spans="1:9" x14ac:dyDescent="0.25">
      <c r="A677" t="str">
        <f t="shared" si="10"/>
        <v xml:space="preserve">168504Лыжи " Турист " 190 см ( дерево-пластиковые )   </v>
      </c>
      <c r="B677" s="2">
        <v>168504</v>
      </c>
      <c r="C677" s="2" t="s">
        <v>715</v>
      </c>
      <c r="D677" s="2">
        <v>272</v>
      </c>
      <c r="H677" s="17" t="s">
        <v>497</v>
      </c>
      <c r="I677" s="18">
        <v>49</v>
      </c>
    </row>
    <row r="678" spans="1:9" x14ac:dyDescent="0.25">
      <c r="A678" t="str">
        <f t="shared" si="10"/>
        <v xml:space="preserve">168573Ботинки лыжные TREK Snowrock NNN 2 ремня (черный, лого лайм неон) р. 34 </v>
      </c>
      <c r="B678" s="2">
        <v>168573</v>
      </c>
      <c r="C678" s="2" t="s">
        <v>926</v>
      </c>
      <c r="D678" s="2">
        <v>290</v>
      </c>
      <c r="H678" s="17" t="s">
        <v>477</v>
      </c>
      <c r="I678" s="18">
        <v>252</v>
      </c>
    </row>
    <row r="679" spans="1:9" x14ac:dyDescent="0.25">
      <c r="A679" t="str">
        <f t="shared" si="10"/>
        <v xml:space="preserve">168627Коньки фигурные ONLITOP с мехом р.32 </v>
      </c>
      <c r="B679" s="2">
        <v>168627</v>
      </c>
      <c r="C679" s="2" t="s">
        <v>138</v>
      </c>
      <c r="D679" s="2">
        <v>44</v>
      </c>
      <c r="H679" s="17" t="s">
        <v>711</v>
      </c>
      <c r="I679" s="18">
        <v>125</v>
      </c>
    </row>
    <row r="680" spans="1:9" x14ac:dyDescent="0.25">
      <c r="A680" t="str">
        <f t="shared" si="10"/>
        <v xml:space="preserve">168739Самокат-снегокат зимний 2 в 1 "Русалка"    </v>
      </c>
      <c r="B680" s="2">
        <v>168739</v>
      </c>
      <c r="C680" s="2" t="s">
        <v>1040</v>
      </c>
      <c r="D680" s="2">
        <v>217</v>
      </c>
      <c r="H680" s="17" t="s">
        <v>532</v>
      </c>
      <c r="I680" s="18">
        <v>91</v>
      </c>
    </row>
    <row r="681" spans="1:9" x14ac:dyDescent="0.25">
      <c r="A681" t="str">
        <f t="shared" si="10"/>
        <v xml:space="preserve">169211Лыжный комплект 120 см, крепление, палки 90 см, цвета микс </v>
      </c>
      <c r="B681" s="2">
        <v>169211</v>
      </c>
      <c r="C681" s="2" t="s">
        <v>646</v>
      </c>
      <c r="D681" s="2">
        <v>191</v>
      </c>
      <c r="H681" s="17" t="s">
        <v>606</v>
      </c>
      <c r="I681" s="18">
        <v>228</v>
      </c>
    </row>
    <row r="682" spans="1:9" x14ac:dyDescent="0.25">
      <c r="A682" t="str">
        <f t="shared" si="10"/>
        <v xml:space="preserve">169289Палки лыжные стеклопластиковые г.Бийск (90 см), цвета микс  </v>
      </c>
      <c r="B682" s="2">
        <v>169289</v>
      </c>
      <c r="C682" s="2" t="s">
        <v>731</v>
      </c>
      <c r="D682" s="2">
        <v>167</v>
      </c>
      <c r="H682" s="17" t="s">
        <v>652</v>
      </c>
      <c r="I682" s="18">
        <v>107</v>
      </c>
    </row>
    <row r="683" spans="1:9" x14ac:dyDescent="0.25">
      <c r="A683" t="str">
        <f t="shared" si="10"/>
        <v xml:space="preserve">169303Ботинки лыжные Winter Star classic  черный (лого серый) S р.37 </v>
      </c>
      <c r="B683" s="2">
        <v>169303</v>
      </c>
      <c r="C683" s="2" t="s">
        <v>861</v>
      </c>
      <c r="D683" s="2">
        <v>192</v>
      </c>
      <c r="H683" s="17" t="s">
        <v>474</v>
      </c>
      <c r="I683" s="18">
        <v>176</v>
      </c>
    </row>
    <row r="684" spans="1:9" x14ac:dyDescent="0.25">
      <c r="A684" t="str">
        <f t="shared" si="10"/>
        <v xml:space="preserve">169321Мазь лыжная,  фиолетовая (t°С 0 -3°C), масса 40 г </v>
      </c>
      <c r="B684" s="2">
        <v>169321</v>
      </c>
      <c r="C684" s="2" t="s">
        <v>887</v>
      </c>
      <c r="D684" s="2">
        <v>54</v>
      </c>
      <c r="H684" s="17" t="s">
        <v>801</v>
      </c>
      <c r="I684" s="18">
        <v>205</v>
      </c>
    </row>
    <row r="685" spans="1:9" x14ac:dyDescent="0.25">
      <c r="A685" t="str">
        <f t="shared" si="10"/>
        <v xml:space="preserve">169470Тюбинг 85 х103 см (ТБМ1/Г2 c граффити)    </v>
      </c>
      <c r="B685" s="2">
        <v>169470</v>
      </c>
      <c r="C685" s="2" t="s">
        <v>185</v>
      </c>
      <c r="D685" s="2">
        <v>117</v>
      </c>
      <c r="H685" s="17" t="s">
        <v>275</v>
      </c>
      <c r="I685" s="18">
        <v>191</v>
      </c>
    </row>
    <row r="686" spans="1:9" x14ac:dyDescent="0.25">
      <c r="A686" t="str">
        <f t="shared" si="10"/>
        <v xml:space="preserve">169530Шайба взрослая    </v>
      </c>
      <c r="B686" s="2">
        <v>169530</v>
      </c>
      <c r="C686" s="2" t="s">
        <v>1138</v>
      </c>
      <c r="D686" s="2">
        <v>294</v>
      </c>
      <c r="H686" s="17" t="s">
        <v>302</v>
      </c>
      <c r="I686" s="18">
        <v>22</v>
      </c>
    </row>
    <row r="687" spans="1:9" x14ac:dyDescent="0.25">
      <c r="A687" t="str">
        <f t="shared" si="10"/>
        <v xml:space="preserve">169581Снегокат "Тимка спорт 6" с болонкой, арт. ТС6/БЛ </v>
      </c>
      <c r="B687" s="2">
        <v>169581</v>
      </c>
      <c r="C687" s="2" t="s">
        <v>729</v>
      </c>
      <c r="D687" s="2">
        <v>77</v>
      </c>
      <c r="H687" s="17" t="s">
        <v>304</v>
      </c>
      <c r="I687" s="18">
        <v>196</v>
      </c>
    </row>
    <row r="688" spans="1:9" x14ac:dyDescent="0.25">
      <c r="A688" t="str">
        <f t="shared" si="10"/>
        <v xml:space="preserve">169619Ботинки лыжные TREK Kids NNN ИК (металик, лого серебро) (р.35)   </v>
      </c>
      <c r="B688" s="2">
        <v>169619</v>
      </c>
      <c r="C688" s="2" t="s">
        <v>654</v>
      </c>
      <c r="D688" s="2">
        <v>156</v>
      </c>
      <c r="H688" s="17" t="s">
        <v>117</v>
      </c>
      <c r="I688" s="18">
        <v>12</v>
      </c>
    </row>
    <row r="689" spans="1:9" x14ac:dyDescent="0.25">
      <c r="A689" t="str">
        <f t="shared" si="10"/>
        <v xml:space="preserve">169669Ботинки лыжные TREK Soul Comfort1  черный (лого лайм неон) 75 р.36 </v>
      </c>
      <c r="B689" s="2">
        <v>169669</v>
      </c>
      <c r="C689" s="2" t="s">
        <v>1062</v>
      </c>
      <c r="D689" s="2">
        <v>138</v>
      </c>
      <c r="H689" s="17" t="s">
        <v>119</v>
      </c>
      <c r="I689" s="18">
        <v>131</v>
      </c>
    </row>
    <row r="690" spans="1:9" x14ac:dyDescent="0.25">
      <c r="A690" t="str">
        <f t="shared" si="10"/>
        <v xml:space="preserve">169671Снегокат TWINY 1 с осьминогом упак. 1 шт. арт. TW1/O2    </v>
      </c>
      <c r="B690" s="2">
        <v>169671</v>
      </c>
      <c r="C690" s="2" t="s">
        <v>610</v>
      </c>
      <c r="D690" s="2">
        <v>79</v>
      </c>
      <c r="H690" s="17" t="s">
        <v>283</v>
      </c>
      <c r="I690" s="18">
        <v>132</v>
      </c>
    </row>
    <row r="691" spans="1:9" x14ac:dyDescent="0.25">
      <c r="A691" t="str">
        <f t="shared" si="10"/>
        <v xml:space="preserve">169711Сумка для коньков и роликовых коньков, принт мальчик, 38х40 см,  цвета микс </v>
      </c>
      <c r="B691" s="2">
        <v>169711</v>
      </c>
      <c r="C691" s="2" t="s">
        <v>226</v>
      </c>
      <c r="D691" s="2">
        <v>49</v>
      </c>
      <c r="H691" s="17" t="s">
        <v>551</v>
      </c>
      <c r="I691" s="18">
        <v>80</v>
      </c>
    </row>
    <row r="692" spans="1:9" x14ac:dyDescent="0.25">
      <c r="A692" t="str">
        <f t="shared" si="10"/>
        <v xml:space="preserve">170083Ботинки лыжные ТРЕК Skiing НК NN75 (черный, лого серый) (р.42)   </v>
      </c>
      <c r="B692" s="2">
        <v>170083</v>
      </c>
      <c r="C692" s="2" t="s">
        <v>782</v>
      </c>
      <c r="D692" s="2">
        <v>210</v>
      </c>
      <c r="H692" s="17" t="s">
        <v>660</v>
      </c>
      <c r="I692" s="18">
        <v>241</v>
      </c>
    </row>
    <row r="693" spans="1:9" x14ac:dyDescent="0.25">
      <c r="A693" t="str">
        <f t="shared" si="10"/>
        <v xml:space="preserve">170286Тюбинг 93 см "Хохлома", комфорт  </v>
      </c>
      <c r="B693" s="2">
        <v>170286</v>
      </c>
      <c r="C693" s="2" t="s">
        <v>272</v>
      </c>
      <c r="D693" s="2">
        <v>11</v>
      </c>
      <c r="H693" s="17" t="s">
        <v>239</v>
      </c>
      <c r="I693" s="18">
        <v>19</v>
      </c>
    </row>
    <row r="694" spans="1:9" x14ac:dyDescent="0.25">
      <c r="A694" t="str">
        <f t="shared" si="10"/>
        <v xml:space="preserve">170466Санки-ватрушки  100 см, Меховое сиденье, цвета микс </v>
      </c>
      <c r="B694" s="2">
        <v>170466</v>
      </c>
      <c r="C694" s="2" t="s">
        <v>255</v>
      </c>
      <c r="D694" s="2">
        <v>73</v>
      </c>
      <c r="H694" s="17" t="s">
        <v>528</v>
      </c>
      <c r="I694" s="18">
        <v>260</v>
      </c>
    </row>
    <row r="695" spans="1:9" x14ac:dyDescent="0.25">
      <c r="A695" t="str">
        <f t="shared" si="10"/>
        <v xml:space="preserve">170549Ботинки лыжные Winter Star classic  черный (лого серый) S р.39 </v>
      </c>
      <c r="B695" s="2">
        <v>170549</v>
      </c>
      <c r="C695" s="2" t="s">
        <v>664</v>
      </c>
      <c r="D695" s="2">
        <v>29</v>
      </c>
      <c r="H695" s="17" t="s">
        <v>1127</v>
      </c>
      <c r="I695" s="18">
        <v>273</v>
      </c>
    </row>
    <row r="696" spans="1:9" x14ac:dyDescent="0.25">
      <c r="A696" t="str">
        <f t="shared" si="10"/>
        <v xml:space="preserve">170848Шайба хоккейная взрослая "Волна" </v>
      </c>
      <c r="B696" s="2">
        <v>170848</v>
      </c>
      <c r="C696" s="2" t="s">
        <v>1146</v>
      </c>
      <c r="D696" s="2">
        <v>32</v>
      </c>
      <c r="H696" s="17" t="s">
        <v>1150</v>
      </c>
      <c r="I696" s="18">
        <v>190</v>
      </c>
    </row>
    <row r="697" spans="1:9" x14ac:dyDescent="0.25">
      <c r="A697" t="str">
        <f t="shared" si="10"/>
        <v xml:space="preserve">170893Коньки фигурные Winter Star с мехом р.30 </v>
      </c>
      <c r="B697" s="2">
        <v>170893</v>
      </c>
      <c r="C697" s="2" t="s">
        <v>562</v>
      </c>
      <c r="D697" s="2">
        <v>53</v>
      </c>
      <c r="H697" s="17" t="s">
        <v>1111</v>
      </c>
      <c r="I697" s="18">
        <v>7</v>
      </c>
    </row>
    <row r="698" spans="1:9" x14ac:dyDescent="0.25">
      <c r="A698" t="str">
        <f t="shared" si="10"/>
        <v xml:space="preserve">171017Тюбинг-ватрушка 90 см, Рекс  </v>
      </c>
      <c r="B698" s="2">
        <v>171017</v>
      </c>
      <c r="C698" s="2" t="s">
        <v>150</v>
      </c>
      <c r="D698" s="2">
        <v>184</v>
      </c>
      <c r="H698" s="17" t="s">
        <v>1102</v>
      </c>
      <c r="I698" s="18">
        <v>35</v>
      </c>
    </row>
    <row r="699" spans="1:9" x14ac:dyDescent="0.25">
      <c r="A699" t="str">
        <f t="shared" si="10"/>
        <v xml:space="preserve">171118Ботинки лыжные TREK Olimpia NNN ИК (красный,  лого серебро) (р. 36) </v>
      </c>
      <c r="B699" s="2">
        <v>171118</v>
      </c>
      <c r="C699" s="2" t="s">
        <v>807</v>
      </c>
      <c r="D699" s="2">
        <v>277</v>
      </c>
      <c r="H699" s="17" t="s">
        <v>1106</v>
      </c>
      <c r="I699" s="18">
        <v>297</v>
      </c>
    </row>
    <row r="700" spans="1:9" x14ac:dyDescent="0.25">
      <c r="A700" t="str">
        <f t="shared" si="10"/>
        <v xml:space="preserve">171158Лыжные палки Gekars Expert Plus 120 см </v>
      </c>
      <c r="B700" s="2">
        <v>171158</v>
      </c>
      <c r="C700" s="2" t="s">
        <v>992</v>
      </c>
      <c r="D700" s="2">
        <v>47</v>
      </c>
      <c r="H700" s="17" t="s">
        <v>995</v>
      </c>
      <c r="I700" s="18">
        <v>198</v>
      </c>
    </row>
    <row r="701" spans="1:9" x14ac:dyDescent="0.25">
      <c r="A701" t="str">
        <f t="shared" si="10"/>
        <v xml:space="preserve">171193УЦЕНКА Коньки хоккейные 225L, размер 43   </v>
      </c>
      <c r="B701" s="2">
        <v>171193</v>
      </c>
      <c r="C701" s="2" t="s">
        <v>792</v>
      </c>
      <c r="D701" s="2">
        <v>110</v>
      </c>
      <c r="H701" s="17" t="s">
        <v>869</v>
      </c>
      <c r="I701" s="18">
        <v>87</v>
      </c>
    </row>
    <row r="702" spans="1:9" x14ac:dyDescent="0.25">
      <c r="A702" t="str">
        <f t="shared" si="10"/>
        <v xml:space="preserve">171221Ботинки лыжныеWinter Star classic черный (лого красный) N р.45 </v>
      </c>
      <c r="B702" s="2">
        <v>171221</v>
      </c>
      <c r="C702" s="2" t="s">
        <v>656</v>
      </c>
      <c r="D702" s="2">
        <v>28</v>
      </c>
      <c r="H702" s="17" t="s">
        <v>968</v>
      </c>
      <c r="I702" s="18">
        <v>164</v>
      </c>
    </row>
    <row r="703" spans="1:9" x14ac:dyDescent="0.25">
      <c r="A703" t="str">
        <f t="shared" si="10"/>
        <v xml:space="preserve">171491Снегокат "Тимка спорт 1" с единорогом арт. ТС1-М/ЕР   </v>
      </c>
      <c r="B703" s="2">
        <v>171491</v>
      </c>
      <c r="C703" s="2" t="s">
        <v>137</v>
      </c>
      <c r="D703" s="2">
        <v>93</v>
      </c>
      <c r="H703" s="17" t="s">
        <v>339</v>
      </c>
      <c r="I703" s="18">
        <v>999</v>
      </c>
    </row>
    <row r="704" spans="1:9" x14ac:dyDescent="0.25">
      <c r="A704" t="str">
        <f t="shared" si="10"/>
        <v xml:space="preserve">171604Тюбинг 75 см  (ТБ2-70/ТК Три кота) </v>
      </c>
      <c r="B704" s="2">
        <v>171604</v>
      </c>
      <c r="C704" s="2" t="s">
        <v>306</v>
      </c>
      <c r="D704" s="2">
        <v>196</v>
      </c>
      <c r="H704" s="17" t="s">
        <v>422</v>
      </c>
      <c r="I704" s="18">
        <v>471</v>
      </c>
    </row>
    <row r="705" spans="1:9" x14ac:dyDescent="0.25">
      <c r="A705" t="str">
        <f t="shared" si="10"/>
        <v xml:space="preserve">171894Шлем игрока EFSI NRG 220 L, цвет красный   </v>
      </c>
      <c r="B705" s="2">
        <v>171894</v>
      </c>
      <c r="C705" s="2" t="s">
        <v>813</v>
      </c>
      <c r="D705" s="2">
        <v>84</v>
      </c>
      <c r="H705" s="17" t="s">
        <v>203</v>
      </c>
      <c r="I705" s="18">
        <v>62</v>
      </c>
    </row>
    <row r="706" spans="1:9" x14ac:dyDescent="0.25">
      <c r="A706" t="str">
        <f t="shared" si="10"/>
        <v xml:space="preserve">171980Ботинки лыжные Winter Star classic  черный (лого серый) 75 р.42 </v>
      </c>
      <c r="B706" s="2">
        <v>171980</v>
      </c>
      <c r="C706" s="2" t="s">
        <v>573</v>
      </c>
      <c r="D706" s="2">
        <v>107</v>
      </c>
      <c r="H706" s="17" t="s">
        <v>519</v>
      </c>
      <c r="I706" s="18">
        <v>118</v>
      </c>
    </row>
    <row r="707" spans="1:9" x14ac:dyDescent="0.25">
      <c r="A707" t="str">
        <f t="shared" ref="A707:A770" si="11">B707&amp;C707</f>
        <v xml:space="preserve">172056Снегокат СНК 05-03 Дольче Вита </v>
      </c>
      <c r="B707" s="2">
        <v>172056</v>
      </c>
      <c r="C707" s="2" t="s">
        <v>270</v>
      </c>
      <c r="D707" s="2">
        <v>78</v>
      </c>
      <c r="H707" s="17" t="s">
        <v>802</v>
      </c>
      <c r="I707" s="18">
        <v>252</v>
      </c>
    </row>
    <row r="708" spans="1:9" x14ac:dyDescent="0.25">
      <c r="A708" t="str">
        <f t="shared" si="11"/>
        <v xml:space="preserve">172136Лыжи " Турист " 190 см ( деревянные )   </v>
      </c>
      <c r="B708" s="2">
        <v>172136</v>
      </c>
      <c r="C708" s="2" t="s">
        <v>631</v>
      </c>
      <c r="D708" s="2">
        <v>217</v>
      </c>
      <c r="H708" s="17" t="s">
        <v>580</v>
      </c>
      <c r="I708" s="18">
        <v>236</v>
      </c>
    </row>
    <row r="709" spans="1:9" x14ac:dyDescent="0.25">
      <c r="A709" t="str">
        <f t="shared" si="11"/>
        <v xml:space="preserve">172169Ботинки лыжные женские TREK Winter3 белый (лого синий) 75 р.35 </v>
      </c>
      <c r="B709" s="2">
        <v>172169</v>
      </c>
      <c r="C709" s="2" t="s">
        <v>910</v>
      </c>
      <c r="D709" s="2">
        <v>144</v>
      </c>
      <c r="H709" s="17" t="s">
        <v>708</v>
      </c>
      <c r="I709" s="18">
        <v>213</v>
      </c>
    </row>
    <row r="710" spans="1:9" x14ac:dyDescent="0.25">
      <c r="A710" t="str">
        <f t="shared" si="11"/>
        <v xml:space="preserve">172195Самокат-снегокат зимний 2 в 1 "T-Rex"      </v>
      </c>
      <c r="B710" s="2">
        <v>172195</v>
      </c>
      <c r="C710" s="2" t="s">
        <v>912</v>
      </c>
      <c r="D710" s="2">
        <v>56</v>
      </c>
      <c r="H710" s="17" t="s">
        <v>535</v>
      </c>
      <c r="I710" s="18">
        <v>83</v>
      </c>
    </row>
    <row r="711" spans="1:9" x14ac:dyDescent="0.25">
      <c r="A711" t="str">
        <f t="shared" si="11"/>
        <v xml:space="preserve">172316Ботинки лыжные TREK Snowrock SNS ИК (белый, лого синий) (р.35) </v>
      </c>
      <c r="B711" s="2">
        <v>172316</v>
      </c>
      <c r="C711" s="2" t="s">
        <v>576</v>
      </c>
      <c r="D711" s="2">
        <v>185</v>
      </c>
      <c r="H711" s="17" t="s">
        <v>506</v>
      </c>
      <c r="I711" s="18">
        <v>51</v>
      </c>
    </row>
    <row r="712" spans="1:9" x14ac:dyDescent="0.25">
      <c r="A712" t="str">
        <f t="shared" si="11"/>
        <v xml:space="preserve">172321Ботинки лыжные Winter Star comfort черный (лого лайм неон) S р.35 </v>
      </c>
      <c r="B712" s="2">
        <v>172321</v>
      </c>
      <c r="C712" s="2" t="s">
        <v>623</v>
      </c>
      <c r="D712" s="2">
        <v>146</v>
      </c>
      <c r="H712" s="17" t="s">
        <v>173</v>
      </c>
      <c r="I712" s="18">
        <v>135</v>
      </c>
    </row>
    <row r="713" spans="1:9" x14ac:dyDescent="0.25">
      <c r="A713" t="str">
        <f t="shared" si="11"/>
        <v>172393Палки лыжные стеклопластиковые, ЦСТ (120см), цвета микс</v>
      </c>
      <c r="B713" s="2">
        <v>172393</v>
      </c>
      <c r="C713" s="2" t="s">
        <v>1080</v>
      </c>
      <c r="D713" s="2">
        <v>191</v>
      </c>
      <c r="H713" s="17" t="s">
        <v>828</v>
      </c>
      <c r="I713" s="18">
        <v>29</v>
      </c>
    </row>
    <row r="714" spans="1:9" x14ac:dyDescent="0.25">
      <c r="A714" t="str">
        <f t="shared" si="11"/>
        <v xml:space="preserve">172560Санки-ледянки "Весёлый пингвинчик" D-35см цвета микс </v>
      </c>
      <c r="B714" s="2">
        <v>172560</v>
      </c>
      <c r="C714" s="2" t="s">
        <v>477</v>
      </c>
      <c r="D714" s="2">
        <v>252</v>
      </c>
      <c r="H714" s="17" t="s">
        <v>118</v>
      </c>
      <c r="I714" s="18">
        <v>156</v>
      </c>
    </row>
    <row r="715" spans="1:9" x14ac:dyDescent="0.25">
      <c r="A715" t="str">
        <f t="shared" si="11"/>
        <v xml:space="preserve">172600Снегокат "Ника-джамп"  Пришельцы   арт.СНД1/П2 </v>
      </c>
      <c r="B715" s="2">
        <v>172600</v>
      </c>
      <c r="C715" s="2" t="s">
        <v>263</v>
      </c>
      <c r="D715" s="2">
        <v>2</v>
      </c>
      <c r="H715" s="17" t="s">
        <v>256</v>
      </c>
      <c r="I715" s="18">
        <v>171</v>
      </c>
    </row>
    <row r="716" spans="1:9" x14ac:dyDescent="0.25">
      <c r="A716" t="str">
        <f t="shared" si="11"/>
        <v xml:space="preserve">172611Ботинки лыжные TREK Quest1 черный (лого лайм неон) S р.35 </v>
      </c>
      <c r="B716" s="2">
        <v>172611</v>
      </c>
      <c r="C716" s="2" t="s">
        <v>1008</v>
      </c>
      <c r="D716" s="2">
        <v>206</v>
      </c>
      <c r="H716" s="17" t="s">
        <v>132</v>
      </c>
      <c r="I716" s="18">
        <v>59</v>
      </c>
    </row>
    <row r="717" spans="1:9" x14ac:dyDescent="0.25">
      <c r="A717" t="str">
        <f t="shared" si="11"/>
        <v xml:space="preserve">172809Сноуборд пластиковый с креплениями "Орнамент" </v>
      </c>
      <c r="B717" s="2">
        <v>172809</v>
      </c>
      <c r="C717" s="2" t="s">
        <v>235</v>
      </c>
      <c r="D717" s="2">
        <v>175</v>
      </c>
      <c r="H717" s="17" t="s">
        <v>197</v>
      </c>
      <c r="I717" s="18">
        <v>95</v>
      </c>
    </row>
    <row r="718" spans="1:9" x14ac:dyDescent="0.25">
      <c r="A718" t="str">
        <f t="shared" si="11"/>
        <v xml:space="preserve">172819Снегокат "Тимка Спорт 4-1"  Единорог  арт.ТС4-1М/ЕР  </v>
      </c>
      <c r="B718" s="2">
        <v>172819</v>
      </c>
      <c r="C718" s="2" t="s">
        <v>190</v>
      </c>
      <c r="D718" s="2">
        <v>26</v>
      </c>
      <c r="H718" s="17" t="s">
        <v>176</v>
      </c>
      <c r="I718" s="18">
        <v>81</v>
      </c>
    </row>
    <row r="719" spans="1:9" x14ac:dyDescent="0.25">
      <c r="A719" t="str">
        <f t="shared" si="11"/>
        <v xml:space="preserve">172851Ботинки лыжные TREK Laser  NN75 ИК (черный, лого лайм неон) (р.34) </v>
      </c>
      <c r="B719" s="2">
        <v>172851</v>
      </c>
      <c r="C719" s="2" t="s">
        <v>1060</v>
      </c>
      <c r="D719" s="2">
        <v>52</v>
      </c>
      <c r="H719" s="17" t="s">
        <v>860</v>
      </c>
      <c r="I719" s="18">
        <v>61</v>
      </c>
    </row>
    <row r="720" spans="1:9" x14ac:dyDescent="0.25">
      <c r="A720" t="str">
        <f t="shared" si="11"/>
        <v xml:space="preserve">172853Ботинки лыжные TREK Sportiks SNS ИК (черный, лого синий р. 37 </v>
      </c>
      <c r="B720" s="2">
        <v>172853</v>
      </c>
      <c r="C720" s="2" t="s">
        <v>763</v>
      </c>
      <c r="D720" s="2">
        <v>18</v>
      </c>
      <c r="H720" s="17" t="s">
        <v>666</v>
      </c>
      <c r="I720" s="18">
        <v>253</v>
      </c>
    </row>
    <row r="721" spans="1:9" x14ac:dyDescent="0.25">
      <c r="A721" t="str">
        <f t="shared" si="11"/>
        <v xml:space="preserve">172942Коньки   BlackAqua AS-408 (р.31-34, темно-синий-зеленый) </v>
      </c>
      <c r="B721" s="2">
        <v>172942</v>
      </c>
      <c r="C721" s="2" t="s">
        <v>545</v>
      </c>
      <c r="D721" s="2">
        <v>207</v>
      </c>
      <c r="H721" s="17" t="s">
        <v>492</v>
      </c>
      <c r="I721" s="18">
        <v>267</v>
      </c>
    </row>
    <row r="722" spans="1:9" x14ac:dyDescent="0.25">
      <c r="A722" t="str">
        <f t="shared" si="11"/>
        <v xml:space="preserve">173047Тюбинг -ватрушка 90 см   </v>
      </c>
      <c r="B722" s="2">
        <v>173047</v>
      </c>
      <c r="C722" s="2" t="s">
        <v>670</v>
      </c>
      <c r="D722" s="2">
        <v>261</v>
      </c>
      <c r="H722" s="17" t="s">
        <v>263</v>
      </c>
      <c r="I722" s="18">
        <v>2</v>
      </c>
    </row>
    <row r="723" spans="1:9" x14ac:dyDescent="0.25">
      <c r="A723" t="str">
        <f t="shared" si="11"/>
        <v xml:space="preserve">173136Снегокат "Тимка спорт 2"   Зимний спорт арт.ТС2/C2   </v>
      </c>
      <c r="B723" s="2">
        <v>173136</v>
      </c>
      <c r="C723" s="2" t="s">
        <v>223</v>
      </c>
      <c r="D723" s="2">
        <v>33</v>
      </c>
      <c r="H723" s="17" t="s">
        <v>87</v>
      </c>
      <c r="I723" s="18">
        <v>124</v>
      </c>
    </row>
    <row r="724" spans="1:9" x14ac:dyDescent="0.25">
      <c r="A724" t="str">
        <f t="shared" si="11"/>
        <v xml:space="preserve">173467Ботинки лыжные TREK Level 4 SNS ИК (черный, лого серый) (р.39)   </v>
      </c>
      <c r="B724" s="2">
        <v>173467</v>
      </c>
      <c r="C724" s="2" t="s">
        <v>629</v>
      </c>
      <c r="D724" s="2">
        <v>15</v>
      </c>
      <c r="H724" s="17" t="s">
        <v>80</v>
      </c>
      <c r="I724" s="18">
        <v>10</v>
      </c>
    </row>
    <row r="725" spans="1:9" x14ac:dyDescent="0.25">
      <c r="A725" t="str">
        <f t="shared" si="11"/>
        <v xml:space="preserve">173600Ботинки лыжныеWinter Star classic черный (лого красный) N р.35 </v>
      </c>
      <c r="B725" s="2">
        <v>173600</v>
      </c>
      <c r="C725" s="2" t="s">
        <v>998</v>
      </c>
      <c r="D725" s="2">
        <v>77</v>
      </c>
      <c r="H725" s="17" t="s">
        <v>227</v>
      </c>
      <c r="I725" s="18">
        <v>86</v>
      </c>
    </row>
    <row r="726" spans="1:9" x14ac:dyDescent="0.25">
      <c r="A726" t="str">
        <f t="shared" si="11"/>
        <v xml:space="preserve">173659Ботинки лыжные ТРЕК Skiing ИК NN75 (черный, лого серый) (р.37)   </v>
      </c>
      <c r="B726" s="2">
        <v>173659</v>
      </c>
      <c r="C726" s="2" t="s">
        <v>942</v>
      </c>
      <c r="D726" s="2">
        <v>187</v>
      </c>
      <c r="H726" s="17" t="s">
        <v>259</v>
      </c>
      <c r="I726" s="18">
        <v>80</v>
      </c>
    </row>
    <row r="727" spans="1:9" x14ac:dyDescent="0.25">
      <c r="A727" t="str">
        <f t="shared" si="11"/>
        <v xml:space="preserve">173700Самокат-снегокат трюковой, зимний    </v>
      </c>
      <c r="B727" s="2">
        <v>173700</v>
      </c>
      <c r="C727" s="2" t="s">
        <v>179</v>
      </c>
      <c r="D727" s="2">
        <v>181</v>
      </c>
      <c r="H727" s="17" t="s">
        <v>584</v>
      </c>
      <c r="I727" s="18">
        <v>218</v>
      </c>
    </row>
    <row r="728" spans="1:9" x14ac:dyDescent="0.25">
      <c r="A728" t="str">
        <f t="shared" si="11"/>
        <v xml:space="preserve">173731Ботинки лыжные Winter Star classic  черный (лого серый) 75 р.37 </v>
      </c>
      <c r="B728" s="2">
        <v>173731</v>
      </c>
      <c r="C728" s="2" t="s">
        <v>608</v>
      </c>
      <c r="D728" s="2">
        <v>291</v>
      </c>
      <c r="H728" s="17" t="s">
        <v>140</v>
      </c>
      <c r="I728" s="18">
        <v>167</v>
      </c>
    </row>
    <row r="729" spans="1:9" x14ac:dyDescent="0.25">
      <c r="A729" t="str">
        <f t="shared" si="11"/>
        <v xml:space="preserve">173793Лыжи детские "Олимпик-спорт" ( снегири)  с палками (65/75 см)   </v>
      </c>
      <c r="B729" s="2">
        <v>173793</v>
      </c>
      <c r="C729" s="2" t="s">
        <v>170</v>
      </c>
      <c r="D729" s="2">
        <v>151</v>
      </c>
      <c r="H729" s="17" t="s">
        <v>188</v>
      </c>
      <c r="I729" s="18">
        <v>181</v>
      </c>
    </row>
    <row r="730" spans="1:9" x14ac:dyDescent="0.25">
      <c r="A730" t="str">
        <f t="shared" si="11"/>
        <v xml:space="preserve">173832Тюбинг 118*82 см Машинка, цвета микс </v>
      </c>
      <c r="B730" s="2">
        <v>173832</v>
      </c>
      <c r="C730" s="2" t="s">
        <v>149</v>
      </c>
      <c r="D730" s="2">
        <v>145</v>
      </c>
      <c r="H730" s="17" t="s">
        <v>156</v>
      </c>
      <c r="I730" s="18">
        <v>119</v>
      </c>
    </row>
    <row r="731" spans="1:9" x14ac:dyDescent="0.25">
      <c r="A731" t="str">
        <f t="shared" si="11"/>
        <v xml:space="preserve">173942Ботинки лыжныеWinter Star classic черный (лого красный) N р.46 </v>
      </c>
      <c r="B731" s="2">
        <v>173942</v>
      </c>
      <c r="C731" s="2" t="s">
        <v>751</v>
      </c>
      <c r="D731" s="2">
        <v>115</v>
      </c>
      <c r="H731" s="17" t="s">
        <v>566</v>
      </c>
      <c r="I731" s="18">
        <v>179</v>
      </c>
    </row>
    <row r="732" spans="1:9" x14ac:dyDescent="0.25">
      <c r="A732" t="str">
        <f t="shared" si="11"/>
        <v xml:space="preserve">173975УЦЕНКА Тюбинг 85 см (ТSМ-80/1 "Человек-паук") </v>
      </c>
      <c r="B732" s="2">
        <v>173975</v>
      </c>
      <c r="C732" s="2" t="s">
        <v>932</v>
      </c>
      <c r="D732" s="2">
        <v>264</v>
      </c>
      <c r="H732" s="17" t="s">
        <v>113</v>
      </c>
      <c r="I732" s="18">
        <v>29</v>
      </c>
    </row>
    <row r="733" spans="1:9" x14ac:dyDescent="0.25">
      <c r="A733" t="str">
        <f t="shared" si="11"/>
        <v xml:space="preserve">174059Снегокат "Ника-кросс"  Бабочки   арт.СНК </v>
      </c>
      <c r="B733" s="2">
        <v>174059</v>
      </c>
      <c r="C733" s="2" t="s">
        <v>227</v>
      </c>
      <c r="D733" s="2">
        <v>86</v>
      </c>
      <c r="H733" s="17" t="s">
        <v>303</v>
      </c>
      <c r="I733" s="18">
        <v>161</v>
      </c>
    </row>
    <row r="734" spans="1:9" x14ac:dyDescent="0.25">
      <c r="A734" t="str">
        <f t="shared" si="11"/>
        <v xml:space="preserve">174233Снегокат "Тимка спорт 6" с единорогом, арт.ТС6-М/ЕР </v>
      </c>
      <c r="B734" s="2">
        <v>174233</v>
      </c>
      <c r="C734" s="2" t="s">
        <v>544</v>
      </c>
      <c r="D734" s="2">
        <v>48</v>
      </c>
      <c r="H734" s="17" t="s">
        <v>137</v>
      </c>
      <c r="I734" s="18">
        <v>93</v>
      </c>
    </row>
    <row r="735" spans="1:9" x14ac:dyDescent="0.25">
      <c r="A735" t="str">
        <f t="shared" si="11"/>
        <v>174238Палки лыжные стеклопластиковые г.Бийск (105 см), цвета микс</v>
      </c>
      <c r="B735" s="2">
        <v>174238</v>
      </c>
      <c r="C735" s="2" t="s">
        <v>838</v>
      </c>
      <c r="D735" s="2">
        <v>260</v>
      </c>
      <c r="H735" s="17" t="s">
        <v>130</v>
      </c>
      <c r="I735" s="18">
        <v>24</v>
      </c>
    </row>
    <row r="736" spans="1:9" x14ac:dyDescent="0.25">
      <c r="A736" t="str">
        <f t="shared" si="11"/>
        <v xml:space="preserve">174238Тюбинг BOARD с LED-подсветкой 100см </v>
      </c>
      <c r="B736" s="2">
        <v>174238</v>
      </c>
      <c r="C736" s="2" t="s">
        <v>875</v>
      </c>
      <c r="D736" s="2">
        <v>103</v>
      </c>
      <c r="H736" s="17" t="s">
        <v>162</v>
      </c>
      <c r="I736" s="18">
        <v>14</v>
      </c>
    </row>
    <row r="737" spans="1:9" x14ac:dyDescent="0.25">
      <c r="A737" t="str">
        <f t="shared" si="11"/>
        <v xml:space="preserve">174322Ботинки лыжные TREK Blazzer Comfort NNN ИК (черный, лого серый) (р.37)   </v>
      </c>
      <c r="B737" s="2">
        <v>174322</v>
      </c>
      <c r="C737" s="2" t="s">
        <v>583</v>
      </c>
      <c r="D737" s="2">
        <v>287</v>
      </c>
      <c r="H737" s="17" t="s">
        <v>147</v>
      </c>
      <c r="I737" s="18">
        <v>14</v>
      </c>
    </row>
    <row r="738" spans="1:9" x14ac:dyDescent="0.25">
      <c r="A738" t="str">
        <f t="shared" si="11"/>
        <v xml:space="preserve">174380Снегокат "Ника-Snowdrive"  СНД3/SD12  </v>
      </c>
      <c r="B738" s="2">
        <v>174380</v>
      </c>
      <c r="C738" s="2" t="s">
        <v>118</v>
      </c>
      <c r="D738" s="2">
        <v>156</v>
      </c>
      <c r="H738" s="17" t="s">
        <v>218</v>
      </c>
      <c r="I738" s="18">
        <v>159</v>
      </c>
    </row>
    <row r="739" spans="1:9" x14ac:dyDescent="0.25">
      <c r="A739" t="str">
        <f t="shared" si="11"/>
        <v xml:space="preserve">174502Лыжи детские "Лыжики пыжики" ( пингвинята)  с палками (75/75 см)   </v>
      </c>
      <c r="B739" s="2">
        <v>174502</v>
      </c>
      <c r="C739" s="2" t="s">
        <v>568</v>
      </c>
      <c r="D739" s="2">
        <v>287</v>
      </c>
      <c r="H739" s="17" t="s">
        <v>223</v>
      </c>
      <c r="I739" s="18">
        <v>33</v>
      </c>
    </row>
    <row r="740" spans="1:9" x14ac:dyDescent="0.25">
      <c r="A740" t="str">
        <f t="shared" si="11"/>
        <v xml:space="preserve">174789Ботинки лыжные TREK Level2 черный (лого красный) SNS (р. 43) </v>
      </c>
      <c r="B740" s="2">
        <v>174789</v>
      </c>
      <c r="C740" s="2" t="s">
        <v>1010</v>
      </c>
      <c r="D740" s="2">
        <v>123</v>
      </c>
      <c r="H740" s="17" t="s">
        <v>241</v>
      </c>
      <c r="I740" s="18">
        <v>1</v>
      </c>
    </row>
    <row r="741" spans="1:9" x14ac:dyDescent="0.25">
      <c r="A741" t="str">
        <f t="shared" si="11"/>
        <v xml:space="preserve">174846Ботинки лыжные TREK Olimpia NNN ИК (красный,  лого серебро) (р. 37) </v>
      </c>
      <c r="B741" s="2">
        <v>174846</v>
      </c>
      <c r="C741" s="2" t="s">
        <v>808</v>
      </c>
      <c r="D741" s="2">
        <v>16</v>
      </c>
      <c r="H741" s="17" t="s">
        <v>83</v>
      </c>
      <c r="I741" s="18">
        <v>97</v>
      </c>
    </row>
    <row r="742" spans="1:9" x14ac:dyDescent="0.25">
      <c r="A742" t="str">
        <f t="shared" si="11"/>
        <v xml:space="preserve">174938Ботинки лыжные Winter Starclassic черный (лого красный) S р.41 </v>
      </c>
      <c r="B742" s="2">
        <v>174938</v>
      </c>
      <c r="C742" s="2" t="s">
        <v>720</v>
      </c>
      <c r="D742" s="2">
        <v>187</v>
      </c>
      <c r="H742" s="17" t="s">
        <v>127</v>
      </c>
      <c r="I742" s="18">
        <v>18</v>
      </c>
    </row>
    <row r="743" spans="1:9" x14ac:dyDescent="0.25">
      <c r="A743" t="str">
        <f t="shared" si="11"/>
        <v xml:space="preserve">174985Тюбинг-ватрушка  90 см </v>
      </c>
      <c r="B743" s="2">
        <v>174985</v>
      </c>
      <c r="C743" s="2" t="s">
        <v>204</v>
      </c>
      <c r="D743" s="2">
        <v>81</v>
      </c>
      <c r="H743" s="17" t="s">
        <v>529</v>
      </c>
      <c r="I743" s="18">
        <v>204</v>
      </c>
    </row>
    <row r="744" spans="1:9" x14ac:dyDescent="0.25">
      <c r="A744" t="str">
        <f t="shared" si="11"/>
        <v xml:space="preserve">175039Коньки ледовые раздвижные 225М, размер 30-33   </v>
      </c>
      <c r="B744" s="2">
        <v>175039</v>
      </c>
      <c r="C744" s="2" t="s">
        <v>206</v>
      </c>
      <c r="D744" s="2">
        <v>37</v>
      </c>
      <c r="H744" s="17" t="s">
        <v>133</v>
      </c>
      <c r="I744" s="18">
        <v>80</v>
      </c>
    </row>
    <row r="745" spans="1:9" x14ac:dyDescent="0.25">
      <c r="A745" t="str">
        <f t="shared" si="11"/>
        <v xml:space="preserve">175350Шнурки для коньков "BIG BOY Elite Line с пропиткой", 274см, белый </v>
      </c>
      <c r="B745" s="2">
        <v>175350</v>
      </c>
      <c r="C745" s="2" t="s">
        <v>1137</v>
      </c>
      <c r="D745" s="2">
        <v>109</v>
      </c>
      <c r="H745" s="17" t="s">
        <v>242</v>
      </c>
      <c r="I745" s="18">
        <v>29</v>
      </c>
    </row>
    <row r="746" spans="1:9" x14ac:dyDescent="0.25">
      <c r="A746" t="str">
        <f t="shared" si="11"/>
        <v xml:space="preserve">175397Шнурки для коньков "Texstyle Double Blue Line And Molded Tip" арт.2000MT-WH-274, полиэс, 274 </v>
      </c>
      <c r="B746" s="2">
        <v>175397</v>
      </c>
      <c r="C746" s="2" t="s">
        <v>1126</v>
      </c>
      <c r="D746" s="2">
        <v>82</v>
      </c>
      <c r="H746" s="17" t="s">
        <v>198</v>
      </c>
      <c r="I746" s="18">
        <v>138</v>
      </c>
    </row>
    <row r="747" spans="1:9" x14ac:dyDescent="0.25">
      <c r="A747" t="str">
        <f t="shared" si="11"/>
        <v xml:space="preserve">175502Набор лыжника "RAY" (сумка,мазь WT-10,20. пробка, скребок) 2070, цвета микс </v>
      </c>
      <c r="B747" s="2">
        <v>175502</v>
      </c>
      <c r="C747" s="2" t="s">
        <v>933</v>
      </c>
      <c r="D747" s="2">
        <v>105</v>
      </c>
      <c r="H747" s="17" t="s">
        <v>276</v>
      </c>
      <c r="I747" s="18">
        <v>76</v>
      </c>
    </row>
    <row r="748" spans="1:9" x14ac:dyDescent="0.25">
      <c r="A748" t="str">
        <f t="shared" si="11"/>
        <v>175593Комплект лыжный БРЕНД ЦСТ (Step, 170/130 (+/-5 см), крепление: SNS) цвета микс</v>
      </c>
      <c r="B748" s="2">
        <v>175593</v>
      </c>
      <c r="C748" s="2" t="s">
        <v>295</v>
      </c>
      <c r="D748" s="2">
        <v>80</v>
      </c>
      <c r="H748" s="17" t="s">
        <v>504</v>
      </c>
      <c r="I748" s="18">
        <v>267</v>
      </c>
    </row>
    <row r="749" spans="1:9" x14ac:dyDescent="0.25">
      <c r="A749" t="str">
        <f t="shared" si="11"/>
        <v xml:space="preserve">175618Ботинки лыжные ТРЕК Skiing НК NN75 (черный, лого серый) (р.40)   </v>
      </c>
      <c r="B749" s="2">
        <v>175618</v>
      </c>
      <c r="C749" s="2" t="s">
        <v>899</v>
      </c>
      <c r="D749" s="2">
        <v>23</v>
      </c>
      <c r="H749" s="17" t="s">
        <v>207</v>
      </c>
      <c r="I749" s="18">
        <v>200</v>
      </c>
    </row>
    <row r="750" spans="1:9" x14ac:dyDescent="0.25">
      <c r="A750" t="str">
        <f t="shared" si="11"/>
        <v xml:space="preserve">175682Лыжи детские "Лыжики пыжики" ( ручки)  с палками (75/75 см)   </v>
      </c>
      <c r="B750" s="2">
        <v>175682</v>
      </c>
      <c r="C750" s="2" t="s">
        <v>184</v>
      </c>
      <c r="D750" s="2">
        <v>151</v>
      </c>
      <c r="H750" s="17" t="s">
        <v>190</v>
      </c>
      <c r="I750" s="18">
        <v>26</v>
      </c>
    </row>
    <row r="751" spans="1:9" x14ac:dyDescent="0.25">
      <c r="A751" t="str">
        <f t="shared" si="11"/>
        <v xml:space="preserve">175706Снегокат "Тимка спорт 2"  "Ми-ми-мишки" на зеленом арт .ТС2/ММ2   </v>
      </c>
      <c r="B751" s="2">
        <v>175706</v>
      </c>
      <c r="C751" s="2" t="s">
        <v>127</v>
      </c>
      <c r="D751" s="2">
        <v>18</v>
      </c>
      <c r="H751" s="17" t="s">
        <v>186</v>
      </c>
      <c r="I751" s="18">
        <v>188</v>
      </c>
    </row>
    <row r="752" spans="1:9" x14ac:dyDescent="0.25">
      <c r="A752" t="str">
        <f t="shared" si="11"/>
        <v xml:space="preserve">175992Сноускейт пластиковый   </v>
      </c>
      <c r="B752" s="2">
        <v>175992</v>
      </c>
      <c r="C752" s="2" t="s">
        <v>1153</v>
      </c>
      <c r="D752" s="2">
        <v>148</v>
      </c>
      <c r="H752" s="17" t="s">
        <v>168</v>
      </c>
      <c r="I752" s="18">
        <v>194</v>
      </c>
    </row>
    <row r="753" spans="1:9" x14ac:dyDescent="0.25">
      <c r="A753" t="str">
        <f t="shared" si="11"/>
        <v xml:space="preserve">176062Тюбинг-ватрушка 107 см, </v>
      </c>
      <c r="B753" s="2">
        <v>176062</v>
      </c>
      <c r="C753" s="2" t="s">
        <v>94</v>
      </c>
      <c r="D753" s="2">
        <v>33</v>
      </c>
      <c r="H753" s="17" t="s">
        <v>144</v>
      </c>
      <c r="I753" s="18">
        <v>124</v>
      </c>
    </row>
    <row r="754" spans="1:9" x14ac:dyDescent="0.25">
      <c r="A754" t="str">
        <f t="shared" si="11"/>
        <v xml:space="preserve">176153Снегокат "Тимка спорт 2+" с динозавром, арт. ТС2+/Д  </v>
      </c>
      <c r="B754" s="2">
        <v>176153</v>
      </c>
      <c r="C754" s="2" t="s">
        <v>242</v>
      </c>
      <c r="D754" s="2">
        <v>29</v>
      </c>
      <c r="H754" s="17" t="s">
        <v>121</v>
      </c>
      <c r="I754" s="18">
        <v>162</v>
      </c>
    </row>
    <row r="755" spans="1:9" x14ac:dyDescent="0.25">
      <c r="A755" t="str">
        <f t="shared" si="11"/>
        <v xml:space="preserve">176201Самокат-снегокат зимний 2 в 1 "Take it Easy"    </v>
      </c>
      <c r="B755" s="2">
        <v>176201</v>
      </c>
      <c r="C755" s="2" t="s">
        <v>169</v>
      </c>
      <c r="D755" s="2">
        <v>49</v>
      </c>
      <c r="H755" s="17" t="s">
        <v>177</v>
      </c>
      <c r="I755" s="18">
        <v>55</v>
      </c>
    </row>
    <row r="756" spans="1:9" x14ac:dyDescent="0.25">
      <c r="A756" t="str">
        <f t="shared" si="11"/>
        <v xml:space="preserve">176214Тюбинг-ватрушка 93 см, </v>
      </c>
      <c r="B756" s="2">
        <v>176214</v>
      </c>
      <c r="C756" s="2" t="s">
        <v>55</v>
      </c>
      <c r="D756" s="2">
        <v>164</v>
      </c>
      <c r="H756" s="17" t="s">
        <v>266</v>
      </c>
      <c r="I756" s="18">
        <v>10</v>
      </c>
    </row>
    <row r="757" spans="1:9" x14ac:dyDescent="0.25">
      <c r="A757" t="str">
        <f t="shared" si="11"/>
        <v xml:space="preserve">176225Ботинки лыжные TREK Omni 1 NNN ИК (черный, лого лайм неон) (р.37) </v>
      </c>
      <c r="B757" s="2">
        <v>176225</v>
      </c>
      <c r="C757" s="2" t="s">
        <v>759</v>
      </c>
      <c r="D757" s="2">
        <v>210</v>
      </c>
      <c r="H757" s="17" t="s">
        <v>513</v>
      </c>
      <c r="I757" s="18">
        <v>286</v>
      </c>
    </row>
    <row r="758" spans="1:9" x14ac:dyDescent="0.25">
      <c r="A758" t="str">
        <f t="shared" si="11"/>
        <v xml:space="preserve">176424Коньки ледовые раздвижные "Дракон", детские 223L, размер 26-29   </v>
      </c>
      <c r="B758" s="2">
        <v>176424</v>
      </c>
      <c r="C758" s="2" t="s">
        <v>310</v>
      </c>
      <c r="D758" s="2">
        <v>26</v>
      </c>
      <c r="H758" s="17" t="s">
        <v>571</v>
      </c>
      <c r="I758" s="18">
        <v>77</v>
      </c>
    </row>
    <row r="759" spans="1:9" x14ac:dyDescent="0.25">
      <c r="A759" t="str">
        <f t="shared" si="11"/>
        <v xml:space="preserve">176425Ботинки лыжные Winter Star comfort  черный (лого лайм неон) 75 р.40 </v>
      </c>
      <c r="B759" s="2">
        <v>176425</v>
      </c>
      <c r="C759" s="2" t="s">
        <v>585</v>
      </c>
      <c r="D759" s="2">
        <v>27</v>
      </c>
      <c r="H759" s="17" t="s">
        <v>729</v>
      </c>
      <c r="I759" s="18">
        <v>77</v>
      </c>
    </row>
    <row r="760" spans="1:9" x14ac:dyDescent="0.25">
      <c r="A760" t="str">
        <f t="shared" si="11"/>
        <v xml:space="preserve">176444Снегокат "Ника-Snowpatrol" Пинк СНД2/ПН2 </v>
      </c>
      <c r="B760" s="2">
        <v>176444</v>
      </c>
      <c r="C760" s="2" t="s">
        <v>176</v>
      </c>
      <c r="D760" s="2">
        <v>81</v>
      </c>
      <c r="H760" s="17" t="s">
        <v>250</v>
      </c>
      <c r="I760" s="18">
        <v>115</v>
      </c>
    </row>
    <row r="761" spans="1:9" x14ac:dyDescent="0.25">
      <c r="A761" t="str">
        <f t="shared" si="11"/>
        <v xml:space="preserve">176686Шайба хоккейная "RUBENA", d75 мм, выс. 25 мм, вес 170гр   </v>
      </c>
      <c r="B761" s="2">
        <v>176686</v>
      </c>
      <c r="C761" s="2" t="s">
        <v>1125</v>
      </c>
      <c r="D761" s="2">
        <v>25</v>
      </c>
      <c r="H761" s="17" t="s">
        <v>544</v>
      </c>
      <c r="I761" s="18">
        <v>48</v>
      </c>
    </row>
    <row r="762" spans="1:9" x14ac:dyDescent="0.25">
      <c r="A762" t="str">
        <f t="shared" si="11"/>
        <v xml:space="preserve">176786Ботинки лыжные женские TREK WinterComfort3 белый (лого синий) 75 р.39 </v>
      </c>
      <c r="B762" s="2">
        <v>176786</v>
      </c>
      <c r="C762" s="2" t="s">
        <v>919</v>
      </c>
      <c r="D762" s="2">
        <v>9</v>
      </c>
      <c r="H762" s="17" t="s">
        <v>252</v>
      </c>
      <c r="I762" s="18">
        <v>58</v>
      </c>
    </row>
    <row r="763" spans="1:9" x14ac:dyDescent="0.25">
      <c r="A763" t="str">
        <f t="shared" si="11"/>
        <v xml:space="preserve">176933Шайба взрослая "Шлем"   </v>
      </c>
      <c r="B763" s="2">
        <v>176933</v>
      </c>
      <c r="C763" s="2" t="s">
        <v>491</v>
      </c>
      <c r="D763" s="2">
        <v>96</v>
      </c>
      <c r="H763" s="17" t="s">
        <v>262</v>
      </c>
      <c r="I763" s="18">
        <v>24</v>
      </c>
    </row>
    <row r="764" spans="1:9" x14ac:dyDescent="0.25">
      <c r="A764" t="str">
        <f t="shared" si="11"/>
        <v xml:space="preserve">177218Комплект лыжный БРЕНД ЦСТ (205/165 (+/-5 см), крепление: 0075мм) цвета микс  </v>
      </c>
      <c r="B764" s="2">
        <v>177218</v>
      </c>
      <c r="C764" s="2" t="s">
        <v>234</v>
      </c>
      <c r="D764" s="2">
        <v>149</v>
      </c>
      <c r="H764" s="17" t="s">
        <v>178</v>
      </c>
      <c r="I764" s="18">
        <v>76</v>
      </c>
    </row>
    <row r="765" spans="1:9" x14ac:dyDescent="0.25">
      <c r="A765" t="str">
        <f t="shared" si="11"/>
        <v xml:space="preserve">177261Ботинки лыжные TREK Olimpia NNN ИК (красный,  лого серебро) (р. 41) </v>
      </c>
      <c r="B765" s="2">
        <v>177261</v>
      </c>
      <c r="C765" s="2" t="s">
        <v>1022</v>
      </c>
      <c r="D765" s="2">
        <v>36</v>
      </c>
      <c r="H765" s="17" t="s">
        <v>82</v>
      </c>
      <c r="I765" s="18">
        <v>96</v>
      </c>
    </row>
    <row r="766" spans="1:9" x14ac:dyDescent="0.25">
      <c r="A766" t="str">
        <f t="shared" si="11"/>
        <v xml:space="preserve">177383Палки лыжные стеклопластиковые г.Бийск (100 см) </v>
      </c>
      <c r="B766" s="2">
        <v>177383</v>
      </c>
      <c r="C766" s="2" t="s">
        <v>794</v>
      </c>
      <c r="D766" s="2">
        <v>81</v>
      </c>
      <c r="H766" s="17" t="s">
        <v>99</v>
      </c>
      <c r="I766" s="18">
        <v>111</v>
      </c>
    </row>
    <row r="767" spans="1:9" x14ac:dyDescent="0.25">
      <c r="A767" t="str">
        <f t="shared" si="11"/>
        <v>177568Палки лыжные стеклопластиковые г.Бийск (125 см) цвета микс</v>
      </c>
      <c r="B767" s="2">
        <v>177568</v>
      </c>
      <c r="C767" s="2" t="s">
        <v>668</v>
      </c>
      <c r="D767" s="2">
        <v>19</v>
      </c>
      <c r="H767" s="17" t="s">
        <v>216</v>
      </c>
      <c r="I767" s="18">
        <v>175</v>
      </c>
    </row>
    <row r="768" spans="1:9" x14ac:dyDescent="0.25">
      <c r="A768" t="str">
        <f t="shared" si="11"/>
        <v xml:space="preserve">177750Ботинки лыжные TREK Level 4 SNS ИК (черный, лого серый) (р.44)   </v>
      </c>
      <c r="B768" s="2">
        <v>177750</v>
      </c>
      <c r="C768" s="2" t="s">
        <v>784</v>
      </c>
      <c r="D768" s="2">
        <v>53</v>
      </c>
      <c r="H768" s="17" t="s">
        <v>215</v>
      </c>
      <c r="I768" s="18">
        <v>84</v>
      </c>
    </row>
    <row r="769" spans="1:9" x14ac:dyDescent="0.25">
      <c r="A769" t="str">
        <f t="shared" si="11"/>
        <v xml:space="preserve">178022Ботинки лыжные TREK Level1 черный (лого неон) N р.43 </v>
      </c>
      <c r="B769" s="2">
        <v>178022</v>
      </c>
      <c r="C769" s="2" t="s">
        <v>699</v>
      </c>
      <c r="D769" s="2">
        <v>82</v>
      </c>
      <c r="H769" s="17" t="s">
        <v>202</v>
      </c>
      <c r="I769" s="18">
        <v>10</v>
      </c>
    </row>
    <row r="770" spans="1:9" x14ac:dyDescent="0.25">
      <c r="A770" t="str">
        <f t="shared" si="11"/>
        <v xml:space="preserve">178151Ботинки лыжныеWinter Star classic черный (лого красный) N р.43 </v>
      </c>
      <c r="B770" s="2">
        <v>178151</v>
      </c>
      <c r="C770" s="2" t="s">
        <v>1004</v>
      </c>
      <c r="D770" s="2">
        <v>159</v>
      </c>
      <c r="H770" s="17" t="s">
        <v>610</v>
      </c>
      <c r="I770" s="18">
        <v>79</v>
      </c>
    </row>
    <row r="771" spans="1:9" x14ac:dyDescent="0.25">
      <c r="A771" t="str">
        <f t="shared" ref="A771:A834" si="12">B771&amp;C771</f>
        <v xml:space="preserve">178274Парафин для лыж красный t°С (0 +6°C), масса 80г </v>
      </c>
      <c r="B771" s="2">
        <v>178274</v>
      </c>
      <c r="C771" s="2" t="s">
        <v>1149</v>
      </c>
      <c r="D771" s="2">
        <v>162</v>
      </c>
      <c r="H771" s="17" t="s">
        <v>837</v>
      </c>
      <c r="I771" s="18">
        <v>174</v>
      </c>
    </row>
    <row r="772" spans="1:9" x14ac:dyDescent="0.25">
      <c r="A772" t="str">
        <f t="shared" si="12"/>
        <v xml:space="preserve">178292Ботинки лыжные Winter Star classic черный (лого неон) N р.44 </v>
      </c>
      <c r="B772" s="2">
        <v>178292</v>
      </c>
      <c r="C772" s="2" t="s">
        <v>1051</v>
      </c>
      <c r="D772" s="2">
        <v>134</v>
      </c>
      <c r="H772" s="17" t="s">
        <v>848</v>
      </c>
      <c r="I772" s="18">
        <v>14</v>
      </c>
    </row>
    <row r="773" spans="1:9" x14ac:dyDescent="0.25">
      <c r="A773" t="str">
        <f t="shared" si="12"/>
        <v xml:space="preserve">178295Ботинки Spine Nordik  43/2 (крепление NN75), р-р 32   </v>
      </c>
      <c r="B773" s="2">
        <v>178295</v>
      </c>
      <c r="C773" s="2" t="s">
        <v>770</v>
      </c>
      <c r="D773" s="2">
        <v>164</v>
      </c>
      <c r="H773" s="17" t="s">
        <v>594</v>
      </c>
      <c r="I773" s="18">
        <v>158</v>
      </c>
    </row>
    <row r="774" spans="1:9" x14ac:dyDescent="0.25">
      <c r="A774" t="str">
        <f t="shared" si="12"/>
        <v xml:space="preserve">178347Ботинки лыжные TREK Soul Comfort1  черный (лого лайм неон) 75 р.44 </v>
      </c>
      <c r="B774" s="2">
        <v>178347</v>
      </c>
      <c r="C774" s="2" t="s">
        <v>996</v>
      </c>
      <c r="D774" s="2">
        <v>209</v>
      </c>
      <c r="H774" s="17" t="s">
        <v>724</v>
      </c>
      <c r="I774" s="18">
        <v>202</v>
      </c>
    </row>
    <row r="775" spans="1:9" x14ac:dyDescent="0.25">
      <c r="A775" t="str">
        <f t="shared" si="12"/>
        <v xml:space="preserve">178511Ботинки лыжные TREK Quest 4 черный (лого серый ) NNN ИК  (р.38) </v>
      </c>
      <c r="B775" s="2">
        <v>178511</v>
      </c>
      <c r="C775" s="2" t="s">
        <v>858</v>
      </c>
      <c r="D775" s="2">
        <v>189</v>
      </c>
      <c r="H775" s="17" t="s">
        <v>281</v>
      </c>
      <c r="I775" s="18">
        <v>134</v>
      </c>
    </row>
    <row r="776" spans="1:9" x14ac:dyDescent="0.25">
      <c r="A776" t="str">
        <f t="shared" si="12"/>
        <v>178557Палки лыжные стеклопластиковые, ЦСТ (145см), цвета микс</v>
      </c>
      <c r="B776" s="2">
        <v>178557</v>
      </c>
      <c r="C776" s="2" t="s">
        <v>982</v>
      </c>
      <c r="D776" s="2">
        <v>17</v>
      </c>
      <c r="H776" s="17" t="s">
        <v>213</v>
      </c>
      <c r="I776" s="18">
        <v>173</v>
      </c>
    </row>
    <row r="777" spans="1:9" x14ac:dyDescent="0.25">
      <c r="A777" t="str">
        <f t="shared" si="12"/>
        <v xml:space="preserve">178611УЦЕНКА Набор коньки ледовые раздвижные 223G с роликовой платформой, PVC колеса, размер 34-37 </v>
      </c>
      <c r="B777" s="2">
        <v>178611</v>
      </c>
      <c r="C777" s="2" t="s">
        <v>953</v>
      </c>
      <c r="D777" s="2">
        <v>160</v>
      </c>
      <c r="H777" s="17" t="s">
        <v>290</v>
      </c>
      <c r="I777" s="18">
        <v>104</v>
      </c>
    </row>
    <row r="778" spans="1:9" x14ac:dyDescent="0.25">
      <c r="A778" t="str">
        <f t="shared" si="12"/>
        <v xml:space="preserve">178744Ботинки лыжные TREK Omni4 черный (лого серый) N р.37 </v>
      </c>
      <c r="B778" s="2">
        <v>178744</v>
      </c>
      <c r="C778" s="2" t="s">
        <v>714</v>
      </c>
      <c r="D778" s="2">
        <v>169</v>
      </c>
      <c r="H778" s="17" t="s">
        <v>172</v>
      </c>
      <c r="I778" s="18">
        <v>41</v>
      </c>
    </row>
    <row r="779" spans="1:9" x14ac:dyDescent="0.25">
      <c r="A779" t="str">
        <f t="shared" si="12"/>
        <v xml:space="preserve">178781Коньки хоккейные 225L, размер 43   </v>
      </c>
      <c r="B779" s="2">
        <v>178781</v>
      </c>
      <c r="C779" s="2" t="s">
        <v>45</v>
      </c>
      <c r="D779" s="2">
        <v>83</v>
      </c>
      <c r="H779" s="17" t="s">
        <v>270</v>
      </c>
      <c r="I779" s="18">
        <v>78</v>
      </c>
    </row>
    <row r="780" spans="1:9" x14ac:dyDescent="0.25">
      <c r="A780" t="str">
        <f t="shared" si="12"/>
        <v xml:space="preserve">179032Шайба детская "Первый" </v>
      </c>
      <c r="B780" s="2">
        <v>179032</v>
      </c>
      <c r="C780" s="2" t="s">
        <v>825</v>
      </c>
      <c r="D780" s="2">
        <v>103</v>
      </c>
      <c r="H780" s="17" t="s">
        <v>136</v>
      </c>
      <c r="I780" s="18">
        <v>49</v>
      </c>
    </row>
    <row r="781" spans="1:9" x14ac:dyDescent="0.25">
      <c r="A781" t="str">
        <f t="shared" si="12"/>
        <v xml:space="preserve">179391Ботинки лыжные ТРЕК Soul ИК NN75 (черный, лого красный) р.41   </v>
      </c>
      <c r="B781" s="2">
        <v>179391</v>
      </c>
      <c r="C781" s="2" t="s">
        <v>760</v>
      </c>
      <c r="D781" s="2">
        <v>99</v>
      </c>
      <c r="H781" s="17" t="s">
        <v>928</v>
      </c>
      <c r="I781" s="18">
        <v>82</v>
      </c>
    </row>
    <row r="782" spans="1:9" x14ac:dyDescent="0.25">
      <c r="A782" t="str">
        <f t="shared" si="12"/>
        <v xml:space="preserve">179757Снегокат СНК 11 Граффити </v>
      </c>
      <c r="B782" s="2">
        <v>179757</v>
      </c>
      <c r="C782" s="2" t="s">
        <v>222</v>
      </c>
      <c r="D782" s="2">
        <v>16</v>
      </c>
      <c r="H782" s="17" t="s">
        <v>502</v>
      </c>
      <c r="I782" s="18">
        <v>164</v>
      </c>
    </row>
    <row r="783" spans="1:9" x14ac:dyDescent="0.25">
      <c r="A783" t="str">
        <f t="shared" si="12"/>
        <v xml:space="preserve">179767Ботинки лыжные Winter Star classic  черный (лого серый) 75 р.36 </v>
      </c>
      <c r="B783" s="2">
        <v>179767</v>
      </c>
      <c r="C783" s="2" t="s">
        <v>516</v>
      </c>
      <c r="D783" s="2">
        <v>71</v>
      </c>
      <c r="H783" s="17" t="s">
        <v>222</v>
      </c>
      <c r="I783" s="18">
        <v>16</v>
      </c>
    </row>
    <row r="784" spans="1:9" x14ac:dyDescent="0.25">
      <c r="A784" t="str">
        <f t="shared" si="12"/>
        <v xml:space="preserve">179790Ботинки SPINE Smart 457 (крепление SNS) р-р 45   </v>
      </c>
      <c r="B784" s="2">
        <v>179790</v>
      </c>
      <c r="C784" s="2" t="s">
        <v>940</v>
      </c>
      <c r="D784" s="2">
        <v>135</v>
      </c>
      <c r="H784" s="17" t="s">
        <v>593</v>
      </c>
      <c r="I784" s="18">
        <v>252</v>
      </c>
    </row>
    <row r="785" spans="1:9" x14ac:dyDescent="0.25">
      <c r="A785" t="str">
        <f t="shared" si="12"/>
        <v xml:space="preserve">179862Мази скольжения SPRINT PRO, CH5 Green, (-12 -30°C), 60г </v>
      </c>
      <c r="B785" s="2">
        <v>179862</v>
      </c>
      <c r="C785" s="2" t="s">
        <v>851</v>
      </c>
      <c r="D785" s="2">
        <v>113</v>
      </c>
      <c r="H785" s="17" t="s">
        <v>148</v>
      </c>
      <c r="I785" s="18">
        <v>170</v>
      </c>
    </row>
    <row r="786" spans="1:9" x14ac:dyDescent="0.25">
      <c r="A786" t="str">
        <f t="shared" si="12"/>
        <v xml:space="preserve">179915Ботинки лыжные ТРЕК Soul ИК NN75 (черный, лого красный) р.44   </v>
      </c>
      <c r="B786" s="2">
        <v>179915</v>
      </c>
      <c r="C786" s="2" t="s">
        <v>873</v>
      </c>
      <c r="D786" s="2">
        <v>261</v>
      </c>
      <c r="H786" s="17" t="s">
        <v>158</v>
      </c>
      <c r="I786" s="18">
        <v>96</v>
      </c>
    </row>
    <row r="787" spans="1:9" x14ac:dyDescent="0.25">
      <c r="A787" t="str">
        <f t="shared" si="12"/>
        <v xml:space="preserve">179956Тюбинг 85 см (15-106ТП) </v>
      </c>
      <c r="B787" s="2">
        <v>179956</v>
      </c>
      <c r="C787" s="2" t="s">
        <v>91</v>
      </c>
      <c r="D787" s="2">
        <v>16</v>
      </c>
      <c r="H787" s="17" t="s">
        <v>235</v>
      </c>
      <c r="I787" s="18">
        <v>175</v>
      </c>
    </row>
    <row r="788" spans="1:9" x14ac:dyDescent="0.25">
      <c r="A788" t="str">
        <f t="shared" si="12"/>
        <v xml:space="preserve">179993Сноуборд детский с облегченными креплениями </v>
      </c>
      <c r="B788" s="2">
        <v>179993</v>
      </c>
      <c r="C788" s="2" t="s">
        <v>148</v>
      </c>
      <c r="D788" s="2">
        <v>170</v>
      </c>
      <c r="H788" s="17" t="s">
        <v>160</v>
      </c>
      <c r="I788" s="18">
        <v>144</v>
      </c>
    </row>
    <row r="789" spans="1:9" x14ac:dyDescent="0.25">
      <c r="A789" t="str">
        <f t="shared" si="12"/>
        <v xml:space="preserve">180072Тюбинг 70 см  СВО (ТБ1КР-70/ЕР с единорогом) </v>
      </c>
      <c r="B789" s="2">
        <v>180072</v>
      </c>
      <c r="C789" s="2" t="s">
        <v>649</v>
      </c>
      <c r="D789" s="2">
        <v>98</v>
      </c>
      <c r="H789" s="17" t="s">
        <v>1153</v>
      </c>
      <c r="I789" s="18">
        <v>148</v>
      </c>
    </row>
    <row r="790" spans="1:9" x14ac:dyDescent="0.25">
      <c r="A790" t="str">
        <f t="shared" si="12"/>
        <v xml:space="preserve">180166Комплект лыжный БРЕНД ЦСТ (190/150 (+/-5 см), крепление: 0075мм)  </v>
      </c>
      <c r="B790" s="2">
        <v>180166</v>
      </c>
      <c r="C790" s="2" t="s">
        <v>175</v>
      </c>
      <c r="D790" s="2">
        <v>57</v>
      </c>
      <c r="H790" s="17" t="s">
        <v>196</v>
      </c>
      <c r="I790" s="18">
        <v>115</v>
      </c>
    </row>
    <row r="791" spans="1:9" x14ac:dyDescent="0.25">
      <c r="A791" t="str">
        <f t="shared" si="12"/>
        <v xml:space="preserve">180219Коньки хоккейные BlackAqua HS-207 (р. 38) </v>
      </c>
      <c r="B791" s="2">
        <v>180219</v>
      </c>
      <c r="C791" s="2" t="s">
        <v>494</v>
      </c>
      <c r="D791" s="2">
        <v>61</v>
      </c>
      <c r="H791" s="17" t="s">
        <v>232</v>
      </c>
      <c r="I791" s="18">
        <v>88</v>
      </c>
    </row>
    <row r="792" spans="1:9" x14ac:dyDescent="0.25">
      <c r="A792" t="str">
        <f t="shared" si="12"/>
        <v xml:space="preserve">180260Палки лыжные стеклопластиковые г.Бийск (170 см)   </v>
      </c>
      <c r="B792" s="2">
        <v>180260</v>
      </c>
      <c r="C792" s="2" t="s">
        <v>796</v>
      </c>
      <c r="D792" s="2">
        <v>158</v>
      </c>
      <c r="H792" s="17" t="s">
        <v>183</v>
      </c>
      <c r="I792" s="18">
        <v>179</v>
      </c>
    </row>
    <row r="793" spans="1:9" x14ac:dyDescent="0.25">
      <c r="A793" t="str">
        <f t="shared" si="12"/>
        <v>180294Палки лыжные стеклопластиковые г.Бийск (65 см) цвета микс</v>
      </c>
      <c r="B793" s="2">
        <v>180294</v>
      </c>
      <c r="C793" s="2" t="s">
        <v>951</v>
      </c>
      <c r="D793" s="2">
        <v>290</v>
      </c>
      <c r="H793" s="17" t="s">
        <v>277</v>
      </c>
      <c r="I793" s="18">
        <v>25</v>
      </c>
    </row>
    <row r="794" spans="1:9" x14ac:dyDescent="0.25">
      <c r="A794" t="str">
        <f t="shared" si="12"/>
        <v xml:space="preserve">180426Коньки   BlackAqua AS-408 (р.27-30, мятный-оранжевый) </v>
      </c>
      <c r="B794" s="2">
        <v>180426</v>
      </c>
      <c r="C794" s="2" t="s">
        <v>475</v>
      </c>
      <c r="D794" s="2">
        <v>267</v>
      </c>
      <c r="H794" s="17" t="s">
        <v>226</v>
      </c>
      <c r="I794" s="18">
        <v>49</v>
      </c>
    </row>
    <row r="795" spans="1:9" x14ac:dyDescent="0.25">
      <c r="A795" t="str">
        <f t="shared" si="12"/>
        <v xml:space="preserve">180606Мазь лыжная, синяя ( t°С -3 -7°C), масса 40 г </v>
      </c>
      <c r="B795" s="2">
        <v>180606</v>
      </c>
      <c r="C795" s="2" t="s">
        <v>929</v>
      </c>
      <c r="D795" s="2">
        <v>98</v>
      </c>
      <c r="H795" s="17" t="s">
        <v>193</v>
      </c>
      <c r="I795" s="18">
        <v>132</v>
      </c>
    </row>
    <row r="796" spans="1:9" x14ac:dyDescent="0.25">
      <c r="A796" t="str">
        <f t="shared" si="12"/>
        <v xml:space="preserve">180688Парафин RAY П-61 +5-14°C комбинированная туристическая смазка скольжения П2+П3+П4 (60г) </v>
      </c>
      <c r="B796" s="2">
        <v>180688</v>
      </c>
      <c r="C796" s="2" t="s">
        <v>1093</v>
      </c>
      <c r="D796" s="2">
        <v>115</v>
      </c>
      <c r="H796" s="17" t="s">
        <v>478</v>
      </c>
      <c r="I796" s="18">
        <v>286</v>
      </c>
    </row>
    <row r="797" spans="1:9" x14ac:dyDescent="0.25">
      <c r="A797" t="str">
        <f t="shared" si="12"/>
        <v xml:space="preserve">180827Шайба взрослая "Герб" </v>
      </c>
      <c r="B797" s="2">
        <v>180827</v>
      </c>
      <c r="C797" s="2" t="s">
        <v>866</v>
      </c>
      <c r="D797" s="2">
        <v>162</v>
      </c>
      <c r="H797" s="17" t="s">
        <v>246</v>
      </c>
      <c r="I797" s="18">
        <v>65</v>
      </c>
    </row>
    <row r="798" spans="1:9" x14ac:dyDescent="0.25">
      <c r="A798" t="str">
        <f t="shared" si="12"/>
        <v xml:space="preserve">181104Коньки фигурные Winter Star прокат р.40 </v>
      </c>
      <c r="B798" s="2">
        <v>181104</v>
      </c>
      <c r="C798" s="2" t="s">
        <v>315</v>
      </c>
      <c r="D798" s="2">
        <v>19</v>
      </c>
      <c r="H798" s="17" t="s">
        <v>237</v>
      </c>
      <c r="I798" s="18">
        <v>133</v>
      </c>
    </row>
    <row r="799" spans="1:9" x14ac:dyDescent="0.25">
      <c r="A799" t="str">
        <f t="shared" si="12"/>
        <v xml:space="preserve">181130Ботинки лыжные TREK Laser NN75 ИК (красный, лого серебро) (р. 36) </v>
      </c>
      <c r="B799" s="2">
        <v>181130</v>
      </c>
      <c r="C799" s="2" t="s">
        <v>1023</v>
      </c>
      <c r="D799" s="2">
        <v>18</v>
      </c>
      <c r="H799" s="17" t="s">
        <v>104</v>
      </c>
      <c r="I799" s="18">
        <v>185</v>
      </c>
    </row>
    <row r="800" spans="1:9" x14ac:dyDescent="0.25">
      <c r="A800" t="str">
        <f t="shared" si="12"/>
        <v xml:space="preserve">181131Ботинки лыжные TREK Sportiks SNS ИК (черный, лого синий р. 42 </v>
      </c>
      <c r="B800" s="2">
        <v>181131</v>
      </c>
      <c r="C800" s="2" t="s">
        <v>633</v>
      </c>
      <c r="D800" s="2">
        <v>236</v>
      </c>
      <c r="H800" s="17" t="s">
        <v>498</v>
      </c>
      <c r="I800" s="18">
        <v>280</v>
      </c>
    </row>
    <row r="801" spans="1:9" x14ac:dyDescent="0.25">
      <c r="A801" t="str">
        <f t="shared" si="12"/>
        <v xml:space="preserve">181303Набор коньки ледовые раздвижные 223Y с роликовой платформой+Защита, PVC колеса, раз. 30-33   </v>
      </c>
      <c r="B801" s="2">
        <v>181303</v>
      </c>
      <c r="C801" s="2" t="s">
        <v>312</v>
      </c>
      <c r="D801" s="2">
        <v>70</v>
      </c>
      <c r="H801" s="17" t="s">
        <v>296</v>
      </c>
      <c r="I801" s="18">
        <v>193</v>
      </c>
    </row>
    <row r="802" spans="1:9" x14ac:dyDescent="0.25">
      <c r="A802" t="str">
        <f t="shared" si="12"/>
        <v xml:space="preserve">181357Комплект лыжный БРЕНД ЦСТ (Step, 205/165 (+/-5 см), крепление: 0075мм), цвета микс  </v>
      </c>
      <c r="B802" s="2">
        <v>181357</v>
      </c>
      <c r="C802" s="2" t="s">
        <v>300</v>
      </c>
      <c r="D802" s="2">
        <v>83</v>
      </c>
      <c r="H802" s="17" t="s">
        <v>973</v>
      </c>
      <c r="I802" s="18">
        <v>208</v>
      </c>
    </row>
    <row r="803" spans="1:9" x14ac:dyDescent="0.25">
      <c r="A803" t="str">
        <f t="shared" si="12"/>
        <v xml:space="preserve">181379Снегокат </v>
      </c>
      <c r="B803" s="2">
        <v>181379</v>
      </c>
      <c r="C803" s="2" t="s">
        <v>339</v>
      </c>
      <c r="D803" s="2">
        <v>265</v>
      </c>
      <c r="H803" s="17" t="s">
        <v>560</v>
      </c>
      <c r="I803" s="18">
        <v>27</v>
      </c>
    </row>
    <row r="804" spans="1:9" x14ac:dyDescent="0.25">
      <c r="A804" t="str">
        <f t="shared" si="12"/>
        <v xml:space="preserve">181578Набор коньки ледовые раздвижные 223Y с роликовой платформой+Защита, PVC колеса, размер 30-33 </v>
      </c>
      <c r="B804" s="2">
        <v>181578</v>
      </c>
      <c r="C804" s="2" t="s">
        <v>115</v>
      </c>
      <c r="D804" s="2">
        <v>109</v>
      </c>
      <c r="H804" s="17" t="s">
        <v>313</v>
      </c>
      <c r="I804" s="18">
        <v>32</v>
      </c>
    </row>
    <row r="805" spans="1:9" x14ac:dyDescent="0.25">
      <c r="A805" t="str">
        <f t="shared" si="12"/>
        <v xml:space="preserve">181757Палки лыжные алюминиевые Snowline, 110 см  </v>
      </c>
      <c r="B805" s="2">
        <v>181757</v>
      </c>
      <c r="C805" s="2" t="s">
        <v>510</v>
      </c>
      <c r="D805" s="2">
        <v>10</v>
      </c>
      <c r="H805" s="17" t="s">
        <v>88</v>
      </c>
      <c r="I805" s="18">
        <v>51</v>
      </c>
    </row>
    <row r="806" spans="1:9" x14ac:dyDescent="0.25">
      <c r="A806" t="str">
        <f t="shared" si="12"/>
        <v xml:space="preserve">181837Баул вратарский EFSI </v>
      </c>
      <c r="B806" s="2">
        <v>181837</v>
      </c>
      <c r="C806" s="2" t="s">
        <v>617</v>
      </c>
      <c r="D806" s="2">
        <v>84</v>
      </c>
      <c r="H806" s="17" t="s">
        <v>482</v>
      </c>
      <c r="I806" s="18">
        <v>106</v>
      </c>
    </row>
    <row r="807" spans="1:9" x14ac:dyDescent="0.25">
      <c r="A807" t="str">
        <f t="shared" si="12"/>
        <v xml:space="preserve">181858Коньки ледовые раздвижные "Космос", детские 223E, размер 26-29   </v>
      </c>
      <c r="B807" s="2">
        <v>181858</v>
      </c>
      <c r="C807" s="2" t="s">
        <v>126</v>
      </c>
      <c r="D807" s="2">
        <v>53</v>
      </c>
      <c r="H807" s="17" t="s">
        <v>107</v>
      </c>
      <c r="I807" s="18">
        <v>82</v>
      </c>
    </row>
    <row r="808" spans="1:9" x14ac:dyDescent="0.25">
      <c r="A808" t="str">
        <f t="shared" si="12"/>
        <v xml:space="preserve">182022Коньки ледовые раздвижные 225М, размер 30-33   </v>
      </c>
      <c r="B808" s="2">
        <v>182022</v>
      </c>
      <c r="C808" s="2" t="s">
        <v>206</v>
      </c>
      <c r="D808" s="2">
        <v>113</v>
      </c>
      <c r="H808" s="17" t="s">
        <v>499</v>
      </c>
      <c r="I808" s="18">
        <v>235</v>
      </c>
    </row>
    <row r="809" spans="1:9" x14ac:dyDescent="0.25">
      <c r="A809" t="str">
        <f t="shared" si="12"/>
        <v xml:space="preserve">182273Снегокат растущий  СНК.10-02 "Панда"   </v>
      </c>
      <c r="B809" s="2">
        <v>182273</v>
      </c>
      <c r="C809" s="2" t="s">
        <v>213</v>
      </c>
      <c r="D809" s="2">
        <v>173</v>
      </c>
      <c r="H809" s="17" t="s">
        <v>975</v>
      </c>
      <c r="I809" s="18">
        <v>71</v>
      </c>
    </row>
    <row r="810" spans="1:9" x14ac:dyDescent="0.25">
      <c r="A810" t="str">
        <f t="shared" si="12"/>
        <v xml:space="preserve">182302Ботинки лыжные TREK Omni4 черный (лого серый) N р.38 </v>
      </c>
      <c r="B810" s="2">
        <v>182302</v>
      </c>
      <c r="C810" s="2" t="s">
        <v>817</v>
      </c>
      <c r="D810" s="2">
        <v>117</v>
      </c>
      <c r="H810" s="17" t="s">
        <v>299</v>
      </c>
      <c r="I810" s="18">
        <v>133</v>
      </c>
    </row>
    <row r="811" spans="1:9" x14ac:dyDescent="0.25">
      <c r="A811" t="str">
        <f t="shared" si="12"/>
        <v>182434Ботинки лыжные TREK Soul  NN75 ИК (черный, лайм неон) (р.38)</v>
      </c>
      <c r="B811" s="2">
        <v>182434</v>
      </c>
      <c r="C811" s="2" t="s">
        <v>972</v>
      </c>
      <c r="D811" s="2">
        <v>85</v>
      </c>
      <c r="H811" s="17" t="s">
        <v>265</v>
      </c>
      <c r="I811" s="18">
        <v>44</v>
      </c>
    </row>
    <row r="812" spans="1:9" x14ac:dyDescent="0.25">
      <c r="A812" t="str">
        <f t="shared" si="12"/>
        <v xml:space="preserve">182435Палки лыжные стеклопластиковые г.Бийск (140 см), цвета микс </v>
      </c>
      <c r="B812" s="2">
        <v>182435</v>
      </c>
      <c r="C812" s="2" t="s">
        <v>605</v>
      </c>
      <c r="D812" s="2">
        <v>88</v>
      </c>
      <c r="H812" s="17" t="s">
        <v>596</v>
      </c>
      <c r="I812" s="18">
        <v>246</v>
      </c>
    </row>
    <row r="813" spans="1:9" x14ac:dyDescent="0.25">
      <c r="A813" t="str">
        <f t="shared" si="12"/>
        <v xml:space="preserve">182435Комплект лыжный БРЕНД ЦСТ (170/130 (+/-5 см), крепление: 0075мм)  </v>
      </c>
      <c r="B813" s="2">
        <v>182435</v>
      </c>
      <c r="C813" s="2" t="s">
        <v>134</v>
      </c>
      <c r="D813" s="2">
        <v>136</v>
      </c>
      <c r="H813" s="17" t="s">
        <v>93</v>
      </c>
      <c r="I813" s="18">
        <v>94</v>
      </c>
    </row>
    <row r="814" spans="1:9" x14ac:dyDescent="0.25">
      <c r="A814" t="str">
        <f t="shared" si="12"/>
        <v xml:space="preserve">182610Ботинки лыжные Winter Star classic черный (лого синий) N р.44 </v>
      </c>
      <c r="B814" s="2">
        <v>182610</v>
      </c>
      <c r="C814" s="2" t="s">
        <v>599</v>
      </c>
      <c r="D814" s="2">
        <v>177</v>
      </c>
      <c r="H814" s="17" t="s">
        <v>149</v>
      </c>
      <c r="I814" s="18">
        <v>145</v>
      </c>
    </row>
    <row r="815" spans="1:9" x14ac:dyDescent="0.25">
      <c r="A815" t="str">
        <f t="shared" si="12"/>
        <v xml:space="preserve">182668Ботинки Loss (крепление SNS), р-р 39 </v>
      </c>
      <c r="B815" s="2">
        <v>182668</v>
      </c>
      <c r="C815" s="2" t="s">
        <v>667</v>
      </c>
      <c r="D815" s="2">
        <v>297</v>
      </c>
      <c r="H815" s="17" t="s">
        <v>649</v>
      </c>
      <c r="I815" s="18">
        <v>98</v>
      </c>
    </row>
    <row r="816" spans="1:9" x14ac:dyDescent="0.25">
      <c r="A816" t="str">
        <f t="shared" si="12"/>
        <v xml:space="preserve">182790Снегокат </v>
      </c>
      <c r="B816" s="2">
        <v>182790</v>
      </c>
      <c r="C816" s="2" t="s">
        <v>339</v>
      </c>
      <c r="D816" s="2">
        <v>81</v>
      </c>
      <c r="H816" s="17" t="s">
        <v>163</v>
      </c>
      <c r="I816" s="18">
        <v>47</v>
      </c>
    </row>
    <row r="817" spans="1:9" x14ac:dyDescent="0.25">
      <c r="A817" t="str">
        <f t="shared" si="12"/>
        <v>182794Ботинки лыжные TREK Snowball NN75 ИК (желтый, лого черный) (р. 36)</v>
      </c>
      <c r="B817" s="2">
        <v>182794</v>
      </c>
      <c r="C817" s="2" t="s">
        <v>1053</v>
      </c>
      <c r="D817" s="2">
        <v>170</v>
      </c>
      <c r="H817" s="17" t="s">
        <v>1038</v>
      </c>
      <c r="I817" s="18">
        <v>255</v>
      </c>
    </row>
    <row r="818" spans="1:9" x14ac:dyDescent="0.25">
      <c r="A818" t="str">
        <f t="shared" si="12"/>
        <v>182795Комплект лыжный БРЕНД ЦСТ (200/160 (+/-5 см), крепление: SNS), цвета микс</v>
      </c>
      <c r="B818" s="2">
        <v>182795</v>
      </c>
      <c r="C818" s="2" t="s">
        <v>98</v>
      </c>
      <c r="D818" s="2">
        <v>194</v>
      </c>
      <c r="H818" s="17" t="s">
        <v>843</v>
      </c>
      <c r="I818" s="18">
        <v>267</v>
      </c>
    </row>
    <row r="819" spans="1:9" x14ac:dyDescent="0.25">
      <c r="A819" t="str">
        <f t="shared" si="12"/>
        <v xml:space="preserve">182801Ботинки лыжные TREK Quest 2 черный (лого красный) NNN ИК  (р.38) </v>
      </c>
      <c r="B819" s="2">
        <v>182801</v>
      </c>
      <c r="C819" s="2" t="s">
        <v>640</v>
      </c>
      <c r="D819" s="2">
        <v>243</v>
      </c>
      <c r="H819" s="17" t="s">
        <v>1011</v>
      </c>
      <c r="I819" s="18">
        <v>182</v>
      </c>
    </row>
    <row r="820" spans="1:9" x14ac:dyDescent="0.25">
      <c r="A820" t="str">
        <f t="shared" si="12"/>
        <v xml:space="preserve">182821Ботинки лыжные TREK Level 2 NNN ИК (черный, лого красный) (р.37) </v>
      </c>
      <c r="B820" s="2">
        <v>182821</v>
      </c>
      <c r="C820" s="2" t="s">
        <v>628</v>
      </c>
      <c r="D820" s="2">
        <v>141</v>
      </c>
      <c r="H820" s="17" t="s">
        <v>832</v>
      </c>
      <c r="I820" s="18">
        <v>274</v>
      </c>
    </row>
    <row r="821" spans="1:9" x14ac:dyDescent="0.25">
      <c r="A821" t="str">
        <f t="shared" si="12"/>
        <v xml:space="preserve">182864Крепления лыжные механические NNN "SHAMOV 06"   </v>
      </c>
      <c r="B821" s="2">
        <v>182864</v>
      </c>
      <c r="C821" s="2" t="s">
        <v>592</v>
      </c>
      <c r="D821" s="2">
        <v>68</v>
      </c>
      <c r="H821" s="17" t="s">
        <v>224</v>
      </c>
      <c r="I821" s="18">
        <v>135</v>
      </c>
    </row>
    <row r="822" spans="1:9" x14ac:dyDescent="0.25">
      <c r="A822" t="str">
        <f t="shared" si="12"/>
        <v xml:space="preserve">182885Коньки ледовые раздвижные 225М, размер 34-37   </v>
      </c>
      <c r="B822" s="2">
        <v>182885</v>
      </c>
      <c r="C822" s="2" t="s">
        <v>61</v>
      </c>
      <c r="D822" s="2">
        <v>143</v>
      </c>
      <c r="H822" s="17" t="s">
        <v>260</v>
      </c>
      <c r="I822" s="18">
        <v>145</v>
      </c>
    </row>
    <row r="823" spans="1:9" x14ac:dyDescent="0.25">
      <c r="A823" t="str">
        <f t="shared" si="12"/>
        <v xml:space="preserve">182890Ботинки лыжные Winter Star classic  черный (лого серый) 75 р.44 </v>
      </c>
      <c r="B823" s="2">
        <v>182890</v>
      </c>
      <c r="C823" s="2" t="s">
        <v>789</v>
      </c>
      <c r="D823" s="2">
        <v>139</v>
      </c>
      <c r="H823" s="17" t="s">
        <v>201</v>
      </c>
      <c r="I823" s="18">
        <v>145</v>
      </c>
    </row>
    <row r="824" spans="1:9" x14ac:dyDescent="0.25">
      <c r="A824" t="str">
        <f t="shared" si="12"/>
        <v xml:space="preserve">182951Самокат-снегокат трюковой, зимний  2 в 1   </v>
      </c>
      <c r="B824" s="2">
        <v>182951</v>
      </c>
      <c r="C824" s="2" t="s">
        <v>108</v>
      </c>
      <c r="D824" s="2">
        <v>173</v>
      </c>
      <c r="H824" s="17" t="s">
        <v>306</v>
      </c>
      <c r="I824" s="18">
        <v>196</v>
      </c>
    </row>
    <row r="825" spans="1:9" x14ac:dyDescent="0.25">
      <c r="A825" t="str">
        <f t="shared" si="12"/>
        <v xml:space="preserve">183045Самокат-снегокат зимний 2 в 1 "Wild Speed"   </v>
      </c>
      <c r="B825" s="2">
        <v>183045</v>
      </c>
      <c r="C825" s="2" t="s">
        <v>208</v>
      </c>
      <c r="D825" s="2">
        <v>157</v>
      </c>
      <c r="H825" s="17" t="s">
        <v>269</v>
      </c>
      <c r="I825" s="18">
        <v>195</v>
      </c>
    </row>
    <row r="826" spans="1:9" x14ac:dyDescent="0.25">
      <c r="A826" t="str">
        <f t="shared" si="12"/>
        <v xml:space="preserve">183102Ботинки лыжные TREK Quest4 черный (лого серый) N р.46 </v>
      </c>
      <c r="B826" s="2">
        <v>183102</v>
      </c>
      <c r="C826" s="2" t="s">
        <v>1097</v>
      </c>
      <c r="D826" s="2">
        <v>81</v>
      </c>
      <c r="H826" s="17" t="s">
        <v>91</v>
      </c>
      <c r="I826" s="18">
        <v>16</v>
      </c>
    </row>
    <row r="827" spans="1:9" x14ac:dyDescent="0.25">
      <c r="A827" t="str">
        <f t="shared" si="12"/>
        <v xml:space="preserve">183131Ледянка 45х45  толщина 2 см </v>
      </c>
      <c r="B827" s="2">
        <v>183131</v>
      </c>
      <c r="C827" s="2" t="s">
        <v>630</v>
      </c>
      <c r="D827" s="2">
        <v>59</v>
      </c>
      <c r="H827" s="17" t="s">
        <v>746</v>
      </c>
      <c r="I827" s="18">
        <v>118</v>
      </c>
    </row>
    <row r="828" spans="1:9" x14ac:dyDescent="0.25">
      <c r="A828" t="str">
        <f t="shared" si="12"/>
        <v xml:space="preserve">183229Набор коньки ледовые раздвижные 223Y с роликовой платформой+Защита, PVC колеса, размер 34-37 </v>
      </c>
      <c r="B828" s="2">
        <v>183229</v>
      </c>
      <c r="C828" s="2" t="s">
        <v>122</v>
      </c>
      <c r="D828" s="2">
        <v>32</v>
      </c>
      <c r="H828" s="17" t="s">
        <v>84</v>
      </c>
      <c r="I828" s="18">
        <v>75</v>
      </c>
    </row>
    <row r="829" spans="1:9" x14ac:dyDescent="0.25">
      <c r="A829" t="str">
        <f t="shared" si="12"/>
        <v xml:space="preserve">183369Комплект лыжный БРЕНД ЦСТ (Step, 200/160 (+/-5 см), крепление: 0075мм), цвета микс </v>
      </c>
      <c r="B829" s="2">
        <v>183369</v>
      </c>
      <c r="C829" s="2" t="s">
        <v>859</v>
      </c>
      <c r="D829" s="2">
        <v>55</v>
      </c>
      <c r="H829" s="17" t="s">
        <v>195</v>
      </c>
      <c r="I829" s="18">
        <v>187</v>
      </c>
    </row>
    <row r="830" spans="1:9" x14ac:dyDescent="0.25">
      <c r="A830" t="str">
        <f t="shared" si="12"/>
        <v xml:space="preserve">183424Ботинки Spine Kids 299/1 (крепление NN75), р-р 35 </v>
      </c>
      <c r="B830" s="2">
        <v>183424</v>
      </c>
      <c r="C830" s="2" t="s">
        <v>1057</v>
      </c>
      <c r="D830" s="2">
        <v>281</v>
      </c>
      <c r="H830" s="17" t="s">
        <v>171</v>
      </c>
      <c r="I830" s="18">
        <v>128</v>
      </c>
    </row>
    <row r="831" spans="1:9" x14ac:dyDescent="0.25">
      <c r="A831" t="str">
        <f t="shared" si="12"/>
        <v xml:space="preserve">183452Ботинки Spine Baby 101  (крепление NNN), р-р 34-35    </v>
      </c>
      <c r="B831" s="2">
        <v>183452</v>
      </c>
      <c r="C831" s="2" t="s">
        <v>687</v>
      </c>
      <c r="D831" s="2">
        <v>218</v>
      </c>
      <c r="H831" s="17" t="s">
        <v>258</v>
      </c>
      <c r="I831" s="18">
        <v>30</v>
      </c>
    </row>
    <row r="832" spans="1:9" x14ac:dyDescent="0.25">
      <c r="A832" t="str">
        <f t="shared" si="12"/>
        <v xml:space="preserve">183523Набор коньки ледовые раздвижные 223G с роликовой платформой+Защита, PVC колеса, размер 26-29 </v>
      </c>
      <c r="B832" s="2">
        <v>183523</v>
      </c>
      <c r="C832" s="2" t="s">
        <v>659</v>
      </c>
      <c r="D832" s="2">
        <v>160</v>
      </c>
      <c r="H832" s="17" t="s">
        <v>966</v>
      </c>
      <c r="I832" s="18">
        <v>32</v>
      </c>
    </row>
    <row r="833" spans="1:9" x14ac:dyDescent="0.25">
      <c r="A833" t="str">
        <f t="shared" si="12"/>
        <v xml:space="preserve">183833Шорты-ледянки, размер S, цвета микс </v>
      </c>
      <c r="B833" s="2">
        <v>183833</v>
      </c>
      <c r="C833" s="2" t="s">
        <v>311</v>
      </c>
      <c r="D833" s="2">
        <v>119</v>
      </c>
      <c r="H833" s="17" t="s">
        <v>185</v>
      </c>
      <c r="I833" s="18">
        <v>117</v>
      </c>
    </row>
    <row r="834" spans="1:9" x14ac:dyDescent="0.25">
      <c r="A834" t="str">
        <f t="shared" si="12"/>
        <v xml:space="preserve">183852Ботинки лыжные Winter Star comfort черный (лого красный) 75 р.36 </v>
      </c>
      <c r="B834" s="2">
        <v>183852</v>
      </c>
      <c r="C834" s="2" t="s">
        <v>1035</v>
      </c>
      <c r="D834" s="2">
        <v>19</v>
      </c>
      <c r="H834" s="17" t="s">
        <v>110</v>
      </c>
      <c r="I834" s="18">
        <v>34</v>
      </c>
    </row>
    <row r="835" spans="1:9" x14ac:dyDescent="0.25">
      <c r="A835" t="str">
        <f t="shared" ref="A835:A898" si="13">B835&amp;C835</f>
        <v xml:space="preserve">183920Ботинки лыжные TREK Blazzer1 NNN черный (лого лайм неон) (р.37) </v>
      </c>
      <c r="B835" s="2">
        <v>183920</v>
      </c>
      <c r="C835" s="2" t="s">
        <v>1031</v>
      </c>
      <c r="D835" s="2">
        <v>260</v>
      </c>
      <c r="H835" s="17" t="s">
        <v>182</v>
      </c>
      <c r="I835" s="18">
        <v>105</v>
      </c>
    </row>
    <row r="836" spans="1:9" x14ac:dyDescent="0.25">
      <c r="A836" t="str">
        <f t="shared" si="13"/>
        <v xml:space="preserve">183929Снегокат TWINY 1  с красками арт. TW1/K2   </v>
      </c>
      <c r="B836" s="2">
        <v>183929</v>
      </c>
      <c r="C836" s="2" t="s">
        <v>215</v>
      </c>
      <c r="D836" s="2">
        <v>84</v>
      </c>
      <c r="H836" s="17" t="s">
        <v>141</v>
      </c>
      <c r="I836" s="18">
        <v>197</v>
      </c>
    </row>
    <row r="837" spans="1:9" x14ac:dyDescent="0.25">
      <c r="A837" t="str">
        <f t="shared" si="13"/>
        <v xml:space="preserve">184037Ботинки лыжные TREK Level 2 NNN ИК (черный, лого красный) (р.44)   </v>
      </c>
      <c r="B837" s="2">
        <v>184037</v>
      </c>
      <c r="C837" s="2" t="s">
        <v>1069</v>
      </c>
      <c r="D837" s="2">
        <v>41</v>
      </c>
      <c r="H837" s="17" t="s">
        <v>128</v>
      </c>
      <c r="I837" s="18">
        <v>158</v>
      </c>
    </row>
    <row r="838" spans="1:9" x14ac:dyDescent="0.25">
      <c r="A838" t="str">
        <f t="shared" si="13"/>
        <v xml:space="preserve">184173Палки лыжные алюминиевые Snowline, 170 см </v>
      </c>
      <c r="B838" s="2">
        <v>184173</v>
      </c>
      <c r="C838" s="2" t="s">
        <v>978</v>
      </c>
      <c r="D838" s="2">
        <v>104</v>
      </c>
      <c r="H838" s="17" t="s">
        <v>146</v>
      </c>
      <c r="I838" s="18">
        <v>186</v>
      </c>
    </row>
    <row r="839" spans="1:9" x14ac:dyDescent="0.25">
      <c r="A839" t="str">
        <f t="shared" si="13"/>
        <v xml:space="preserve">184300Мазь лыжная,  черная ( t°С -14 -30°C), масса 40 г </v>
      </c>
      <c r="B839" s="2">
        <v>184300</v>
      </c>
      <c r="C839" s="2" t="s">
        <v>836</v>
      </c>
      <c r="D839" s="2">
        <v>31</v>
      </c>
      <c r="H839" s="17" t="s">
        <v>154</v>
      </c>
      <c r="I839" s="18">
        <v>148</v>
      </c>
    </row>
    <row r="840" spans="1:9" x14ac:dyDescent="0.25">
      <c r="A840" t="str">
        <f t="shared" si="13"/>
        <v xml:space="preserve">184393Шайба хоккейная взрослая "Россия" узор </v>
      </c>
      <c r="B840" s="2">
        <v>184393</v>
      </c>
      <c r="C840" s="2" t="s">
        <v>1055</v>
      </c>
      <c r="D840" s="2">
        <v>14</v>
      </c>
      <c r="H840" s="17" t="s">
        <v>272</v>
      </c>
      <c r="I840" s="18">
        <v>11</v>
      </c>
    </row>
    <row r="841" spans="1:9" x14ac:dyDescent="0.25">
      <c r="A841" t="str">
        <f t="shared" si="13"/>
        <v xml:space="preserve">184439Снегокат "Тимка спорт 1"  Sport (высота 540мм)  арт.ТС1/S </v>
      </c>
      <c r="B841" s="2">
        <v>184439</v>
      </c>
      <c r="C841" s="2" t="s">
        <v>140</v>
      </c>
      <c r="D841" s="2">
        <v>167</v>
      </c>
      <c r="H841" s="17" t="s">
        <v>540</v>
      </c>
      <c r="I841" s="18">
        <v>261</v>
      </c>
    </row>
    <row r="842" spans="1:9" x14ac:dyDescent="0.25">
      <c r="A842" t="str">
        <f t="shared" si="13"/>
        <v xml:space="preserve">184482Ботинки лыжные TREK Olimpia NNN ИК (красный,  лого серебро) (р. 38) </v>
      </c>
      <c r="B842" s="2">
        <v>184482</v>
      </c>
      <c r="C842" s="2" t="s">
        <v>681</v>
      </c>
      <c r="D842" s="2">
        <v>261</v>
      </c>
      <c r="H842" s="17" t="s">
        <v>945</v>
      </c>
      <c r="I842" s="18">
        <v>296</v>
      </c>
    </row>
    <row r="843" spans="1:9" x14ac:dyDescent="0.25">
      <c r="A843" t="str">
        <f t="shared" si="13"/>
        <v xml:space="preserve">184520Ботинки лыжные TREK Skiing1 N75 ИК (черный, лого серый) (р.41) </v>
      </c>
      <c r="B843" s="2">
        <v>184520</v>
      </c>
      <c r="C843" s="2" t="s">
        <v>489</v>
      </c>
      <c r="D843" s="2">
        <v>229</v>
      </c>
      <c r="H843" s="17" t="s">
        <v>192</v>
      </c>
      <c r="I843" s="18">
        <v>132</v>
      </c>
    </row>
    <row r="844" spans="1:9" x14ac:dyDescent="0.25">
      <c r="A844" t="str">
        <f t="shared" si="13"/>
        <v xml:space="preserve">184543Снегокат "Тимка Спорт 4-1"  F1   арт.ТС4-1   </v>
      </c>
      <c r="B844" s="2">
        <v>184543</v>
      </c>
      <c r="C844" s="2" t="s">
        <v>198</v>
      </c>
      <c r="D844" s="2">
        <v>138</v>
      </c>
      <c r="H844" s="17" t="s">
        <v>935</v>
      </c>
      <c r="I844" s="18">
        <v>267</v>
      </c>
    </row>
    <row r="845" spans="1:9" x14ac:dyDescent="0.25">
      <c r="A845" t="str">
        <f t="shared" si="13"/>
        <v xml:space="preserve">184682УЦЕНКА Тюбинг 70 см "Вихрь", цвета микс </v>
      </c>
      <c r="B845" s="2">
        <v>184682</v>
      </c>
      <c r="C845" s="2" t="s">
        <v>1113</v>
      </c>
      <c r="D845" s="2">
        <v>105</v>
      </c>
      <c r="H845" s="17" t="s">
        <v>936</v>
      </c>
      <c r="I845" s="18">
        <v>81</v>
      </c>
    </row>
    <row r="846" spans="1:9" x14ac:dyDescent="0.25">
      <c r="A846" t="str">
        <f t="shared" si="13"/>
        <v xml:space="preserve">184701Скребок SPRINT PRO, 5 мм </v>
      </c>
      <c r="B846" s="2">
        <v>184701</v>
      </c>
      <c r="C846" s="2" t="s">
        <v>995</v>
      </c>
      <c r="D846" s="2">
        <v>198</v>
      </c>
      <c r="H846" s="17" t="s">
        <v>748</v>
      </c>
      <c r="I846" s="18">
        <v>220</v>
      </c>
    </row>
    <row r="847" spans="1:9" x14ac:dyDescent="0.25">
      <c r="A847" t="str">
        <f t="shared" si="13"/>
        <v xml:space="preserve">184756Ботинки лыжные TREK Laser  NN75 ИК (черный, лого лайм неон) (р.35) </v>
      </c>
      <c r="B847" s="2">
        <v>184756</v>
      </c>
      <c r="C847" s="2" t="s">
        <v>885</v>
      </c>
      <c r="D847" s="2">
        <v>149</v>
      </c>
      <c r="H847" s="17" t="s">
        <v>937</v>
      </c>
      <c r="I847" s="18">
        <v>159</v>
      </c>
    </row>
    <row r="848" spans="1:9" x14ac:dyDescent="0.25">
      <c r="A848" t="str">
        <f t="shared" si="13"/>
        <v xml:space="preserve">184771Ботинки лыжные ТРЕК Skiing НК NN75 (черный, лого серый) (р.34) </v>
      </c>
      <c r="B848" s="2">
        <v>184771</v>
      </c>
      <c r="C848" s="2" t="s">
        <v>1072</v>
      </c>
      <c r="D848" s="2">
        <v>234</v>
      </c>
      <c r="H848" s="17" t="s">
        <v>875</v>
      </c>
      <c r="I848" s="18">
        <v>103</v>
      </c>
    </row>
    <row r="849" spans="1:9" x14ac:dyDescent="0.25">
      <c r="A849" t="str">
        <f t="shared" si="13"/>
        <v xml:space="preserve">184813Ботинки лыжные Winter Star classic черный (лого синий) N р.40 </v>
      </c>
      <c r="B849" s="2">
        <v>184813</v>
      </c>
      <c r="C849" s="2" t="s">
        <v>643</v>
      </c>
      <c r="D849" s="2">
        <v>246</v>
      </c>
      <c r="H849" s="17" t="s">
        <v>876</v>
      </c>
      <c r="I849" s="18">
        <v>196</v>
      </c>
    </row>
    <row r="850" spans="1:9" x14ac:dyDescent="0.25">
      <c r="A850" t="str">
        <f t="shared" si="13"/>
        <v xml:space="preserve">184926Лыжи детские деревянные  120 см, цвета микс </v>
      </c>
      <c r="B850" s="2">
        <v>184926</v>
      </c>
      <c r="C850" s="2" t="s">
        <v>897</v>
      </c>
      <c r="D850" s="2">
        <v>100</v>
      </c>
      <c r="H850" s="17" t="s">
        <v>856</v>
      </c>
      <c r="I850" s="18">
        <v>166</v>
      </c>
    </row>
    <row r="851" spans="1:9" x14ac:dyDescent="0.25">
      <c r="A851" t="str">
        <f t="shared" si="13"/>
        <v xml:space="preserve">184942Ботинки лыжные TREK Snowball NN75 ИК (красный, лого черный) (р. 37) </v>
      </c>
      <c r="B851" s="2">
        <v>184942</v>
      </c>
      <c r="C851" s="2" t="s">
        <v>1092</v>
      </c>
      <c r="D851" s="2">
        <v>62</v>
      </c>
      <c r="H851" s="17" t="s">
        <v>100</v>
      </c>
      <c r="I851" s="18">
        <v>64</v>
      </c>
    </row>
    <row r="852" spans="1:9" x14ac:dyDescent="0.25">
      <c r="A852" t="str">
        <f t="shared" si="13"/>
        <v xml:space="preserve">185002Самокат-снегокат зимний 2 в 1 "Стиль"      </v>
      </c>
      <c r="B852" s="2">
        <v>185002</v>
      </c>
      <c r="C852" s="2" t="s">
        <v>703</v>
      </c>
      <c r="D852" s="2">
        <v>289</v>
      </c>
      <c r="H852" s="17" t="s">
        <v>229</v>
      </c>
      <c r="I852" s="18">
        <v>102</v>
      </c>
    </row>
    <row r="853" spans="1:9" x14ac:dyDescent="0.25">
      <c r="A853" t="str">
        <f t="shared" si="13"/>
        <v xml:space="preserve">185078Ботинки лыжные TREK Omni5 белый (лого синий) N р.39 </v>
      </c>
      <c r="B853" s="2">
        <v>185078</v>
      </c>
      <c r="C853" s="2" t="s">
        <v>893</v>
      </c>
      <c r="D853" s="2">
        <v>163</v>
      </c>
      <c r="H853" s="17" t="s">
        <v>670</v>
      </c>
      <c r="I853" s="18">
        <v>261</v>
      </c>
    </row>
    <row r="854" spans="1:9" x14ac:dyDescent="0.25">
      <c r="A854" t="str">
        <f t="shared" si="13"/>
        <v xml:space="preserve">185108Ботинки лыжные TREK Quest1 черный (лого лайм неон) S р.45 </v>
      </c>
      <c r="B854" s="2">
        <v>185108</v>
      </c>
      <c r="C854" s="2" t="s">
        <v>1016</v>
      </c>
      <c r="D854" s="2">
        <v>216</v>
      </c>
      <c r="H854" s="17" t="s">
        <v>1154</v>
      </c>
      <c r="I854" s="18">
        <v>118</v>
      </c>
    </row>
    <row r="855" spans="1:9" x14ac:dyDescent="0.25">
      <c r="A855" t="str">
        <f t="shared" si="13"/>
        <v xml:space="preserve">185162Лыжи детские Пыжики "Волшебные коты" с палками (75/75 см) </v>
      </c>
      <c r="B855" s="2">
        <v>185162</v>
      </c>
      <c r="C855" s="2" t="s">
        <v>200</v>
      </c>
      <c r="D855" s="2">
        <v>74</v>
      </c>
      <c r="H855" s="17" t="s">
        <v>46</v>
      </c>
      <c r="I855" s="18">
        <v>266</v>
      </c>
    </row>
    <row r="856" spans="1:9" x14ac:dyDescent="0.25">
      <c r="A856" t="str">
        <f t="shared" si="13"/>
        <v xml:space="preserve">185306Снегокат "Pattern" </v>
      </c>
      <c r="B856" s="2">
        <v>185306</v>
      </c>
      <c r="C856" s="2" t="s">
        <v>708</v>
      </c>
      <c r="D856" s="2">
        <v>213</v>
      </c>
      <c r="H856" s="17" t="s">
        <v>181</v>
      </c>
      <c r="I856" s="18">
        <v>341</v>
      </c>
    </row>
    <row r="857" spans="1:9" x14ac:dyDescent="0.25">
      <c r="A857" t="str">
        <f t="shared" si="13"/>
        <v xml:space="preserve">185315Снегокат  </v>
      </c>
      <c r="B857" s="2">
        <v>185315</v>
      </c>
      <c r="C857" s="2" t="s">
        <v>422</v>
      </c>
      <c r="D857" s="2">
        <v>199</v>
      </c>
      <c r="H857" s="17" t="s">
        <v>220</v>
      </c>
      <c r="I857" s="18">
        <v>181</v>
      </c>
    </row>
    <row r="858" spans="1:9" x14ac:dyDescent="0.25">
      <c r="A858" t="str">
        <f t="shared" si="13"/>
        <v xml:space="preserve">185453Тюбинг  73 см (камера 13) </v>
      </c>
      <c r="B858" s="2">
        <v>185453</v>
      </c>
      <c r="C858" s="2" t="s">
        <v>478</v>
      </c>
      <c r="D858" s="2">
        <v>286</v>
      </c>
      <c r="H858" s="17" t="s">
        <v>204</v>
      </c>
      <c r="I858" s="18">
        <v>358</v>
      </c>
    </row>
    <row r="859" spans="1:9" x14ac:dyDescent="0.25">
      <c r="A859" t="str">
        <f t="shared" si="13"/>
        <v xml:space="preserve">185530Ледянка 35х35  толщина 2 см </v>
      </c>
      <c r="B859" s="2">
        <v>185530</v>
      </c>
      <c r="C859" s="2" t="s">
        <v>284</v>
      </c>
      <c r="D859" s="2">
        <v>97</v>
      </c>
      <c r="H859" s="17" t="s">
        <v>94</v>
      </c>
      <c r="I859" s="18">
        <v>33</v>
      </c>
    </row>
    <row r="860" spans="1:9" x14ac:dyDescent="0.25">
      <c r="A860" t="str">
        <f t="shared" si="13"/>
        <v xml:space="preserve">185555Палки лыжные алюминиевые Snowline, 145 см  </v>
      </c>
      <c r="B860" s="2">
        <v>185555</v>
      </c>
      <c r="C860" s="2" t="s">
        <v>867</v>
      </c>
      <c r="D860" s="2">
        <v>77</v>
      </c>
      <c r="H860" s="17" t="s">
        <v>102</v>
      </c>
      <c r="I860" s="18">
        <v>109</v>
      </c>
    </row>
    <row r="861" spans="1:9" x14ac:dyDescent="0.25">
      <c r="A861" t="str">
        <f t="shared" si="13"/>
        <v xml:space="preserve">185646Тюбинг 95 см СВО (ТБ2К-95/КН с конфетками) </v>
      </c>
      <c r="B861" s="2">
        <v>185646</v>
      </c>
      <c r="C861" s="2" t="s">
        <v>937</v>
      </c>
      <c r="D861" s="2">
        <v>159</v>
      </c>
      <c r="H861" s="17" t="s">
        <v>211</v>
      </c>
      <c r="I861" s="18">
        <v>45</v>
      </c>
    </row>
    <row r="862" spans="1:9" x14ac:dyDescent="0.25">
      <c r="A862" t="str">
        <f t="shared" si="13"/>
        <v xml:space="preserve">185946Лента для крюка Канада (24*50, Черная)   </v>
      </c>
      <c r="B862" s="2">
        <v>185946</v>
      </c>
      <c r="C862" s="2" t="s">
        <v>1047</v>
      </c>
      <c r="D862" s="2">
        <v>32</v>
      </c>
      <c r="H862" s="17" t="s">
        <v>233</v>
      </c>
      <c r="I862" s="18">
        <v>196</v>
      </c>
    </row>
    <row r="863" spans="1:9" x14ac:dyDescent="0.25">
      <c r="A863" t="str">
        <f t="shared" si="13"/>
        <v xml:space="preserve">185973Коньки фигурные Winter Star с мехом р.40 </v>
      </c>
      <c r="B863" s="2">
        <v>185973</v>
      </c>
      <c r="C863" s="2" t="s">
        <v>219</v>
      </c>
      <c r="D863" s="2">
        <v>180</v>
      </c>
      <c r="H863" s="17" t="s">
        <v>546</v>
      </c>
      <c r="I863" s="18">
        <v>206</v>
      </c>
    </row>
    <row r="864" spans="1:9" x14ac:dyDescent="0.25">
      <c r="A864" t="str">
        <f t="shared" si="13"/>
        <v xml:space="preserve">186033Набор коньки ледовые раздвижные 223Y с роликовой платформой+Защита, PVC колеса, размер 34-37 </v>
      </c>
      <c r="B864" s="2">
        <v>186033</v>
      </c>
      <c r="C864" s="2" t="s">
        <v>122</v>
      </c>
      <c r="D864" s="2">
        <v>79</v>
      </c>
      <c r="H864" s="17" t="s">
        <v>309</v>
      </c>
      <c r="I864" s="18">
        <v>88</v>
      </c>
    </row>
    <row r="865" spans="1:9" x14ac:dyDescent="0.25">
      <c r="A865" t="str">
        <f t="shared" si="13"/>
        <v xml:space="preserve">186048Ботинки лыжные Winter Star comfort черный (лого лайм неон) S р.43 </v>
      </c>
      <c r="B865" s="2">
        <v>186048</v>
      </c>
      <c r="C865" s="2" t="s">
        <v>480</v>
      </c>
      <c r="D865" s="2">
        <v>115</v>
      </c>
      <c r="H865" s="17" t="s">
        <v>228</v>
      </c>
      <c r="I865" s="18">
        <v>149</v>
      </c>
    </row>
    <row r="866" spans="1:9" x14ac:dyDescent="0.25">
      <c r="A866" t="str">
        <f t="shared" si="13"/>
        <v xml:space="preserve">186109Лыжные палки Gekars Expert Plus 135 см </v>
      </c>
      <c r="B866" s="2">
        <v>186109</v>
      </c>
      <c r="C866" s="2" t="s">
        <v>1104</v>
      </c>
      <c r="D866" s="2">
        <v>158</v>
      </c>
      <c r="H866" s="17" t="s">
        <v>68</v>
      </c>
      <c r="I866" s="18">
        <v>38</v>
      </c>
    </row>
    <row r="867" spans="1:9" x14ac:dyDescent="0.25">
      <c r="A867" t="str">
        <f t="shared" si="13"/>
        <v xml:space="preserve">186254Ботинки лыжные TREK Soul Comfort1  черный (лого лайм неон) 75 р.45 </v>
      </c>
      <c r="B867" s="2">
        <v>186254</v>
      </c>
      <c r="C867" s="2" t="s">
        <v>997</v>
      </c>
      <c r="D867" s="2">
        <v>175</v>
      </c>
      <c r="H867" s="17" t="s">
        <v>111</v>
      </c>
      <c r="I867" s="18">
        <v>145</v>
      </c>
    </row>
    <row r="868" spans="1:9" x14ac:dyDescent="0.25">
      <c r="A868" t="str">
        <f t="shared" si="13"/>
        <v xml:space="preserve">186256Тюбинг-ватрушка  90 см </v>
      </c>
      <c r="B868" s="2">
        <v>186256</v>
      </c>
      <c r="C868" s="2" t="s">
        <v>204</v>
      </c>
      <c r="D868" s="2">
        <v>277</v>
      </c>
      <c r="H868" s="17" t="s">
        <v>164</v>
      </c>
      <c r="I868" s="18">
        <v>188</v>
      </c>
    </row>
    <row r="869" spans="1:9" x14ac:dyDescent="0.25">
      <c r="A869" t="str">
        <f t="shared" si="13"/>
        <v xml:space="preserve">186335Ботинки лыжные TREK Level 4 SNS ИК (черный, лого серый) (р.40)   </v>
      </c>
      <c r="B869" s="2">
        <v>186335</v>
      </c>
      <c r="C869" s="2" t="s">
        <v>565</v>
      </c>
      <c r="D869" s="2">
        <v>147</v>
      </c>
      <c r="H869" s="17" t="s">
        <v>199</v>
      </c>
      <c r="I869" s="18">
        <v>119</v>
      </c>
    </row>
    <row r="870" spans="1:9" x14ac:dyDescent="0.25">
      <c r="A870" t="str">
        <f t="shared" si="13"/>
        <v xml:space="preserve">186507Лыжи деревянные " Тайга"  155  см, цвета микс </v>
      </c>
      <c r="B870" s="2">
        <v>186507</v>
      </c>
      <c r="C870" s="2" t="s">
        <v>563</v>
      </c>
      <c r="D870" s="2">
        <v>169</v>
      </c>
      <c r="H870" s="17" t="s">
        <v>253</v>
      </c>
      <c r="I870" s="18">
        <v>78</v>
      </c>
    </row>
    <row r="871" spans="1:9" x14ac:dyDescent="0.25">
      <c r="A871" t="str">
        <f t="shared" si="13"/>
        <v xml:space="preserve">186746Коньки фигурные Winter Star с мехом р.39 </v>
      </c>
      <c r="B871" s="2">
        <v>186746</v>
      </c>
      <c r="C871" s="2" t="s">
        <v>153</v>
      </c>
      <c r="D871" s="2">
        <v>40</v>
      </c>
      <c r="H871" s="17" t="s">
        <v>280</v>
      </c>
      <c r="I871" s="18">
        <v>88</v>
      </c>
    </row>
    <row r="872" spans="1:9" x14ac:dyDescent="0.25">
      <c r="A872" t="str">
        <f t="shared" si="13"/>
        <v xml:space="preserve">186905Ботинки лыжные TREK Soul NN75 ИК (черный, лого серый) р. 43 </v>
      </c>
      <c r="B872" s="2">
        <v>186905</v>
      </c>
      <c r="C872" s="2" t="s">
        <v>934</v>
      </c>
      <c r="D872" s="2">
        <v>88</v>
      </c>
      <c r="H872" s="17" t="s">
        <v>298</v>
      </c>
      <c r="I872" s="18">
        <v>118</v>
      </c>
    </row>
    <row r="873" spans="1:9" x14ac:dyDescent="0.25">
      <c r="A873" t="str">
        <f t="shared" si="13"/>
        <v xml:space="preserve">187077Крепления охотпромысловые, кожа ( амортизатор, носковой и пяточный ремень )   </v>
      </c>
      <c r="B873" s="2">
        <v>187077</v>
      </c>
      <c r="C873" s="2" t="s">
        <v>811</v>
      </c>
      <c r="D873" s="2">
        <v>48</v>
      </c>
      <c r="H873" s="17" t="s">
        <v>86</v>
      </c>
      <c r="I873" s="18">
        <v>110</v>
      </c>
    </row>
    <row r="874" spans="1:9" x14ac:dyDescent="0.25">
      <c r="A874" t="str">
        <f t="shared" si="13"/>
        <v>187284Тюбинг - ватрушка "Божья коровка" диаметр 80 см , цвета микс</v>
      </c>
      <c r="B874" s="2">
        <v>187284</v>
      </c>
      <c r="C874" s="2" t="s">
        <v>973</v>
      </c>
      <c r="D874" s="2">
        <v>208</v>
      </c>
      <c r="H874" s="17" t="s">
        <v>174</v>
      </c>
      <c r="I874" s="18">
        <v>173</v>
      </c>
    </row>
    <row r="875" spans="1:9" x14ac:dyDescent="0.25">
      <c r="A875" t="str">
        <f t="shared" si="13"/>
        <v xml:space="preserve">187391Связка для горных лыж синяя </v>
      </c>
      <c r="B875" s="2">
        <v>187391</v>
      </c>
      <c r="C875" s="2" t="s">
        <v>1111</v>
      </c>
      <c r="D875" s="2">
        <v>7</v>
      </c>
      <c r="H875" s="17" t="s">
        <v>251</v>
      </c>
      <c r="I875" s="18">
        <v>35</v>
      </c>
    </row>
    <row r="876" spans="1:9" x14ac:dyDescent="0.25">
      <c r="A876" t="str">
        <f t="shared" si="13"/>
        <v xml:space="preserve">187396Ботинки SPINE Baby 103 (крепление SNS) р-р 34-35  </v>
      </c>
      <c r="B876" s="2">
        <v>187396</v>
      </c>
      <c r="C876" s="2" t="s">
        <v>581</v>
      </c>
      <c r="D876" s="2">
        <v>252</v>
      </c>
      <c r="H876" s="17" t="s">
        <v>95</v>
      </c>
      <c r="I876" s="18">
        <v>12</v>
      </c>
    </row>
    <row r="877" spans="1:9" x14ac:dyDescent="0.25">
      <c r="A877" t="str">
        <f t="shared" si="13"/>
        <v xml:space="preserve">187794Лыжи детские деревянные 130 см, цвета микс </v>
      </c>
      <c r="B877" s="2">
        <v>187794</v>
      </c>
      <c r="C877" s="2" t="s">
        <v>956</v>
      </c>
      <c r="D877" s="2">
        <v>144</v>
      </c>
      <c r="H877" s="17" t="s">
        <v>150</v>
      </c>
      <c r="I877" s="18">
        <v>184</v>
      </c>
    </row>
    <row r="878" spans="1:9" x14ac:dyDescent="0.25">
      <c r="A878" t="str">
        <f t="shared" si="13"/>
        <v xml:space="preserve">187876Ботинки лыжные Winter Star comfort  черный (лого лайм неон) 75 р.44 </v>
      </c>
      <c r="B878" s="2">
        <v>187876</v>
      </c>
      <c r="C878" s="2" t="s">
        <v>891</v>
      </c>
      <c r="D878" s="2">
        <v>3</v>
      </c>
      <c r="H878" s="17" t="s">
        <v>279</v>
      </c>
      <c r="I878" s="18">
        <v>8</v>
      </c>
    </row>
    <row r="879" spans="1:9" x14ac:dyDescent="0.25">
      <c r="A879" t="str">
        <f t="shared" si="13"/>
        <v>187974Ботинки лыжные TREK Soul  NN75 ИК (черный, лайм неон) (р.41)</v>
      </c>
      <c r="B879" s="2">
        <v>187974</v>
      </c>
      <c r="C879" s="2" t="s">
        <v>718</v>
      </c>
      <c r="D879" s="2">
        <v>214</v>
      </c>
      <c r="H879" s="17" t="s">
        <v>55</v>
      </c>
      <c r="I879" s="18">
        <v>164</v>
      </c>
    </row>
    <row r="880" spans="1:9" x14ac:dyDescent="0.25">
      <c r="A880" t="str">
        <f t="shared" si="13"/>
        <v xml:space="preserve">188069Самокат-снегокат зимний 2 в 1 "Super Rider"   </v>
      </c>
      <c r="B880" s="2">
        <v>188069</v>
      </c>
      <c r="C880" s="2" t="s">
        <v>268</v>
      </c>
      <c r="D880" s="2">
        <v>160</v>
      </c>
      <c r="H880" s="17" t="s">
        <v>993</v>
      </c>
      <c r="I880" s="18">
        <v>122</v>
      </c>
    </row>
    <row r="881" spans="1:9" x14ac:dyDescent="0.25">
      <c r="A881" t="str">
        <f t="shared" si="13"/>
        <v xml:space="preserve">188426Снегокат "Тимка Спорт 4-1" Пришельцы (лимонный каркас) ТС4-1/П2   </v>
      </c>
      <c r="B881" s="2">
        <v>188426</v>
      </c>
      <c r="C881" s="2" t="s">
        <v>177</v>
      </c>
      <c r="D881" s="2">
        <v>55</v>
      </c>
      <c r="H881" s="17" t="s">
        <v>833</v>
      </c>
      <c r="I881" s="18">
        <v>40</v>
      </c>
    </row>
    <row r="882" spans="1:9" x14ac:dyDescent="0.25">
      <c r="A882" t="str">
        <f t="shared" si="13"/>
        <v xml:space="preserve">188663Ботинки лыжные TREK Level2 SNS черный (лого красный)  (р.40) </v>
      </c>
      <c r="B882" s="2">
        <v>188663</v>
      </c>
      <c r="C882" s="2" t="s">
        <v>575</v>
      </c>
      <c r="D882" s="2">
        <v>134</v>
      </c>
      <c r="H882" s="17" t="s">
        <v>882</v>
      </c>
      <c r="I882" s="18">
        <v>255</v>
      </c>
    </row>
    <row r="883" spans="1:9" x14ac:dyDescent="0.25">
      <c r="A883" t="str">
        <f t="shared" si="13"/>
        <v xml:space="preserve">188760Шайба хоккейная детская "Динозавр" </v>
      </c>
      <c r="B883" s="2">
        <v>188760</v>
      </c>
      <c r="C883" s="2" t="s">
        <v>1130</v>
      </c>
      <c r="D883" s="2">
        <v>167</v>
      </c>
      <c r="H883" s="17" t="s">
        <v>792</v>
      </c>
      <c r="I883" s="18">
        <v>110</v>
      </c>
    </row>
    <row r="884" spans="1:9" x14ac:dyDescent="0.25">
      <c r="A884" t="str">
        <f t="shared" si="13"/>
        <v xml:space="preserve">188826Тюбинг-ватрушка 120 см, Свитер  </v>
      </c>
      <c r="B884" s="2">
        <v>188826</v>
      </c>
      <c r="C884" s="2" t="s">
        <v>546</v>
      </c>
      <c r="D884" s="2">
        <v>206</v>
      </c>
      <c r="H884" s="17" t="s">
        <v>775</v>
      </c>
      <c r="I884" s="18">
        <v>63</v>
      </c>
    </row>
    <row r="885" spans="1:9" x14ac:dyDescent="0.25">
      <c r="A885" t="str">
        <f t="shared" si="13"/>
        <v xml:space="preserve">188913Ботинки лыжные TREK Blazzer Control 3 NNN ИК (черный,лого синий) (р.38) </v>
      </c>
      <c r="B885" s="2">
        <v>188913</v>
      </c>
      <c r="C885" s="2" t="s">
        <v>930</v>
      </c>
      <c r="D885" s="2">
        <v>216</v>
      </c>
      <c r="H885" s="17" t="s">
        <v>879</v>
      </c>
      <c r="I885" s="18">
        <v>119</v>
      </c>
    </row>
    <row r="886" spans="1:9" x14ac:dyDescent="0.25">
      <c r="A886" t="str">
        <f t="shared" si="13"/>
        <v xml:space="preserve">188969Ботинки Loss 443/7 (крепление SNS), р-р32 </v>
      </c>
      <c r="B886" s="2">
        <v>188969</v>
      </c>
      <c r="C886" s="2" t="s">
        <v>962</v>
      </c>
      <c r="D886" s="2">
        <v>192</v>
      </c>
      <c r="H886" s="17" t="s">
        <v>589</v>
      </c>
      <c r="I886" s="18">
        <v>284</v>
      </c>
    </row>
    <row r="887" spans="1:9" x14ac:dyDescent="0.25">
      <c r="A887" t="str">
        <f t="shared" si="13"/>
        <v xml:space="preserve">188978Самокат-снегокат трюковой, зимний  2 в 1   </v>
      </c>
      <c r="B887" s="2">
        <v>188978</v>
      </c>
      <c r="C887" s="2" t="s">
        <v>108</v>
      </c>
      <c r="D887" s="2">
        <v>79</v>
      </c>
      <c r="H887" s="17" t="s">
        <v>954</v>
      </c>
      <c r="I887" s="18">
        <v>236</v>
      </c>
    </row>
    <row r="888" spans="1:9" x14ac:dyDescent="0.25">
      <c r="A888" t="str">
        <f t="shared" si="13"/>
        <v xml:space="preserve">189083Ледянка Карамелька_45х45  толщина 2 см </v>
      </c>
      <c r="B888" s="2">
        <v>189083</v>
      </c>
      <c r="C888" s="2" t="s">
        <v>645</v>
      </c>
      <c r="D888" s="2">
        <v>176</v>
      </c>
      <c r="H888" s="17" t="s">
        <v>949</v>
      </c>
      <c r="I888" s="18">
        <v>239</v>
      </c>
    </row>
    <row r="889" spans="1:9" x14ac:dyDescent="0.25">
      <c r="A889" t="str">
        <f t="shared" si="13"/>
        <v xml:space="preserve">189193Снегокат растущий  СНК.10-02  "Единорог" </v>
      </c>
      <c r="B889" s="2">
        <v>189193</v>
      </c>
      <c r="C889" s="2" t="s">
        <v>281</v>
      </c>
      <c r="D889" s="2">
        <v>134</v>
      </c>
      <c r="H889" s="17" t="s">
        <v>955</v>
      </c>
      <c r="I889" s="18">
        <v>230</v>
      </c>
    </row>
    <row r="890" spans="1:9" x14ac:dyDescent="0.25">
      <c r="A890" t="str">
        <f t="shared" si="13"/>
        <v xml:space="preserve">189302Ботинки лыжные TREK Sportiks NNN ИК (черный, лого синий) (р. 46) </v>
      </c>
      <c r="B890" s="2">
        <v>189302</v>
      </c>
      <c r="C890" s="2" t="s">
        <v>1045</v>
      </c>
      <c r="D890" s="2">
        <v>174</v>
      </c>
      <c r="H890" s="17" t="s">
        <v>953</v>
      </c>
      <c r="I890" s="18">
        <v>160</v>
      </c>
    </row>
    <row r="891" spans="1:9" x14ac:dyDescent="0.25">
      <c r="A891" t="str">
        <f t="shared" si="13"/>
        <v xml:space="preserve">189349Ботинки лыжные TREK Snowrock SNS ИК (черный, лого лайм неон) р. 37 </v>
      </c>
      <c r="B891" s="2">
        <v>189349</v>
      </c>
      <c r="C891" s="2" t="s">
        <v>755</v>
      </c>
      <c r="D891" s="2">
        <v>31</v>
      </c>
      <c r="H891" s="17" t="s">
        <v>548</v>
      </c>
      <c r="I891" s="18">
        <v>152</v>
      </c>
    </row>
    <row r="892" spans="1:9" x14ac:dyDescent="0.25">
      <c r="A892" t="str">
        <f t="shared" si="13"/>
        <v xml:space="preserve">189459Чехлы на лезвия для фигурных коньков EFSI, цвет желтый   </v>
      </c>
      <c r="B892" s="2">
        <v>189459</v>
      </c>
      <c r="C892" s="2" t="s">
        <v>888</v>
      </c>
      <c r="D892" s="2">
        <v>117</v>
      </c>
      <c r="H892" s="17" t="s">
        <v>821</v>
      </c>
      <c r="I892" s="18">
        <v>163</v>
      </c>
    </row>
    <row r="893" spans="1:9" x14ac:dyDescent="0.25">
      <c r="A893" t="str">
        <f t="shared" si="13"/>
        <v xml:space="preserve">189563Ботинки лыжные ТРЕК Skiing ИК NN75 (черный, лого серый) (р.35) </v>
      </c>
      <c r="B893" s="2">
        <v>189563</v>
      </c>
      <c r="C893" s="2" t="s">
        <v>505</v>
      </c>
      <c r="D893" s="2">
        <v>295</v>
      </c>
      <c r="H893" s="17" t="s">
        <v>947</v>
      </c>
      <c r="I893" s="18">
        <v>194</v>
      </c>
    </row>
    <row r="894" spans="1:9" x14ac:dyDescent="0.25">
      <c r="A894" t="str">
        <f t="shared" si="13"/>
        <v xml:space="preserve">189695Ботинки лыжные Winter Star comfort черный (лого лайм неон) S р.45 </v>
      </c>
      <c r="B894" s="2">
        <v>189695</v>
      </c>
      <c r="C894" s="2" t="s">
        <v>750</v>
      </c>
      <c r="D894" s="2">
        <v>103</v>
      </c>
      <c r="H894" s="17" t="s">
        <v>903</v>
      </c>
      <c r="I894" s="18">
        <v>125</v>
      </c>
    </row>
    <row r="895" spans="1:9" x14ac:dyDescent="0.25">
      <c r="A895" t="str">
        <f t="shared" si="13"/>
        <v xml:space="preserve">189741Снегокат Игрушка Сказочный патруль "Тимка спорт 4-1" ССП2, Сказочный патруль </v>
      </c>
      <c r="B895" s="2">
        <v>189741</v>
      </c>
      <c r="C895" s="2" t="s">
        <v>594</v>
      </c>
      <c r="D895" s="2">
        <v>158</v>
      </c>
      <c r="H895" s="17" t="s">
        <v>915</v>
      </c>
      <c r="I895" s="18">
        <v>111</v>
      </c>
    </row>
    <row r="896" spans="1:9" x14ac:dyDescent="0.25">
      <c r="A896" t="str">
        <f t="shared" si="13"/>
        <v xml:space="preserve">189906Самокат-снегокат зимний 2 в 1 "Red Sport"   </v>
      </c>
      <c r="B896" s="2">
        <v>189906</v>
      </c>
      <c r="C896" s="2" t="s">
        <v>526</v>
      </c>
      <c r="D896" s="2">
        <v>139</v>
      </c>
      <c r="H896" s="17" t="s">
        <v>550</v>
      </c>
      <c r="I896" s="18">
        <v>111</v>
      </c>
    </row>
    <row r="897" spans="1:9" x14ac:dyDescent="0.25">
      <c r="A897" t="str">
        <f t="shared" si="13"/>
        <v xml:space="preserve">190170Ботинки лыжные TREK Blazzer Comfort NNN ИК (черный, лого серый) (р.44)   </v>
      </c>
      <c r="B897" s="2">
        <v>190170</v>
      </c>
      <c r="C897" s="2" t="s">
        <v>984</v>
      </c>
      <c r="D897" s="2">
        <v>197</v>
      </c>
      <c r="H897" s="17" t="s">
        <v>1113</v>
      </c>
      <c r="I897" s="18">
        <v>105</v>
      </c>
    </row>
    <row r="898" spans="1:9" x14ac:dyDescent="0.25">
      <c r="A898" t="str">
        <f t="shared" si="13"/>
        <v xml:space="preserve">190247Тюбинг - ватрушка ТБ2-90/ММ "Ми-ми-мишки" 95 см   </v>
      </c>
      <c r="B898" s="2">
        <v>190247</v>
      </c>
      <c r="C898" s="2" t="s">
        <v>482</v>
      </c>
      <c r="D898" s="2">
        <v>106</v>
      </c>
      <c r="H898" s="17" t="s">
        <v>932</v>
      </c>
      <c r="I898" s="18">
        <v>264</v>
      </c>
    </row>
    <row r="899" spans="1:9" x14ac:dyDescent="0.25">
      <c r="A899" t="str">
        <f t="shared" ref="A899:A962" si="14">B899&amp;C899</f>
        <v xml:space="preserve">190399Ботинки лыжные TREK Level 3 NNN ИК (черный, лого синий) (р.36) </v>
      </c>
      <c r="B899" s="2">
        <v>190399</v>
      </c>
      <c r="C899" s="2" t="s">
        <v>512</v>
      </c>
      <c r="D899" s="2">
        <v>162</v>
      </c>
      <c r="H899" s="17" t="s">
        <v>732</v>
      </c>
      <c r="I899" s="18">
        <v>176</v>
      </c>
    </row>
    <row r="900" spans="1:9" x14ac:dyDescent="0.25">
      <c r="A900" t="str">
        <f t="shared" si="14"/>
        <v xml:space="preserve">190484Лыжи подростковые деревянные" Лидер " 170 см, цвета микс </v>
      </c>
      <c r="B900" s="2">
        <v>190484</v>
      </c>
      <c r="C900" s="2" t="s">
        <v>981</v>
      </c>
      <c r="D900" s="2">
        <v>299</v>
      </c>
      <c r="H900" s="17" t="s">
        <v>888</v>
      </c>
      <c r="I900" s="18">
        <v>117</v>
      </c>
    </row>
    <row r="901" spans="1:9" x14ac:dyDescent="0.25">
      <c r="A901" t="str">
        <f t="shared" si="14"/>
        <v xml:space="preserve">190486Лыжа боковая к снегокату СНК ЛБ2 (черный) </v>
      </c>
      <c r="B901" s="2">
        <v>190486</v>
      </c>
      <c r="C901" s="2" t="s">
        <v>464</v>
      </c>
      <c r="D901" s="2">
        <v>21</v>
      </c>
      <c r="H901" s="17" t="s">
        <v>773</v>
      </c>
      <c r="I901" s="18">
        <v>26</v>
      </c>
    </row>
    <row r="902" spans="1:9" x14ac:dyDescent="0.25">
      <c r="A902" t="str">
        <f t="shared" si="14"/>
        <v xml:space="preserve">190491Коньки ледовые раздвижные "Дракоша", детские 223S, размер 30-33   </v>
      </c>
      <c r="B902" s="2">
        <v>190491</v>
      </c>
      <c r="C902" s="2" t="s">
        <v>205</v>
      </c>
      <c r="D902" s="2">
        <v>178</v>
      </c>
      <c r="H902" s="17" t="s">
        <v>849</v>
      </c>
      <c r="I902" s="18">
        <v>298</v>
      </c>
    </row>
    <row r="903" spans="1:9" x14ac:dyDescent="0.25">
      <c r="A903" t="str">
        <f t="shared" si="14"/>
        <v xml:space="preserve">190494Коньки хоккейные BlackAqua HS-207 р. 45 </v>
      </c>
      <c r="B903" s="2">
        <v>190494</v>
      </c>
      <c r="C903" s="2" t="s">
        <v>761</v>
      </c>
      <c r="D903" s="2">
        <v>237</v>
      </c>
      <c r="H903" s="17" t="s">
        <v>1094</v>
      </c>
      <c r="I903" s="18">
        <v>163</v>
      </c>
    </row>
    <row r="904" spans="1:9" x14ac:dyDescent="0.25">
      <c r="A904" t="str">
        <f t="shared" si="14"/>
        <v xml:space="preserve">190561Ледянка малая и средняя прямоугольная, материал ПВХ  30х45см цвета микс  </v>
      </c>
      <c r="B904" s="2">
        <v>190561</v>
      </c>
      <c r="C904" s="2" t="s">
        <v>249</v>
      </c>
      <c r="D904" s="2">
        <v>178</v>
      </c>
      <c r="H904" s="17" t="s">
        <v>695</v>
      </c>
      <c r="I904" s="18">
        <v>65</v>
      </c>
    </row>
    <row r="905" spans="1:9" x14ac:dyDescent="0.25">
      <c r="A905" t="str">
        <f t="shared" si="14"/>
        <v xml:space="preserve">190587Санки-ватрушки 90 см, Меховое сиденье, цвета микс </v>
      </c>
      <c r="B905" s="2">
        <v>190587</v>
      </c>
      <c r="C905" s="2" t="s">
        <v>109</v>
      </c>
      <c r="D905" s="2">
        <v>70</v>
      </c>
      <c r="H905" s="17" t="s">
        <v>771</v>
      </c>
      <c r="I905" s="18">
        <v>104</v>
      </c>
    </row>
    <row r="906" spans="1:9" x14ac:dyDescent="0.25">
      <c r="A906" t="str">
        <f t="shared" si="14"/>
        <v xml:space="preserve">190807Ботинки лыжные женские TREK Winter3 белый (лого синий) 75 р.38 </v>
      </c>
      <c r="B906" s="2">
        <v>190807</v>
      </c>
      <c r="C906" s="2" t="s">
        <v>697</v>
      </c>
      <c r="D906" s="2">
        <v>102</v>
      </c>
      <c r="H906" s="17" t="s">
        <v>780</v>
      </c>
      <c r="I906" s="18">
        <v>8</v>
      </c>
    </row>
    <row r="907" spans="1:9" x14ac:dyDescent="0.25">
      <c r="A907" t="str">
        <f t="shared" si="14"/>
        <v xml:space="preserve">190833Самокат-снегокат трюковой, зимний  2 в 1   </v>
      </c>
      <c r="B907" s="2">
        <v>190833</v>
      </c>
      <c r="C907" s="2" t="s">
        <v>108</v>
      </c>
      <c r="D907" s="2">
        <v>300</v>
      </c>
      <c r="H907" s="17" t="s">
        <v>854</v>
      </c>
      <c r="I907" s="18">
        <v>175</v>
      </c>
    </row>
    <row r="908" spans="1:9" x14ac:dyDescent="0.25">
      <c r="A908" t="str">
        <f t="shared" si="14"/>
        <v xml:space="preserve">190967Снегокат TWINY 1  голубой, Щенячий патруль арт. СРР/Г   </v>
      </c>
      <c r="B908" s="2">
        <v>190967</v>
      </c>
      <c r="C908" s="2" t="s">
        <v>216</v>
      </c>
      <c r="D908" s="2">
        <v>175</v>
      </c>
      <c r="H908" s="17" t="s">
        <v>892</v>
      </c>
      <c r="I908" s="18">
        <v>227</v>
      </c>
    </row>
    <row r="909" spans="1:9" x14ac:dyDescent="0.25">
      <c r="A909" t="str">
        <f t="shared" si="14"/>
        <v xml:space="preserve">191209Ботинки лыжные женские TREK Winter1 красный (лого серебро) 75 р.31 </v>
      </c>
      <c r="B909" s="2">
        <v>191209</v>
      </c>
      <c r="C909" s="2" t="s">
        <v>842</v>
      </c>
      <c r="D909" s="2">
        <v>274</v>
      </c>
      <c r="H909" s="17" t="s">
        <v>1138</v>
      </c>
      <c r="I909" s="18">
        <v>294</v>
      </c>
    </row>
    <row r="910" spans="1:9" x14ac:dyDescent="0.25">
      <c r="A910" t="str">
        <f t="shared" si="14"/>
        <v xml:space="preserve">191220Парафины для лыж (комплект из 5 брусков) (до -25°C), 200г </v>
      </c>
      <c r="B910" s="2">
        <v>191220</v>
      </c>
      <c r="C910" s="2" t="s">
        <v>1088</v>
      </c>
      <c r="D910" s="2">
        <v>119</v>
      </c>
      <c r="H910" s="17" t="s">
        <v>747</v>
      </c>
      <c r="I910" s="18">
        <v>133</v>
      </c>
    </row>
    <row r="911" spans="1:9" x14ac:dyDescent="0.25">
      <c r="A911" t="str">
        <f t="shared" si="14"/>
        <v xml:space="preserve">191320Ботинки Spine Nordik  43/2 (крепление NN75), р-р 30   </v>
      </c>
      <c r="B911" s="2">
        <v>191320</v>
      </c>
      <c r="C911" s="2" t="s">
        <v>958</v>
      </c>
      <c r="D911" s="2">
        <v>231</v>
      </c>
      <c r="H911" s="17" t="s">
        <v>866</v>
      </c>
      <c r="I911" s="18">
        <v>162</v>
      </c>
    </row>
    <row r="912" spans="1:9" x14ac:dyDescent="0.25">
      <c r="A912" t="str">
        <f t="shared" si="14"/>
        <v xml:space="preserve">191386Скребок  SPRINT PRO, 3 мм </v>
      </c>
      <c r="B912" s="2">
        <v>191386</v>
      </c>
      <c r="C912" s="2" t="s">
        <v>1102</v>
      </c>
      <c r="D912" s="2">
        <v>35</v>
      </c>
      <c r="H912" s="17" t="s">
        <v>675</v>
      </c>
      <c r="I912" s="18">
        <v>9</v>
      </c>
    </row>
    <row r="913" spans="1:9" x14ac:dyDescent="0.25">
      <c r="A913" t="str">
        <f t="shared" si="14"/>
        <v xml:space="preserve">191476Шайба хоккейная взрослая "Лев" </v>
      </c>
      <c r="B913" s="2">
        <v>191476</v>
      </c>
      <c r="C913" s="2" t="s">
        <v>965</v>
      </c>
      <c r="D913" s="2">
        <v>116</v>
      </c>
      <c r="H913" s="17" t="s">
        <v>289</v>
      </c>
      <c r="I913" s="18">
        <v>175</v>
      </c>
    </row>
    <row r="914" spans="1:9" x14ac:dyDescent="0.25">
      <c r="A914" t="str">
        <f t="shared" si="14"/>
        <v xml:space="preserve">191597Ботинки лыжные TREK Kids NNN ИК (металик, лого серебро) (р.37)   </v>
      </c>
      <c r="B914" s="2">
        <v>191597</v>
      </c>
      <c r="C914" s="2" t="s">
        <v>974</v>
      </c>
      <c r="D914" s="2">
        <v>4</v>
      </c>
      <c r="H914" s="17" t="s">
        <v>591</v>
      </c>
      <c r="I914" s="18">
        <v>268</v>
      </c>
    </row>
    <row r="915" spans="1:9" x14ac:dyDescent="0.25">
      <c r="A915" t="str">
        <f t="shared" si="14"/>
        <v xml:space="preserve">192012Лента хок. Blue Sport Tape Coton Black, арт.603314, размер 36х50, черная </v>
      </c>
      <c r="B915" s="2">
        <v>192012</v>
      </c>
      <c r="C915" s="2" t="s">
        <v>878</v>
      </c>
      <c r="D915" s="2">
        <v>130</v>
      </c>
      <c r="H915" s="17" t="s">
        <v>964</v>
      </c>
      <c r="I915" s="18">
        <v>223</v>
      </c>
    </row>
    <row r="916" spans="1:9" x14ac:dyDescent="0.25">
      <c r="A916" t="str">
        <f t="shared" si="14"/>
        <v xml:space="preserve">192043Парафины для лыж (комплект из 2 брусков) Ж-С, (до -7°C) </v>
      </c>
      <c r="B916" s="2">
        <v>192043</v>
      </c>
      <c r="C916" s="2" t="s">
        <v>1123</v>
      </c>
      <c r="D916" s="2">
        <v>295</v>
      </c>
      <c r="H916" s="17" t="s">
        <v>765</v>
      </c>
      <c r="I916" s="18">
        <v>1</v>
      </c>
    </row>
    <row r="917" spans="1:9" x14ac:dyDescent="0.25">
      <c r="A917" t="str">
        <f t="shared" si="14"/>
        <v xml:space="preserve">192146Ботинки Loss 443/7  (крепление SNS), р-р 34   </v>
      </c>
      <c r="B917" s="2">
        <v>192146</v>
      </c>
      <c r="C917" s="2" t="s">
        <v>960</v>
      </c>
      <c r="D917" s="2">
        <v>96</v>
      </c>
      <c r="H917" s="17" t="s">
        <v>1018</v>
      </c>
      <c r="I917" s="18">
        <v>6</v>
      </c>
    </row>
    <row r="918" spans="1:9" x14ac:dyDescent="0.25">
      <c r="A918" t="str">
        <f t="shared" si="14"/>
        <v xml:space="preserve">192154Ботинки лыжные TREK Blazzer Control 3 NNN ИК (черный,лого синий) (р.42)   </v>
      </c>
      <c r="B918" s="2">
        <v>192154</v>
      </c>
      <c r="C918" s="2" t="s">
        <v>970</v>
      </c>
      <c r="D918" s="2">
        <v>216</v>
      </c>
      <c r="H918" s="17" t="s">
        <v>491</v>
      </c>
      <c r="I918" s="18">
        <v>96</v>
      </c>
    </row>
    <row r="919" spans="1:9" x14ac:dyDescent="0.25">
      <c r="A919" t="str">
        <f t="shared" si="14"/>
        <v xml:space="preserve">192241Ботинки лыжные TREK Olimpia NNN ИК (белый, лого синий) р. 38 </v>
      </c>
      <c r="B919" s="2">
        <v>192241</v>
      </c>
      <c r="C919" s="2" t="s">
        <v>806</v>
      </c>
      <c r="D919" s="2">
        <v>224</v>
      </c>
      <c r="H919" s="17" t="s">
        <v>1096</v>
      </c>
      <c r="I919" s="18">
        <v>584</v>
      </c>
    </row>
    <row r="920" spans="1:9" x14ac:dyDescent="0.25">
      <c r="A920" t="str">
        <f t="shared" si="14"/>
        <v xml:space="preserve">192242Ботинки лыжные TREK Snowrock 3 NNN ИК  (красный, лого серебро) (р.35)   </v>
      </c>
      <c r="B920" s="2">
        <v>192242</v>
      </c>
      <c r="C920" s="2" t="s">
        <v>946</v>
      </c>
      <c r="D920" s="2">
        <v>14</v>
      </c>
      <c r="H920" s="17" t="s">
        <v>578</v>
      </c>
      <c r="I920" s="18">
        <v>262</v>
      </c>
    </row>
    <row r="921" spans="1:9" x14ac:dyDescent="0.25">
      <c r="A921" t="str">
        <f t="shared" si="14"/>
        <v xml:space="preserve">192303Снегокат "Тимка спорт 6"ми-ми-мишки на бирюзовом, арт.ТС6/ММ1 </v>
      </c>
      <c r="B921" s="2">
        <v>192303</v>
      </c>
      <c r="C921" s="2" t="s">
        <v>262</v>
      </c>
      <c r="D921" s="2">
        <v>24</v>
      </c>
      <c r="H921" s="17" t="s">
        <v>825</v>
      </c>
      <c r="I921" s="18">
        <v>103</v>
      </c>
    </row>
    <row r="922" spans="1:9" x14ac:dyDescent="0.25">
      <c r="A922" t="str">
        <f t="shared" si="14"/>
        <v xml:space="preserve">192392Снегокат </v>
      </c>
      <c r="B922" s="2">
        <v>192392</v>
      </c>
      <c r="C922" s="2" t="s">
        <v>339</v>
      </c>
      <c r="D922" s="2">
        <v>160</v>
      </c>
      <c r="H922" s="17" t="s">
        <v>261</v>
      </c>
      <c r="I922" s="18">
        <v>198</v>
      </c>
    </row>
    <row r="923" spans="1:9" x14ac:dyDescent="0.25">
      <c r="A923" t="str">
        <f t="shared" si="14"/>
        <v xml:space="preserve">192625Ботинки лыжные TREK Snowrock SNS ИК (белый, лого синий) (р.36) </v>
      </c>
      <c r="B923" s="2">
        <v>192625</v>
      </c>
      <c r="C923" s="2" t="s">
        <v>577</v>
      </c>
      <c r="D923" s="2">
        <v>136</v>
      </c>
      <c r="H923" s="17" t="s">
        <v>244</v>
      </c>
      <c r="I923" s="18">
        <v>28</v>
      </c>
    </row>
    <row r="924" spans="1:9" x14ac:dyDescent="0.25">
      <c r="A924" t="str">
        <f t="shared" si="14"/>
        <v xml:space="preserve">192789Шайба взрослая  </v>
      </c>
      <c r="B924" s="2">
        <v>192789</v>
      </c>
      <c r="C924" s="2" t="s">
        <v>892</v>
      </c>
      <c r="D924" s="2">
        <v>227</v>
      </c>
      <c r="H924" s="17" t="s">
        <v>1125</v>
      </c>
      <c r="I924" s="18">
        <v>25</v>
      </c>
    </row>
    <row r="925" spans="1:9" x14ac:dyDescent="0.25">
      <c r="A925" t="str">
        <f t="shared" si="14"/>
        <v xml:space="preserve">192821Ботинки лыжные ТРЕК Skiing НК NN75 (черный, лого серый) (р.39)   </v>
      </c>
      <c r="B925" s="2">
        <v>192821</v>
      </c>
      <c r="C925" s="2" t="s">
        <v>726</v>
      </c>
      <c r="D925" s="2">
        <v>177</v>
      </c>
      <c r="H925" s="17" t="s">
        <v>1033</v>
      </c>
      <c r="I925" s="18">
        <v>234</v>
      </c>
    </row>
    <row r="926" spans="1:9" x14ac:dyDescent="0.25">
      <c r="A926" t="str">
        <f t="shared" si="14"/>
        <v xml:space="preserve">192962Санки-ледянки "Забавные животные" D-45см </v>
      </c>
      <c r="B926" s="2">
        <v>192962</v>
      </c>
      <c r="C926" s="2" t="s">
        <v>711</v>
      </c>
      <c r="D926" s="2">
        <v>125</v>
      </c>
      <c r="H926" s="17" t="s">
        <v>971</v>
      </c>
      <c r="I926" s="18">
        <v>154</v>
      </c>
    </row>
    <row r="927" spans="1:9" x14ac:dyDescent="0.25">
      <c r="A927" t="str">
        <f t="shared" si="14"/>
        <v xml:space="preserve">192986Шнурки для коньков "BIG BOY Comfort Line с пропиткой", 305см, белый </v>
      </c>
      <c r="B927" s="2">
        <v>192986</v>
      </c>
      <c r="C927" s="2" t="s">
        <v>1136</v>
      </c>
      <c r="D927" s="2">
        <v>282</v>
      </c>
      <c r="H927" s="17" t="s">
        <v>1089</v>
      </c>
      <c r="I927" s="18">
        <v>216</v>
      </c>
    </row>
    <row r="928" spans="1:9" x14ac:dyDescent="0.25">
      <c r="A928" t="str">
        <f t="shared" si="14"/>
        <v xml:space="preserve">193099Ботинки лыжные Winter Star comfort  черный (лого лайм неон) 75 р.41 </v>
      </c>
      <c r="B928" s="2">
        <v>193099</v>
      </c>
      <c r="C928" s="2" t="s">
        <v>657</v>
      </c>
      <c r="D928" s="2">
        <v>204</v>
      </c>
      <c r="H928" s="17" t="s">
        <v>1090</v>
      </c>
      <c r="I928" s="18">
        <v>168</v>
      </c>
    </row>
    <row r="929" spans="1:9" x14ac:dyDescent="0.25">
      <c r="A929" t="str">
        <f t="shared" si="14"/>
        <v xml:space="preserve">193171Лыжи охотничьи дерево-пластиковые "Тайга" 145 см, цвета микс  </v>
      </c>
      <c r="B929" s="2">
        <v>193171</v>
      </c>
      <c r="C929" s="2" t="s">
        <v>820</v>
      </c>
      <c r="D929" s="2">
        <v>36</v>
      </c>
      <c r="H929" s="17" t="s">
        <v>1146</v>
      </c>
      <c r="I929" s="18">
        <v>32</v>
      </c>
    </row>
    <row r="930" spans="1:9" x14ac:dyDescent="0.25">
      <c r="A930" t="str">
        <f t="shared" si="14"/>
        <v xml:space="preserve">193204Ботинки лыжные Winter Star comfort черный (лого лайм неон) S р.40 </v>
      </c>
      <c r="B930" s="2">
        <v>193204</v>
      </c>
      <c r="C930" s="2" t="s">
        <v>626</v>
      </c>
      <c r="D930" s="2">
        <v>260</v>
      </c>
      <c r="H930" s="17" t="s">
        <v>965</v>
      </c>
      <c r="I930" s="18">
        <v>116</v>
      </c>
    </row>
    <row r="931" spans="1:9" x14ac:dyDescent="0.25">
      <c r="A931" t="str">
        <f t="shared" si="14"/>
        <v xml:space="preserve">193266Ботинки лыжные TREK Soul Comfort1  черный (лого лайм неон) 75 р.38 </v>
      </c>
      <c r="B931" s="2">
        <v>193266</v>
      </c>
      <c r="C931" s="2" t="s">
        <v>1020</v>
      </c>
      <c r="D931" s="2">
        <v>146</v>
      </c>
      <c r="H931" s="17" t="s">
        <v>1055</v>
      </c>
      <c r="I931" s="18">
        <v>14</v>
      </c>
    </row>
    <row r="932" spans="1:9" x14ac:dyDescent="0.25">
      <c r="A932" t="str">
        <f t="shared" si="14"/>
        <v xml:space="preserve">193382Ботинки лыжные TREK Quest 2 черный (лого красный) NNN ИК  (р.43) </v>
      </c>
      <c r="B932" s="2">
        <v>193382</v>
      </c>
      <c r="C932" s="2" t="s">
        <v>680</v>
      </c>
      <c r="D932" s="2">
        <v>287</v>
      </c>
      <c r="H932" s="17" t="s">
        <v>880</v>
      </c>
      <c r="I932" s="18">
        <v>206</v>
      </c>
    </row>
    <row r="933" spans="1:9" x14ac:dyDescent="0.25">
      <c r="A933" t="str">
        <f t="shared" si="14"/>
        <v xml:space="preserve">193695Ботинки лыжные женские TREK Winter1 красный (лого серебро) 75 р.30 </v>
      </c>
      <c r="B933" s="2">
        <v>193695</v>
      </c>
      <c r="C933" s="2" t="s">
        <v>841</v>
      </c>
      <c r="D933" s="2">
        <v>196</v>
      </c>
      <c r="H933" s="17" t="s">
        <v>1144</v>
      </c>
      <c r="I933" s="18">
        <v>93</v>
      </c>
    </row>
    <row r="934" spans="1:9" x14ac:dyDescent="0.25">
      <c r="A934" t="str">
        <f t="shared" si="14"/>
        <v xml:space="preserve">193720Ботинки лыжные TREK Omni4 черный (лого серый) N р.40 </v>
      </c>
      <c r="B934" s="2">
        <v>193720</v>
      </c>
      <c r="C934" s="2" t="s">
        <v>1026</v>
      </c>
      <c r="D934" s="2">
        <v>263</v>
      </c>
      <c r="H934" s="17" t="s">
        <v>1130</v>
      </c>
      <c r="I934" s="18">
        <v>167</v>
      </c>
    </row>
    <row r="935" spans="1:9" x14ac:dyDescent="0.25">
      <c r="A935" t="str">
        <f t="shared" si="14"/>
        <v xml:space="preserve">193722Ботинки лыжные TREK Olimpia NNN ИК (белый, лого синий) р. 37 </v>
      </c>
      <c r="B935" s="2">
        <v>193722</v>
      </c>
      <c r="C935" s="2" t="s">
        <v>609</v>
      </c>
      <c r="D935" s="2">
        <v>299</v>
      </c>
      <c r="H935" s="17" t="s">
        <v>1152</v>
      </c>
      <c r="I935" s="18">
        <v>138</v>
      </c>
    </row>
    <row r="936" spans="1:9" x14ac:dyDescent="0.25">
      <c r="A936" t="str">
        <f t="shared" si="14"/>
        <v xml:space="preserve">193903Коньки хоккейные 225L, размер 40   </v>
      </c>
      <c r="B936" s="2">
        <v>193903</v>
      </c>
      <c r="C936" s="2" t="s">
        <v>217</v>
      </c>
      <c r="D936" s="2">
        <v>62</v>
      </c>
      <c r="H936" s="17" t="s">
        <v>1151</v>
      </c>
      <c r="I936" s="18">
        <v>209</v>
      </c>
    </row>
    <row r="937" spans="1:9" x14ac:dyDescent="0.25">
      <c r="A937" t="str">
        <f t="shared" si="14"/>
        <v xml:space="preserve">193957Снегокат "Тимка спорт 6" Три кота арт. ТС6/ТК  </v>
      </c>
      <c r="B937" s="2">
        <v>193957</v>
      </c>
      <c r="C937" s="2" t="s">
        <v>252</v>
      </c>
      <c r="D937" s="2">
        <v>58</v>
      </c>
      <c r="H937" s="17" t="s">
        <v>1147</v>
      </c>
      <c r="I937" s="18">
        <v>8</v>
      </c>
    </row>
    <row r="938" spans="1:9" x14ac:dyDescent="0.25">
      <c r="A938" t="str">
        <f t="shared" si="14"/>
        <v xml:space="preserve">194355Лыжные палки Gekars Vega 120см </v>
      </c>
      <c r="B938" s="2">
        <v>194355</v>
      </c>
      <c r="C938" s="2" t="s">
        <v>683</v>
      </c>
      <c r="D938" s="2">
        <v>92</v>
      </c>
      <c r="H938" s="17" t="s">
        <v>813</v>
      </c>
      <c r="I938" s="18">
        <v>84</v>
      </c>
    </row>
    <row r="939" spans="1:9" x14ac:dyDescent="0.25">
      <c r="A939" t="str">
        <f t="shared" si="14"/>
        <v xml:space="preserve">194657Ботинки лыжные детские Winter Star  control kids  черный (лого лайм неон) N р.39 </v>
      </c>
      <c r="B939" s="2">
        <v>194657</v>
      </c>
      <c r="C939" s="2" t="s">
        <v>941</v>
      </c>
      <c r="D939" s="2">
        <v>70</v>
      </c>
      <c r="H939" s="17" t="s">
        <v>1136</v>
      </c>
      <c r="I939" s="18">
        <v>282</v>
      </c>
    </row>
    <row r="940" spans="1:9" x14ac:dyDescent="0.25">
      <c r="A940" t="str">
        <f t="shared" si="14"/>
        <v xml:space="preserve">194693Ботинки лыжные TREK Snowrock SNS ИК (белый, лого синий) (р.38) </v>
      </c>
      <c r="B940" s="2">
        <v>194693</v>
      </c>
      <c r="C940" s="2" t="s">
        <v>707</v>
      </c>
      <c r="D940" s="2">
        <v>194</v>
      </c>
      <c r="H940" s="17" t="s">
        <v>1137</v>
      </c>
      <c r="I940" s="18">
        <v>109</v>
      </c>
    </row>
    <row r="941" spans="1:9" x14ac:dyDescent="0.25">
      <c r="A941" t="str">
        <f t="shared" si="14"/>
        <v xml:space="preserve">194761Снегокат "Ника-джамп"  Граффит красный   арт.СНД1 </v>
      </c>
      <c r="B941" s="2">
        <v>194761</v>
      </c>
      <c r="C941" s="2" t="s">
        <v>666</v>
      </c>
      <c r="D941" s="2">
        <v>253</v>
      </c>
      <c r="H941" s="17" t="s">
        <v>1131</v>
      </c>
      <c r="I941" s="18">
        <v>145</v>
      </c>
    </row>
    <row r="942" spans="1:9" x14ac:dyDescent="0.25">
      <c r="A942" t="str">
        <f t="shared" si="14"/>
        <v xml:space="preserve">194875Снегокат "Dog" </v>
      </c>
      <c r="B942" s="2">
        <v>194875</v>
      </c>
      <c r="C942" s="2" t="s">
        <v>580</v>
      </c>
      <c r="D942" s="2">
        <v>236</v>
      </c>
      <c r="H942" s="17" t="s">
        <v>1132</v>
      </c>
      <c r="I942" s="18">
        <v>135</v>
      </c>
    </row>
    <row r="943" spans="1:9" x14ac:dyDescent="0.25">
      <c r="A943" t="str">
        <f t="shared" si="14"/>
        <v xml:space="preserve">194878Снегокат "Тимка Спорт 4-1"  Зимний спорт  арт.ТС4-1/С </v>
      </c>
      <c r="B943" s="2">
        <v>194878</v>
      </c>
      <c r="C943" s="2" t="s">
        <v>186</v>
      </c>
      <c r="D943" s="2">
        <v>188</v>
      </c>
      <c r="H943" s="17" t="s">
        <v>1133</v>
      </c>
      <c r="I943" s="18">
        <v>207</v>
      </c>
    </row>
    <row r="944" spans="1:9" x14ac:dyDescent="0.25">
      <c r="A944" t="str">
        <f t="shared" si="14"/>
        <v xml:space="preserve">194918Лыжи пластиковые БРЕНД ЦСТ (Step, 200см ) цвета микс </v>
      </c>
      <c r="B944" s="2">
        <v>194918</v>
      </c>
      <c r="C944" s="2" t="s">
        <v>307</v>
      </c>
      <c r="D944" s="2">
        <v>90</v>
      </c>
      <c r="H944" s="17" t="s">
        <v>1116</v>
      </c>
      <c r="I944" s="18">
        <v>207</v>
      </c>
    </row>
    <row r="945" spans="1:9" x14ac:dyDescent="0.25">
      <c r="A945" t="str">
        <f t="shared" si="14"/>
        <v xml:space="preserve">194941Тюбинг-ватрушка 73 см, </v>
      </c>
      <c r="B945" s="2">
        <v>194941</v>
      </c>
      <c r="C945" s="2" t="s">
        <v>68</v>
      </c>
      <c r="D945" s="2">
        <v>38</v>
      </c>
      <c r="H945" s="17" t="s">
        <v>1126</v>
      </c>
      <c r="I945" s="18">
        <v>82</v>
      </c>
    </row>
    <row r="946" spans="1:9" x14ac:dyDescent="0.25">
      <c r="A946" t="str">
        <f t="shared" si="14"/>
        <v xml:space="preserve">194961Ботинки Spine Nordik  (крепление NN75), р-р 33   </v>
      </c>
      <c r="B946" s="2">
        <v>194961</v>
      </c>
      <c r="C946" s="2" t="s">
        <v>957</v>
      </c>
      <c r="D946" s="2">
        <v>76</v>
      </c>
      <c r="H946" s="17" t="s">
        <v>311</v>
      </c>
      <c r="I946" s="18">
        <v>119</v>
      </c>
    </row>
    <row r="947" spans="1:9" x14ac:dyDescent="0.25">
      <c r="A947" t="str">
        <f t="shared" si="14"/>
        <v xml:space="preserve">195476Сумка для коньков и роликовых коньков, принт мальчик, 31х28 см, цвета микс </v>
      </c>
      <c r="B947" s="2">
        <v>195476</v>
      </c>
      <c r="C947" s="2" t="s">
        <v>277</v>
      </c>
      <c r="D947" s="2">
        <v>25</v>
      </c>
      <c r="H947" s="17" t="s">
        <v>1220</v>
      </c>
      <c r="I947" s="18">
        <v>134535</v>
      </c>
    </row>
    <row r="948" spans="1:9" x14ac:dyDescent="0.25">
      <c r="A948" t="str">
        <f t="shared" si="14"/>
        <v xml:space="preserve">195832Ботинки лыжные TREK Sportiks SNS ИК (черный, лого синий р. 40 </v>
      </c>
      <c r="B948" s="2">
        <v>195832</v>
      </c>
      <c r="C948" s="2" t="s">
        <v>776</v>
      </c>
      <c r="D948" s="2">
        <v>70</v>
      </c>
    </row>
    <row r="949" spans="1:9" x14ac:dyDescent="0.25">
      <c r="A949" t="str">
        <f t="shared" si="14"/>
        <v xml:space="preserve">195869Комплект лыжный БРЕНД ЦСТ (Step, 180/140 (+/-5 см), крепление: 0075мм) цвета микс </v>
      </c>
      <c r="B949" s="2">
        <v>195869</v>
      </c>
      <c r="C949" s="2" t="s">
        <v>81</v>
      </c>
      <c r="D949" s="2">
        <v>169</v>
      </c>
    </row>
    <row r="950" spans="1:9" x14ac:dyDescent="0.25">
      <c r="A950" t="str">
        <f t="shared" si="14"/>
        <v xml:space="preserve">195930Лыжи " Снеговик" деревянные  90см </v>
      </c>
      <c r="B950" s="2">
        <v>195930</v>
      </c>
      <c r="C950" s="2" t="s">
        <v>1003</v>
      </c>
      <c r="D950" s="2">
        <v>188</v>
      </c>
    </row>
    <row r="951" spans="1:9" x14ac:dyDescent="0.25">
      <c r="A951" t="str">
        <f t="shared" si="14"/>
        <v xml:space="preserve">196027Сумка для коньков и роликовых коньков,  40х32 см, цвета микс </v>
      </c>
      <c r="B951" s="2">
        <v>196027</v>
      </c>
      <c r="C951" s="2" t="s">
        <v>232</v>
      </c>
      <c r="D951" s="2">
        <v>88</v>
      </c>
    </row>
    <row r="952" spans="1:9" x14ac:dyDescent="0.25">
      <c r="A952" t="str">
        <f t="shared" si="14"/>
        <v xml:space="preserve">196311Коньки фигурные ONLITOP с мехом р.35 </v>
      </c>
      <c r="B952" s="2">
        <v>196311</v>
      </c>
      <c r="C952" s="2" t="s">
        <v>101</v>
      </c>
      <c r="D952" s="2">
        <v>59</v>
      </c>
    </row>
    <row r="953" spans="1:9" x14ac:dyDescent="0.25">
      <c r="A953" t="str">
        <f t="shared" si="14"/>
        <v xml:space="preserve">196341Шайба детская  </v>
      </c>
      <c r="B953" s="2">
        <v>196341</v>
      </c>
      <c r="C953" s="2" t="s">
        <v>1096</v>
      </c>
      <c r="D953" s="2">
        <v>284</v>
      </c>
    </row>
    <row r="954" spans="1:9" x14ac:dyDescent="0.25">
      <c r="A954" t="str">
        <f t="shared" si="14"/>
        <v xml:space="preserve">196479Ботинки Loss (крепление SNS), р-р 36   </v>
      </c>
      <c r="B954" s="2">
        <v>196479</v>
      </c>
      <c r="C954" s="2" t="s">
        <v>704</v>
      </c>
      <c r="D954" s="2">
        <v>3</v>
      </c>
    </row>
    <row r="955" spans="1:9" x14ac:dyDescent="0.25">
      <c r="A955" t="str">
        <f t="shared" si="14"/>
        <v xml:space="preserve">196527Лыжи " Турист " 200 см ( деревянные )   </v>
      </c>
      <c r="B955" s="2">
        <v>196527</v>
      </c>
      <c r="C955" s="2" t="s">
        <v>632</v>
      </c>
      <c r="D955" s="2">
        <v>195</v>
      </c>
    </row>
    <row r="956" spans="1:9" x14ac:dyDescent="0.25">
      <c r="A956" t="str">
        <f t="shared" si="14"/>
        <v>196565Палки лыжные стеклопластиковые, ЦСТ (155см)</v>
      </c>
      <c r="B956" s="2">
        <v>196565</v>
      </c>
      <c r="C956" s="2" t="s">
        <v>1002</v>
      </c>
      <c r="D956" s="2">
        <v>47</v>
      </c>
    </row>
    <row r="957" spans="1:9" x14ac:dyDescent="0.25">
      <c r="A957" t="str">
        <f t="shared" si="14"/>
        <v xml:space="preserve">196807Ботинки Spine Nordik  43/7 (крепление NN75), р-р 41   </v>
      </c>
      <c r="B957" s="2">
        <v>196807</v>
      </c>
      <c r="C957" s="2" t="s">
        <v>785</v>
      </c>
      <c r="D957" s="2">
        <v>285</v>
      </c>
    </row>
    <row r="958" spans="1:9" x14ac:dyDescent="0.25">
      <c r="A958" t="str">
        <f t="shared" si="14"/>
        <v xml:space="preserve">197102Ботинки лыжные TREK Level 2 NNN ИК (черный, лого красный) (р.41)   </v>
      </c>
      <c r="B958" s="2">
        <v>197102</v>
      </c>
      <c r="C958" s="2" t="s">
        <v>790</v>
      </c>
      <c r="D958" s="2">
        <v>38</v>
      </c>
    </row>
    <row r="959" spans="1:9" x14ac:dyDescent="0.25">
      <c r="A959" t="str">
        <f t="shared" si="14"/>
        <v xml:space="preserve">197141Ботинки лыжные TREK Level1 черный (лого неон) N р.39 </v>
      </c>
      <c r="B959" s="2">
        <v>197141</v>
      </c>
      <c r="C959" s="2" t="s">
        <v>846</v>
      </c>
      <c r="D959" s="2">
        <v>296</v>
      </c>
    </row>
    <row r="960" spans="1:9" x14ac:dyDescent="0.25">
      <c r="A960" t="str">
        <f t="shared" si="14"/>
        <v xml:space="preserve">197307Тюбинг 70 см СВО (ТБ2К-70/КН с конфетками) </v>
      </c>
      <c r="B960" s="2">
        <v>197307</v>
      </c>
      <c r="C960" s="2" t="s">
        <v>1011</v>
      </c>
      <c r="D960" s="2">
        <v>182</v>
      </c>
    </row>
    <row r="961" spans="1:4" x14ac:dyDescent="0.25">
      <c r="A961" t="str">
        <f t="shared" si="14"/>
        <v xml:space="preserve">197484Шайба детская "Хоккей", цвета микс </v>
      </c>
      <c r="B961" s="2">
        <v>197484</v>
      </c>
      <c r="C961" s="2" t="s">
        <v>261</v>
      </c>
      <c r="D961" s="2">
        <v>198</v>
      </c>
    </row>
    <row r="962" spans="1:4" x14ac:dyDescent="0.25">
      <c r="A962" t="str">
        <f t="shared" si="14"/>
        <v xml:space="preserve">197724Чехол-сумка для беговых лыж, 210 см цвета микс </v>
      </c>
      <c r="B962" s="2">
        <v>197724</v>
      </c>
      <c r="C962" s="2" t="s">
        <v>780</v>
      </c>
      <c r="D962" s="2">
        <v>8</v>
      </c>
    </row>
    <row r="963" spans="1:4" x14ac:dyDescent="0.25">
      <c r="A963" t="str">
        <f t="shared" ref="A963:A981" si="15">B963&amp;C963</f>
        <v xml:space="preserve">197855УЦЕНКА Коньки хоккейные 225L, размер 42   </v>
      </c>
      <c r="B963" s="2">
        <v>197855</v>
      </c>
      <c r="C963" s="2" t="s">
        <v>882</v>
      </c>
      <c r="D963" s="2">
        <v>255</v>
      </c>
    </row>
    <row r="964" spans="1:4" x14ac:dyDescent="0.25">
      <c r="A964" t="str">
        <f t="shared" si="15"/>
        <v>197974Мазь лыжная RAY W-9 -15-30°C синтетическая бесцветная (35г) микс</v>
      </c>
      <c r="B964" s="2">
        <v>197974</v>
      </c>
      <c r="C964" s="2" t="s">
        <v>921</v>
      </c>
      <c r="D964" s="2">
        <v>33</v>
      </c>
    </row>
    <row r="965" spans="1:4" x14ac:dyDescent="0.25">
      <c r="A965" t="str">
        <f t="shared" si="15"/>
        <v xml:space="preserve">198044Ботинки лыжные Winter Star comfort черный (лого лайм неон) S р.39 </v>
      </c>
      <c r="B965" s="2">
        <v>198044</v>
      </c>
      <c r="C965" s="2" t="s">
        <v>625</v>
      </c>
      <c r="D965" s="2">
        <v>272</v>
      </c>
    </row>
    <row r="966" spans="1:4" x14ac:dyDescent="0.25">
      <c r="A966" t="str">
        <f t="shared" si="15"/>
        <v xml:space="preserve">198050Ботинки лыжные TREK Omni4 черный (лого серый) N р.42 </v>
      </c>
      <c r="B966" s="2">
        <v>198050</v>
      </c>
      <c r="C966" s="2" t="s">
        <v>1082</v>
      </c>
      <c r="D966" s="2">
        <v>247</v>
      </c>
    </row>
    <row r="967" spans="1:4" x14ac:dyDescent="0.25">
      <c r="A967" t="str">
        <f t="shared" si="15"/>
        <v xml:space="preserve">198189Смывка для удаления лыжной смазки, ПЭТ, 440 мл </v>
      </c>
      <c r="B967" s="2">
        <v>198189</v>
      </c>
      <c r="C967" s="2" t="s">
        <v>968</v>
      </c>
      <c r="D967" s="2">
        <v>164</v>
      </c>
    </row>
    <row r="968" spans="1:4" x14ac:dyDescent="0.25">
      <c r="A968" t="str">
        <f t="shared" si="15"/>
        <v xml:space="preserve">198237Ботинки лыжные TREK Level 4 SNS ИК (черный, лого серый) (р.41)   </v>
      </c>
      <c r="B968" s="2">
        <v>198237</v>
      </c>
      <c r="C968" s="2" t="s">
        <v>706</v>
      </c>
      <c r="D968" s="2">
        <v>233</v>
      </c>
    </row>
    <row r="969" spans="1:4" x14ac:dyDescent="0.25">
      <c r="A969" t="str">
        <f t="shared" si="15"/>
        <v>198259Ботинки лыжные TREK Sportiks NNN ИК (черный, лого синий) (р. 45)</v>
      </c>
      <c r="B969" s="2">
        <v>198259</v>
      </c>
      <c r="C969" s="2" t="s">
        <v>555</v>
      </c>
      <c r="D969" s="2">
        <v>29</v>
      </c>
    </row>
    <row r="970" spans="1:4" x14ac:dyDescent="0.25">
      <c r="A970" t="str">
        <f t="shared" si="15"/>
        <v xml:space="preserve">198307Снегокат "Счастье" </v>
      </c>
      <c r="B970" s="2">
        <v>198307</v>
      </c>
      <c r="C970" s="2" t="s">
        <v>584</v>
      </c>
      <c r="D970" s="2">
        <v>218</v>
      </c>
    </row>
    <row r="971" spans="1:4" x14ac:dyDescent="0.25">
      <c r="A971" t="str">
        <f t="shared" si="15"/>
        <v xml:space="preserve">198447Ботинки лыжные Winter Star comfort  черный (лого лайм неон) 75 р.42 </v>
      </c>
      <c r="B971" s="2">
        <v>198447</v>
      </c>
      <c r="C971" s="2" t="s">
        <v>561</v>
      </c>
      <c r="D971" s="2">
        <v>205</v>
      </c>
    </row>
    <row r="972" spans="1:4" x14ac:dyDescent="0.25">
      <c r="A972" t="str">
        <f t="shared" si="15"/>
        <v xml:space="preserve">198607Крепления охотпромысловые, кожа ( амортизатор, носковой ремень )   </v>
      </c>
      <c r="B972" s="2">
        <v>198607</v>
      </c>
      <c r="C972" s="2" t="s">
        <v>1085</v>
      </c>
      <c r="D972" s="2">
        <v>122</v>
      </c>
    </row>
    <row r="973" spans="1:4" x14ac:dyDescent="0.25">
      <c r="A973" t="str">
        <f t="shared" si="15"/>
        <v xml:space="preserve">198705Ледянка Комиксы_90х40  толщина 2 см </v>
      </c>
      <c r="B973" s="2">
        <v>198705</v>
      </c>
      <c r="C973" s="2" t="s">
        <v>536</v>
      </c>
      <c r="D973" s="2">
        <v>161</v>
      </c>
    </row>
    <row r="974" spans="1:4" x14ac:dyDescent="0.25">
      <c r="A974" t="str">
        <f t="shared" si="15"/>
        <v xml:space="preserve">198751Лыжные палки Gekars Vega 110см </v>
      </c>
      <c r="B974" s="2">
        <v>198751</v>
      </c>
      <c r="C974" s="2" t="s">
        <v>1124</v>
      </c>
      <c r="D974" s="2">
        <v>14</v>
      </c>
    </row>
    <row r="975" spans="1:4" x14ac:dyDescent="0.25">
      <c r="A975" t="str">
        <f t="shared" si="15"/>
        <v>199151Парафин П-4 (-4-14*С) 60 гр.</v>
      </c>
      <c r="B975" s="2">
        <v>199151</v>
      </c>
      <c r="C975" s="2" t="s">
        <v>1118</v>
      </c>
      <c r="D975" s="2">
        <v>9</v>
      </c>
    </row>
    <row r="976" spans="1:4" x14ac:dyDescent="0.25">
      <c r="A976" t="str">
        <f t="shared" si="15"/>
        <v xml:space="preserve">199295Ботинки лыжные TREK Laser  NN75 ИК (черный, лого лайм неон) (р.37) </v>
      </c>
      <c r="B976" s="2">
        <v>199295</v>
      </c>
      <c r="C976" s="2" t="s">
        <v>844</v>
      </c>
      <c r="D976" s="2">
        <v>246</v>
      </c>
    </row>
    <row r="977" spans="1:4" x14ac:dyDescent="0.25">
      <c r="A977" t="str">
        <f t="shared" si="15"/>
        <v xml:space="preserve">199318Палки лыжные алюминиевые Snowline, 150 см  </v>
      </c>
      <c r="B977" s="2">
        <v>199318</v>
      </c>
      <c r="C977" s="2" t="s">
        <v>752</v>
      </c>
      <c r="D977" s="2">
        <v>181</v>
      </c>
    </row>
    <row r="978" spans="1:4" x14ac:dyDescent="0.25">
      <c r="A978" t="str">
        <f t="shared" si="15"/>
        <v xml:space="preserve">199319Ботинки SPINE Baby 103 (крепление SNS) р-р 33-34 цвета микс  </v>
      </c>
      <c r="B978" s="2">
        <v>199319</v>
      </c>
      <c r="C978" s="2" t="s">
        <v>797</v>
      </c>
      <c r="D978" s="2">
        <v>8</v>
      </c>
    </row>
    <row r="979" spans="1:4" x14ac:dyDescent="0.25">
      <c r="A979" t="str">
        <f t="shared" si="15"/>
        <v xml:space="preserve">199723Ботинки лыжные TREK Olimpia NNN ИК (белый, лого синий) р. 39 </v>
      </c>
      <c r="B979" s="2">
        <v>199723</v>
      </c>
      <c r="C979" s="2" t="s">
        <v>682</v>
      </c>
      <c r="D979" s="2">
        <v>13</v>
      </c>
    </row>
    <row r="980" spans="1:4" x14ac:dyDescent="0.25">
      <c r="A980" t="str">
        <f t="shared" si="15"/>
        <v xml:space="preserve">199861Чехол-сумка для беговых лыж, 190 см цвета микс </v>
      </c>
      <c r="B980" s="2">
        <v>199861</v>
      </c>
      <c r="C980" s="2" t="s">
        <v>771</v>
      </c>
      <c r="D980" s="2">
        <v>104</v>
      </c>
    </row>
    <row r="981" spans="1:4" x14ac:dyDescent="0.25">
      <c r="A981" t="str">
        <f t="shared" si="15"/>
        <v xml:space="preserve">199928Санки-ледянки  Машинка № 12 размер 74х35 см, цвета микс   </v>
      </c>
      <c r="B981" s="2">
        <v>199928</v>
      </c>
      <c r="C981" s="2" t="s">
        <v>768</v>
      </c>
      <c r="D981" s="2">
        <v>0</v>
      </c>
    </row>
  </sheetData>
  <autoFilter ref="A1:D981" xr:uid="{F2606996-4B91-4A35-BDCB-A470E0301662}"/>
  <conditionalFormatting sqref="B2:B981">
    <cfRule type="duplicateValues" dxfId="9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D327-DFF9-48D6-84C3-C96DDAAFE798}">
  <sheetPr>
    <tabColor theme="0" tint="-0.499984740745262"/>
  </sheetPr>
  <dimension ref="A1:E6"/>
  <sheetViews>
    <sheetView workbookViewId="0">
      <selection activeCell="C12" sqref="C12"/>
    </sheetView>
  </sheetViews>
  <sheetFormatPr defaultRowHeight="15" x14ac:dyDescent="0.25"/>
  <cols>
    <col min="2" max="2" width="12.42578125" customWidth="1"/>
    <col min="3" max="3" width="12" customWidth="1"/>
    <col min="4" max="4" width="14.5703125" customWidth="1"/>
  </cols>
  <sheetData>
    <row r="1" spans="1:5" x14ac:dyDescent="0.25">
      <c r="A1" s="5" t="s">
        <v>1157</v>
      </c>
      <c r="C1" t="s">
        <v>1273</v>
      </c>
    </row>
    <row r="2" spans="1:5" ht="30" x14ac:dyDescent="0.25">
      <c r="A2" s="2">
        <v>140458</v>
      </c>
      <c r="C2" s="5" t="s">
        <v>1157</v>
      </c>
      <c r="D2" s="5" t="s">
        <v>1155</v>
      </c>
      <c r="E2" s="5" t="s">
        <v>1160</v>
      </c>
    </row>
    <row r="3" spans="1:5" x14ac:dyDescent="0.25">
      <c r="A3" s="2">
        <v>151998</v>
      </c>
      <c r="C3" s="2">
        <v>104301</v>
      </c>
      <c r="D3" s="2" t="s">
        <v>284</v>
      </c>
      <c r="E3" s="2">
        <v>53</v>
      </c>
    </row>
    <row r="4" spans="1:5" x14ac:dyDescent="0.25">
      <c r="A4" s="2">
        <v>174238</v>
      </c>
      <c r="C4" s="2">
        <v>148806</v>
      </c>
      <c r="D4" s="2" t="s">
        <v>471</v>
      </c>
      <c r="E4" s="2">
        <v>12</v>
      </c>
    </row>
    <row r="5" spans="1:5" x14ac:dyDescent="0.25">
      <c r="A5" s="2">
        <v>182435</v>
      </c>
      <c r="C5" s="2">
        <v>156119</v>
      </c>
      <c r="D5" s="2" t="s">
        <v>284</v>
      </c>
      <c r="E5" s="2">
        <v>213</v>
      </c>
    </row>
    <row r="6" spans="1:5" x14ac:dyDescent="0.25">
      <c r="C6" s="2">
        <v>185530</v>
      </c>
      <c r="D6" s="2" t="s">
        <v>284</v>
      </c>
      <c r="E6" s="2">
        <v>97</v>
      </c>
    </row>
  </sheetData>
  <conditionalFormatting sqref="A2:A5">
    <cfRule type="duplicateValues" dxfId="91" priority="6"/>
  </conditionalFormatting>
  <conditionalFormatting sqref="C3:C6">
    <cfRule type="duplicateValues" dxfId="90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4"/>
  <sheetViews>
    <sheetView showGridLines="0" workbookViewId="0">
      <selection activeCell="L19" sqref="L19"/>
    </sheetView>
  </sheetViews>
  <sheetFormatPr defaultRowHeight="15" x14ac:dyDescent="0.25"/>
  <cols>
    <col min="1" max="1" width="5.140625" customWidth="1"/>
    <col min="2" max="2" width="20.42578125" customWidth="1"/>
    <col min="3" max="3" width="15.42578125" customWidth="1"/>
    <col min="4" max="4" width="15.140625" customWidth="1"/>
    <col min="5" max="5" width="14.85546875" customWidth="1"/>
    <col min="10" max="13" width="14.7109375" customWidth="1"/>
  </cols>
  <sheetData>
    <row r="2" spans="2:13" ht="15" customHeight="1" x14ac:dyDescent="0.25">
      <c r="B2" s="82" t="s">
        <v>1161</v>
      </c>
      <c r="C2" s="83" t="s">
        <v>1177</v>
      </c>
      <c r="D2" s="83" t="s">
        <v>1156</v>
      </c>
      <c r="E2" s="83" t="s">
        <v>1162</v>
      </c>
    </row>
    <row r="3" spans="2:13" x14ac:dyDescent="0.25">
      <c r="B3" s="82"/>
      <c r="C3" s="83"/>
      <c r="D3" s="83"/>
      <c r="E3" s="83"/>
    </row>
    <row r="4" spans="2:13" x14ac:dyDescent="0.25">
      <c r="B4" s="2" t="s">
        <v>1184</v>
      </c>
      <c r="C4" s="56">
        <f>COUNTIF(АВС_анализ!$F:$F,$B4)</f>
        <v>278</v>
      </c>
      <c r="D4" s="56">
        <f xml:space="preserve"> SUMIFS(АВС_анализ!$C:$C,АВС_анализ!$F:$F,Итоги!$B4)</f>
        <v>50128135</v>
      </c>
      <c r="E4" s="56">
        <f>SUMIFS(АВС_анализ!$J:$J,АВС_анализ!$F:$F,Итоги!$B4)</f>
        <v>14804</v>
      </c>
    </row>
    <row r="5" spans="2:13" x14ac:dyDescent="0.25">
      <c r="B5" s="2" t="s">
        <v>1185</v>
      </c>
      <c r="C5" s="56">
        <f>COUNTIF(АВС_анализ!$F:$F,$B5)</f>
        <v>111</v>
      </c>
      <c r="D5" s="56">
        <f xml:space="preserve"> SUMIFS(АВС_анализ!$C:$C,АВС_анализ!$F:$F,Итоги!$B5)</f>
        <v>9452068</v>
      </c>
      <c r="E5" s="56">
        <f>SUMIFS(АВС_анализ!$J:$J,АВС_анализ!$F:$F,Итоги!$B5)</f>
        <v>7354</v>
      </c>
    </row>
    <row r="6" spans="2:13" x14ac:dyDescent="0.25">
      <c r="B6" s="2" t="s">
        <v>1226</v>
      </c>
      <c r="C6" s="56">
        <f>COUNTIF(АВС_анализ!$F:$F,$B6)</f>
        <v>111</v>
      </c>
      <c r="D6" s="56">
        <f xml:space="preserve"> SUMIFS(АВС_анализ!$C:$C,АВС_анализ!$F:$F,Итоги!$B6)</f>
        <v>3144155</v>
      </c>
      <c r="E6" s="56">
        <f>SUMIFS(АВС_анализ!$J:$J,АВС_анализ!$F:$F,Итоги!$B6)</f>
        <v>5092</v>
      </c>
    </row>
    <row r="9" spans="2:13" x14ac:dyDescent="0.25">
      <c r="B9" t="s">
        <v>1250</v>
      </c>
      <c r="J9" t="s">
        <v>1239</v>
      </c>
    </row>
    <row r="10" spans="2:13" ht="30" x14ac:dyDescent="0.25">
      <c r="B10" s="82" t="s">
        <v>1161</v>
      </c>
      <c r="C10" s="83" t="s">
        <v>1177</v>
      </c>
      <c r="D10" s="83" t="s">
        <v>1156</v>
      </c>
      <c r="E10" s="83" t="s">
        <v>1162</v>
      </c>
      <c r="J10" s="74" t="s">
        <v>1267</v>
      </c>
      <c r="K10" s="71" t="s">
        <v>1177</v>
      </c>
      <c r="L10" s="71" t="s">
        <v>1156</v>
      </c>
      <c r="M10" s="71" t="s">
        <v>1270</v>
      </c>
    </row>
    <row r="11" spans="2:13" x14ac:dyDescent="0.25">
      <c r="B11" s="82"/>
      <c r="C11" s="83"/>
      <c r="D11" s="83"/>
      <c r="E11" s="83"/>
      <c r="J11" s="17" t="s">
        <v>1184</v>
      </c>
      <c r="K11" s="27">
        <v>278</v>
      </c>
      <c r="L11" s="27">
        <v>50128135</v>
      </c>
      <c r="M11" s="27">
        <v>14804</v>
      </c>
    </row>
    <row r="12" spans="2:13" x14ac:dyDescent="0.25">
      <c r="B12" s="2" t="s">
        <v>1184</v>
      </c>
      <c r="C12" s="56">
        <f>K11</f>
        <v>278</v>
      </c>
      <c r="D12" s="56">
        <f t="shared" ref="D12:E14" si="0">L11</f>
        <v>50128135</v>
      </c>
      <c r="E12" s="56">
        <f t="shared" si="0"/>
        <v>14804</v>
      </c>
      <c r="J12" s="17" t="s">
        <v>1185</v>
      </c>
      <c r="K12" s="27">
        <v>111</v>
      </c>
      <c r="L12" s="27">
        <v>9452068</v>
      </c>
      <c r="M12" s="27">
        <v>7354</v>
      </c>
    </row>
    <row r="13" spans="2:13" x14ac:dyDescent="0.25">
      <c r="B13" s="2" t="s">
        <v>1185</v>
      </c>
      <c r="C13" s="56">
        <f t="shared" ref="C13:C14" si="1">K12</f>
        <v>111</v>
      </c>
      <c r="D13" s="56">
        <f t="shared" si="0"/>
        <v>9452068</v>
      </c>
      <c r="E13" s="56">
        <f t="shared" si="0"/>
        <v>7354</v>
      </c>
      <c r="J13" s="17" t="s">
        <v>1226</v>
      </c>
      <c r="K13" s="27">
        <v>111</v>
      </c>
      <c r="L13" s="27">
        <v>3144155</v>
      </c>
      <c r="M13" s="27">
        <v>5092</v>
      </c>
    </row>
    <row r="14" spans="2:13" x14ac:dyDescent="0.25">
      <c r="B14" s="2" t="s">
        <v>1186</v>
      </c>
      <c r="C14" s="56">
        <f t="shared" si="1"/>
        <v>111</v>
      </c>
      <c r="D14" s="56">
        <f t="shared" si="0"/>
        <v>3144155</v>
      </c>
      <c r="E14" s="56">
        <f t="shared" si="0"/>
        <v>5092</v>
      </c>
      <c r="J14" s="17" t="s">
        <v>1220</v>
      </c>
      <c r="K14" s="27">
        <v>500</v>
      </c>
      <c r="L14" s="27">
        <v>62724358</v>
      </c>
      <c r="M14" s="27">
        <v>27250</v>
      </c>
    </row>
  </sheetData>
  <mergeCells count="8">
    <mergeCell ref="B2:B3"/>
    <mergeCell ref="C2:C3"/>
    <mergeCell ref="D2:D3"/>
    <mergeCell ref="E2:E3"/>
    <mergeCell ref="D10:D11"/>
    <mergeCell ref="E10:E11"/>
    <mergeCell ref="B10:B11"/>
    <mergeCell ref="C10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K96"/>
  <sheetViews>
    <sheetView showGridLines="0" topLeftCell="K1" zoomScale="106" zoomScaleNormal="106" workbookViewId="0">
      <selection activeCell="X80" sqref="X80"/>
    </sheetView>
  </sheetViews>
  <sheetFormatPr defaultRowHeight="15" outlineLevelCol="1" x14ac:dyDescent="0.25"/>
  <cols>
    <col min="2" max="2" width="28.5703125" customWidth="1" outlineLevel="1"/>
    <col min="3" max="3" width="11" customWidth="1" outlineLevel="1"/>
    <col min="4" max="4" width="15.85546875" customWidth="1" outlineLevel="1"/>
    <col min="7" max="7" width="29.7109375" customWidth="1" outlineLevel="1"/>
    <col min="8" max="10" width="12.28515625" customWidth="1" outlineLevel="1"/>
    <col min="11" max="11" width="29" bestFit="1" customWidth="1"/>
    <col min="12" max="12" width="14.42578125" bestFit="1" customWidth="1"/>
    <col min="13" max="13" width="15.42578125" customWidth="1"/>
    <col min="14" max="14" width="19.85546875" customWidth="1"/>
    <col min="15" max="25" width="15.42578125" customWidth="1"/>
    <col min="26" max="35" width="10.28515625" bestFit="1" customWidth="1"/>
    <col min="36" max="42" width="11.28515625" bestFit="1" customWidth="1"/>
    <col min="43" max="43" width="12.28515625" bestFit="1" customWidth="1"/>
    <col min="44" max="44" width="8.140625" bestFit="1" customWidth="1"/>
    <col min="45" max="45" width="12.28515625" bestFit="1" customWidth="1"/>
    <col min="46" max="46" width="12" bestFit="1" customWidth="1"/>
    <col min="47" max="47" width="14.28515625" bestFit="1" customWidth="1"/>
    <col min="48" max="48" width="11" bestFit="1" customWidth="1"/>
    <col min="49" max="49" width="13.28515625" bestFit="1" customWidth="1"/>
    <col min="50" max="50" width="12" bestFit="1" customWidth="1"/>
    <col min="51" max="51" width="14.28515625" bestFit="1" customWidth="1"/>
    <col min="52" max="52" width="12" bestFit="1" customWidth="1"/>
    <col min="53" max="53" width="14.28515625" bestFit="1" customWidth="1"/>
    <col min="54" max="54" width="11" bestFit="1" customWidth="1"/>
    <col min="55" max="55" width="13.28515625" bestFit="1" customWidth="1"/>
    <col min="56" max="56" width="12" bestFit="1" customWidth="1"/>
    <col min="57" max="57" width="14.28515625" bestFit="1" customWidth="1"/>
    <col min="58" max="58" width="13" bestFit="1" customWidth="1"/>
    <col min="59" max="59" width="15.28515625" bestFit="1" customWidth="1"/>
    <col min="60" max="60" width="13" bestFit="1" customWidth="1"/>
    <col min="61" max="61" width="15.28515625" bestFit="1" customWidth="1"/>
    <col min="62" max="62" width="13" bestFit="1" customWidth="1"/>
    <col min="63" max="63" width="15.28515625" bestFit="1" customWidth="1"/>
    <col min="64" max="64" width="13" bestFit="1" customWidth="1"/>
    <col min="65" max="65" width="15.28515625" bestFit="1" customWidth="1"/>
    <col min="66" max="66" width="13" bestFit="1" customWidth="1"/>
    <col min="67" max="67" width="15.28515625" bestFit="1" customWidth="1"/>
    <col min="68" max="68" width="13" bestFit="1" customWidth="1"/>
    <col min="69" max="69" width="15.28515625" bestFit="1" customWidth="1"/>
    <col min="70" max="70" width="13" bestFit="1" customWidth="1"/>
    <col min="71" max="71" width="15.28515625" bestFit="1" customWidth="1"/>
    <col min="72" max="72" width="14" bestFit="1" customWidth="1"/>
    <col min="73" max="73" width="16.28515625" bestFit="1" customWidth="1"/>
    <col min="74" max="74" width="9.28515625" bestFit="1" customWidth="1"/>
    <col min="75" max="78" width="4.140625" bestFit="1" customWidth="1"/>
    <col min="79" max="79" width="12" bestFit="1" customWidth="1"/>
    <col min="80" max="80" width="11.85546875" bestFit="1" customWidth="1"/>
  </cols>
  <sheetData>
    <row r="2" spans="2:25" x14ac:dyDescent="0.25">
      <c r="B2" s="9" t="s">
        <v>1215</v>
      </c>
      <c r="G2" s="9" t="s">
        <v>1259</v>
      </c>
      <c r="M2" s="9" t="s">
        <v>1260</v>
      </c>
    </row>
    <row r="3" spans="2:25" ht="15.75" thickBot="1" x14ac:dyDescent="0.3">
      <c r="B3" s="41" t="s">
        <v>1229</v>
      </c>
      <c r="C3" s="42" t="s">
        <v>1227</v>
      </c>
      <c r="D3" s="43" t="s">
        <v>1228</v>
      </c>
      <c r="G3" s="41" t="s">
        <v>1229</v>
      </c>
      <c r="H3" s="42" t="s">
        <v>1227</v>
      </c>
      <c r="I3" s="42" t="s">
        <v>1228</v>
      </c>
      <c r="J3" s="43" t="s">
        <v>1230</v>
      </c>
    </row>
    <row r="4" spans="2:25" x14ac:dyDescent="0.25">
      <c r="B4" s="39" t="s">
        <v>1197</v>
      </c>
      <c r="C4" s="14">
        <v>10963845.16</v>
      </c>
      <c r="D4" s="40">
        <v>10419592.439999999</v>
      </c>
      <c r="G4" s="39" t="s">
        <v>1197</v>
      </c>
      <c r="H4" s="14">
        <v>10963845.16</v>
      </c>
      <c r="I4" s="14">
        <v>10419592.439999999</v>
      </c>
      <c r="J4" s="45" t="s">
        <v>1215</v>
      </c>
      <c r="M4" s="84" t="s">
        <v>1271</v>
      </c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6"/>
    </row>
    <row r="5" spans="2:25" x14ac:dyDescent="0.25">
      <c r="B5" s="39" t="s">
        <v>1198</v>
      </c>
      <c r="C5" s="14">
        <v>39376.589999999997</v>
      </c>
      <c r="D5" s="40">
        <v>4249.83</v>
      </c>
      <c r="G5" s="39" t="s">
        <v>1198</v>
      </c>
      <c r="H5" s="14">
        <v>39376.589999999997</v>
      </c>
      <c r="I5" s="14">
        <v>4249.83</v>
      </c>
      <c r="J5" s="45" t="s">
        <v>1215</v>
      </c>
      <c r="M5" s="87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9"/>
    </row>
    <row r="6" spans="2:25" x14ac:dyDescent="0.25">
      <c r="B6" s="39" t="s">
        <v>1199</v>
      </c>
      <c r="C6" s="14">
        <v>287329.78999999998</v>
      </c>
      <c r="D6" s="40">
        <v>428591.6</v>
      </c>
      <c r="G6" s="39" t="s">
        <v>1199</v>
      </c>
      <c r="H6" s="14">
        <v>287329.78999999998</v>
      </c>
      <c r="I6" s="14">
        <v>428591.6</v>
      </c>
      <c r="J6" s="45" t="s">
        <v>1215</v>
      </c>
      <c r="M6" s="87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</row>
    <row r="7" spans="2:25" x14ac:dyDescent="0.25">
      <c r="B7" s="39" t="s">
        <v>1200</v>
      </c>
      <c r="C7" s="14">
        <v>2663005.41</v>
      </c>
      <c r="D7" s="40">
        <v>2384600.5699999998</v>
      </c>
      <c r="G7" s="39" t="s">
        <v>1200</v>
      </c>
      <c r="H7" s="14">
        <v>2663005.41</v>
      </c>
      <c r="I7" s="14">
        <v>2384600.5699999998</v>
      </c>
      <c r="J7" s="45" t="s">
        <v>1215</v>
      </c>
      <c r="M7" s="87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</row>
    <row r="8" spans="2:25" x14ac:dyDescent="0.25">
      <c r="B8" s="39" t="s">
        <v>1201</v>
      </c>
      <c r="C8" s="14">
        <v>333918.23</v>
      </c>
      <c r="D8" s="40">
        <v>316407.44</v>
      </c>
      <c r="G8" s="39" t="s">
        <v>1201</v>
      </c>
      <c r="H8" s="14">
        <v>333918.23</v>
      </c>
      <c r="I8" s="14">
        <v>316407.44</v>
      </c>
      <c r="J8" s="45" t="s">
        <v>1215</v>
      </c>
      <c r="M8" s="87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9"/>
    </row>
    <row r="9" spans="2:25" x14ac:dyDescent="0.25">
      <c r="B9" s="39" t="s">
        <v>1202</v>
      </c>
      <c r="C9" s="14">
        <v>975.59</v>
      </c>
      <c r="D9" s="40"/>
      <c r="G9" s="39" t="s">
        <v>1202</v>
      </c>
      <c r="H9" s="14">
        <v>975.59</v>
      </c>
      <c r="I9" s="14"/>
      <c r="J9" s="45" t="s">
        <v>1215</v>
      </c>
      <c r="M9" s="87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</row>
    <row r="10" spans="2:25" x14ac:dyDescent="0.25">
      <c r="B10" s="39" t="s">
        <v>1203</v>
      </c>
      <c r="C10" s="14">
        <v>51461.11</v>
      </c>
      <c r="D10" s="40">
        <v>56861.9</v>
      </c>
      <c r="G10" s="39" t="s">
        <v>1203</v>
      </c>
      <c r="H10" s="14">
        <v>51461.11</v>
      </c>
      <c r="I10" s="14">
        <v>56861.9</v>
      </c>
      <c r="J10" s="45" t="s">
        <v>1215</v>
      </c>
      <c r="M10" s="87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9"/>
    </row>
    <row r="11" spans="2:25" x14ac:dyDescent="0.25">
      <c r="B11" s="39" t="s">
        <v>1204</v>
      </c>
      <c r="C11" s="14">
        <v>2930089.72</v>
      </c>
      <c r="D11" s="40">
        <v>2218954.12</v>
      </c>
      <c r="G11" s="39" t="s">
        <v>1204</v>
      </c>
      <c r="H11" s="14">
        <v>2930089.72</v>
      </c>
      <c r="I11" s="14">
        <v>2218954.12</v>
      </c>
      <c r="J11" s="45" t="s">
        <v>1215</v>
      </c>
      <c r="M11" s="87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9"/>
    </row>
    <row r="12" spans="2:25" x14ac:dyDescent="0.25">
      <c r="B12" s="39" t="s">
        <v>1205</v>
      </c>
      <c r="C12" s="14">
        <v>406.2</v>
      </c>
      <c r="D12" s="40"/>
      <c r="G12" s="39" t="s">
        <v>1205</v>
      </c>
      <c r="H12" s="14">
        <v>406.2</v>
      </c>
      <c r="I12" s="14"/>
      <c r="J12" s="45" t="s">
        <v>1215</v>
      </c>
      <c r="M12" s="87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9"/>
    </row>
    <row r="13" spans="2:25" x14ac:dyDescent="0.25">
      <c r="B13" s="39" t="s">
        <v>1206</v>
      </c>
      <c r="C13" s="14">
        <v>168</v>
      </c>
      <c r="D13" s="40"/>
      <c r="G13" s="39" t="s">
        <v>1206</v>
      </c>
      <c r="H13" s="14">
        <v>168</v>
      </c>
      <c r="I13" s="14"/>
      <c r="J13" s="45" t="s">
        <v>1215</v>
      </c>
      <c r="M13" s="87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9"/>
    </row>
    <row r="14" spans="2:25" x14ac:dyDescent="0.25">
      <c r="B14" s="39" t="s">
        <v>1207</v>
      </c>
      <c r="C14" s="14">
        <v>33726.269999999997</v>
      </c>
      <c r="D14" s="40">
        <v>83150.759999999995</v>
      </c>
      <c r="G14" s="39" t="s">
        <v>1207</v>
      </c>
      <c r="H14" s="14">
        <v>33726.269999999997</v>
      </c>
      <c r="I14" s="14">
        <v>83150.759999999995</v>
      </c>
      <c r="J14" s="45" t="s">
        <v>1215</v>
      </c>
      <c r="M14" s="87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9"/>
    </row>
    <row r="15" spans="2:25" x14ac:dyDescent="0.25">
      <c r="B15" s="39" t="s">
        <v>1208</v>
      </c>
      <c r="C15" s="14">
        <v>529490.11</v>
      </c>
      <c r="D15" s="40">
        <v>672166.6</v>
      </c>
      <c r="G15" s="39" t="s">
        <v>1208</v>
      </c>
      <c r="H15" s="14">
        <v>529490.11</v>
      </c>
      <c r="I15" s="14">
        <v>672166.6</v>
      </c>
      <c r="J15" s="45" t="s">
        <v>1215</v>
      </c>
      <c r="M15" s="87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9"/>
    </row>
    <row r="16" spans="2:25" x14ac:dyDescent="0.25">
      <c r="B16" s="39" t="s">
        <v>1209</v>
      </c>
      <c r="C16" s="14">
        <v>240</v>
      </c>
      <c r="D16" s="40">
        <v>641.88</v>
      </c>
      <c r="G16" s="39" t="s">
        <v>1209</v>
      </c>
      <c r="H16" s="14">
        <v>240</v>
      </c>
      <c r="I16" s="14">
        <v>641.88</v>
      </c>
      <c r="J16" s="45" t="s">
        <v>1215</v>
      </c>
      <c r="M16" s="87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9"/>
    </row>
    <row r="17" spans="2:29" x14ac:dyDescent="0.25">
      <c r="B17" s="39" t="s">
        <v>1210</v>
      </c>
      <c r="C17" s="14">
        <v>481210.84</v>
      </c>
      <c r="D17" s="40">
        <v>399077.57</v>
      </c>
      <c r="G17" s="39" t="s">
        <v>1210</v>
      </c>
      <c r="H17" s="14">
        <v>481210.84</v>
      </c>
      <c r="I17" s="14">
        <v>399077.57</v>
      </c>
      <c r="J17" s="45" t="s">
        <v>1215</v>
      </c>
      <c r="M17" s="87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9"/>
    </row>
    <row r="18" spans="2:29" x14ac:dyDescent="0.25">
      <c r="B18" s="39" t="s">
        <v>1211</v>
      </c>
      <c r="C18" s="14">
        <v>195975.72</v>
      </c>
      <c r="D18" s="40">
        <v>258265.95</v>
      </c>
      <c r="G18" s="39" t="s">
        <v>1211</v>
      </c>
      <c r="H18" s="14">
        <v>195975.72</v>
      </c>
      <c r="I18" s="14">
        <v>258265.95</v>
      </c>
      <c r="J18" s="45" t="s">
        <v>1215</v>
      </c>
      <c r="M18" s="87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9"/>
    </row>
    <row r="19" spans="2:29" x14ac:dyDescent="0.25">
      <c r="B19" s="39" t="s">
        <v>1212</v>
      </c>
      <c r="C19" s="14">
        <v>3045625.16</v>
      </c>
      <c r="D19" s="40">
        <v>3212193.33</v>
      </c>
      <c r="G19" s="39" t="s">
        <v>1212</v>
      </c>
      <c r="H19" s="14">
        <v>3045625.16</v>
      </c>
      <c r="I19" s="14">
        <v>3212193.33</v>
      </c>
      <c r="J19" s="45" t="s">
        <v>1215</v>
      </c>
      <c r="M19" s="87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9"/>
    </row>
    <row r="20" spans="2:29" ht="15.75" thickBot="1" x14ac:dyDescent="0.3">
      <c r="B20" s="39" t="s">
        <v>1213</v>
      </c>
      <c r="C20" s="14">
        <v>366040.26</v>
      </c>
      <c r="D20" s="40">
        <v>372876.29</v>
      </c>
      <c r="G20" s="39" t="s">
        <v>1213</v>
      </c>
      <c r="H20" s="14">
        <v>366040.26</v>
      </c>
      <c r="I20" s="14">
        <v>372876.29</v>
      </c>
      <c r="J20" s="45" t="s">
        <v>1215</v>
      </c>
      <c r="M20" s="90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/>
    </row>
    <row r="21" spans="2:29" x14ac:dyDescent="0.25">
      <c r="B21" s="37" t="s">
        <v>1214</v>
      </c>
      <c r="C21" s="38">
        <v>4806.16</v>
      </c>
      <c r="D21" s="44">
        <v>11554.6</v>
      </c>
      <c r="G21" s="39" t="s">
        <v>1214</v>
      </c>
      <c r="H21" s="14">
        <v>4806.16</v>
      </c>
      <c r="I21" s="14">
        <v>11554.6</v>
      </c>
      <c r="J21" s="45" t="s">
        <v>1215</v>
      </c>
    </row>
    <row r="22" spans="2:29" x14ac:dyDescent="0.25">
      <c r="G22" s="39" t="s">
        <v>1197</v>
      </c>
      <c r="H22" s="14">
        <v>9967580.9700000007</v>
      </c>
      <c r="I22" s="14">
        <v>9594930.5500000007</v>
      </c>
      <c r="J22" s="45" t="s">
        <v>1216</v>
      </c>
      <c r="S22" s="25"/>
    </row>
    <row r="23" spans="2:29" x14ac:dyDescent="0.25">
      <c r="G23" s="39" t="s">
        <v>1198</v>
      </c>
      <c r="H23" s="14">
        <v>32938.230000000003</v>
      </c>
      <c r="I23" s="14">
        <v>7676.52</v>
      </c>
      <c r="J23" s="45" t="s">
        <v>1216</v>
      </c>
    </row>
    <row r="24" spans="2:29" x14ac:dyDescent="0.25">
      <c r="B24" s="9" t="s">
        <v>1216</v>
      </c>
      <c r="G24" s="39" t="s">
        <v>1199</v>
      </c>
      <c r="H24" s="14">
        <v>470398.06</v>
      </c>
      <c r="I24" s="14">
        <v>580723.77</v>
      </c>
      <c r="J24" s="45" t="s">
        <v>1216</v>
      </c>
    </row>
    <row r="25" spans="2:29" x14ac:dyDescent="0.25">
      <c r="B25" s="41" t="s">
        <v>1196</v>
      </c>
      <c r="C25" s="42" t="s">
        <v>1227</v>
      </c>
      <c r="D25" s="43" t="s">
        <v>1228</v>
      </c>
      <c r="G25" s="39" t="s">
        <v>1200</v>
      </c>
      <c r="H25" s="14">
        <v>2253031.33</v>
      </c>
      <c r="I25" s="14">
        <v>1878142.39</v>
      </c>
      <c r="J25" s="45" t="s">
        <v>1216</v>
      </c>
      <c r="N25" s="16" t="s">
        <v>1222</v>
      </c>
    </row>
    <row r="26" spans="2:29" x14ac:dyDescent="0.25">
      <c r="B26" s="39" t="s">
        <v>1197</v>
      </c>
      <c r="C26" s="14">
        <v>9967580.9700000007</v>
      </c>
      <c r="D26" s="40">
        <v>9594930.5500000007</v>
      </c>
      <c r="G26" s="39" t="s">
        <v>1201</v>
      </c>
      <c r="H26" s="14">
        <v>312715.71000000002</v>
      </c>
      <c r="I26" s="14">
        <v>309485.86</v>
      </c>
      <c r="J26" s="45" t="s">
        <v>1216</v>
      </c>
      <c r="N26" t="s">
        <v>1215</v>
      </c>
      <c r="R26" t="s">
        <v>1216</v>
      </c>
      <c r="V26" t="s">
        <v>1236</v>
      </c>
      <c r="W26" t="s">
        <v>1237</v>
      </c>
      <c r="X26" t="s">
        <v>1232</v>
      </c>
      <c r="Y26" t="s">
        <v>1238</v>
      </c>
      <c r="AC26" t="s">
        <v>1257</v>
      </c>
    </row>
    <row r="27" spans="2:29" ht="30" x14ac:dyDescent="0.25">
      <c r="B27" s="39" t="s">
        <v>1198</v>
      </c>
      <c r="C27" s="14">
        <v>32938.230000000003</v>
      </c>
      <c r="D27" s="40">
        <v>7676.52</v>
      </c>
      <c r="G27" s="39" t="s">
        <v>1202</v>
      </c>
      <c r="H27" s="14">
        <v>518.24</v>
      </c>
      <c r="I27" s="14"/>
      <c r="J27" s="45" t="s">
        <v>1216</v>
      </c>
      <c r="M27" s="46" t="s">
        <v>1219</v>
      </c>
      <c r="N27" s="47" t="s">
        <v>1233</v>
      </c>
      <c r="O27" s="47" t="s">
        <v>1234</v>
      </c>
      <c r="P27" s="47" t="s">
        <v>1231</v>
      </c>
      <c r="Q27" s="47" t="s">
        <v>1235</v>
      </c>
      <c r="R27" s="47" t="s">
        <v>1233</v>
      </c>
      <c r="S27" s="47" t="s">
        <v>1234</v>
      </c>
      <c r="T27" s="47" t="s">
        <v>1231</v>
      </c>
      <c r="U27" s="47" t="s">
        <v>1235</v>
      </c>
      <c r="AC27" t="s">
        <v>1256</v>
      </c>
    </row>
    <row r="28" spans="2:29" x14ac:dyDescent="0.25">
      <c r="B28" s="39" t="s">
        <v>1199</v>
      </c>
      <c r="C28" s="14">
        <v>470398.06</v>
      </c>
      <c r="D28" s="40">
        <v>580723.77</v>
      </c>
      <c r="G28" s="39" t="s">
        <v>1203</v>
      </c>
      <c r="H28" s="14">
        <v>53195.82</v>
      </c>
      <c r="I28" s="14">
        <v>19252.919999999998</v>
      </c>
      <c r="J28" s="45" t="s">
        <v>1216</v>
      </c>
      <c r="M28" s="17" t="s">
        <v>1197</v>
      </c>
      <c r="N28" s="27">
        <v>10419592.439999999</v>
      </c>
      <c r="O28" s="27">
        <v>10963845.16</v>
      </c>
      <c r="P28" s="27">
        <v>544252.72000000067</v>
      </c>
      <c r="Q28" s="48">
        <v>5.2233590050092316E-2</v>
      </c>
      <c r="R28" s="27">
        <v>9594930.5500000007</v>
      </c>
      <c r="S28" s="27">
        <v>9967580.9700000007</v>
      </c>
      <c r="T28" s="27">
        <v>372650.41999999993</v>
      </c>
      <c r="U28" s="48">
        <v>3.8838261314981581E-2</v>
      </c>
      <c r="V28" s="27">
        <v>20014522.990000002</v>
      </c>
      <c r="W28" s="27">
        <v>20931426.130000003</v>
      </c>
      <c r="X28" s="27">
        <v>916903.1400000006</v>
      </c>
      <c r="Y28" s="48">
        <v>4.5811890718460813E-2</v>
      </c>
      <c r="AC28" t="s">
        <v>1251</v>
      </c>
    </row>
    <row r="29" spans="2:29" x14ac:dyDescent="0.25">
      <c r="B29" s="39" t="s">
        <v>1200</v>
      </c>
      <c r="C29" s="14">
        <v>2253031.33</v>
      </c>
      <c r="D29" s="40">
        <v>1878142.39</v>
      </c>
      <c r="G29" s="39" t="s">
        <v>1204</v>
      </c>
      <c r="H29" s="14">
        <v>2454698.0299999998</v>
      </c>
      <c r="I29" s="14">
        <v>2038183.98</v>
      </c>
      <c r="J29" s="45" t="s">
        <v>1216</v>
      </c>
      <c r="M29" s="17" t="s">
        <v>1212</v>
      </c>
      <c r="N29" s="27">
        <v>3212193.33</v>
      </c>
      <c r="O29" s="27">
        <v>3045625.16</v>
      </c>
      <c r="P29" s="27">
        <v>-166568.16999999993</v>
      </c>
      <c r="Q29" s="48">
        <v>-5.1854964159333439E-2</v>
      </c>
      <c r="R29" s="27">
        <v>2787135.76</v>
      </c>
      <c r="S29" s="27">
        <v>2546403.31</v>
      </c>
      <c r="T29" s="27">
        <v>-240732.44999999972</v>
      </c>
      <c r="U29" s="48">
        <v>-8.637270328015878E-2</v>
      </c>
      <c r="V29" s="27">
        <v>5999329.0899999999</v>
      </c>
      <c r="W29" s="27">
        <v>5592028.4700000007</v>
      </c>
      <c r="X29" s="27">
        <v>-407300.61999999918</v>
      </c>
      <c r="Y29" s="48">
        <v>-6.7891028128280073E-2</v>
      </c>
      <c r="AC29" t="s">
        <v>1254</v>
      </c>
    </row>
    <row r="30" spans="2:29" x14ac:dyDescent="0.25">
      <c r="B30" s="39" t="s">
        <v>1201</v>
      </c>
      <c r="C30" s="14">
        <v>312715.71000000002</v>
      </c>
      <c r="D30" s="40">
        <v>309485.86</v>
      </c>
      <c r="G30" s="39" t="s">
        <v>1206</v>
      </c>
      <c r="H30" s="14">
        <v>685.44</v>
      </c>
      <c r="I30" s="14"/>
      <c r="J30" s="45" t="s">
        <v>1216</v>
      </c>
      <c r="M30" s="17" t="s">
        <v>1204</v>
      </c>
      <c r="N30" s="27">
        <v>2218954.12</v>
      </c>
      <c r="O30" s="27">
        <v>2930089.72</v>
      </c>
      <c r="P30" s="27">
        <v>711135.60000000009</v>
      </c>
      <c r="Q30" s="48">
        <v>0.3204823360656055</v>
      </c>
      <c r="R30" s="27">
        <v>2038183.98</v>
      </c>
      <c r="S30" s="27">
        <v>2454698.0299999998</v>
      </c>
      <c r="T30" s="27">
        <v>416514.04999999981</v>
      </c>
      <c r="U30" s="48">
        <v>0.20435547236515905</v>
      </c>
      <c r="V30" s="27">
        <v>4257138.0999999996</v>
      </c>
      <c r="W30" s="27">
        <v>5384787.75</v>
      </c>
      <c r="X30" s="27">
        <v>1127649.6500000004</v>
      </c>
      <c r="Y30" s="48">
        <v>0.26488444196818528</v>
      </c>
      <c r="AC30" t="s">
        <v>1255</v>
      </c>
    </row>
    <row r="31" spans="2:29" x14ac:dyDescent="0.25">
      <c r="B31" s="39" t="s">
        <v>1202</v>
      </c>
      <c r="C31" s="14">
        <v>518.24</v>
      </c>
      <c r="D31" s="40"/>
      <c r="G31" s="39" t="s">
        <v>1207</v>
      </c>
      <c r="H31" s="14">
        <v>37618.75</v>
      </c>
      <c r="I31" s="14">
        <v>50991.9</v>
      </c>
      <c r="J31" s="45" t="s">
        <v>1216</v>
      </c>
      <c r="M31" s="17" t="s">
        <v>1200</v>
      </c>
      <c r="N31" s="27">
        <v>2384600.5699999998</v>
      </c>
      <c r="O31" s="27">
        <v>2663005.41</v>
      </c>
      <c r="P31" s="27">
        <v>278404.84000000032</v>
      </c>
      <c r="Q31" s="48">
        <v>0.11675114210007931</v>
      </c>
      <c r="R31" s="27">
        <v>1878142.39</v>
      </c>
      <c r="S31" s="27">
        <v>2253031.33</v>
      </c>
      <c r="T31" s="27">
        <v>374888.94000000018</v>
      </c>
      <c r="U31" s="48">
        <v>0.19960623965257507</v>
      </c>
      <c r="V31" s="27">
        <v>4262742.96</v>
      </c>
      <c r="W31" s="27">
        <v>4916036.74</v>
      </c>
      <c r="X31" s="27">
        <v>653293.78000000026</v>
      </c>
      <c r="Y31" s="48">
        <v>0.15325666739239652</v>
      </c>
    </row>
    <row r="32" spans="2:29" x14ac:dyDescent="0.25">
      <c r="B32" s="39" t="s">
        <v>1203</v>
      </c>
      <c r="C32" s="14">
        <v>53195.82</v>
      </c>
      <c r="D32" s="40">
        <v>19252.919999999998</v>
      </c>
      <c r="G32" s="39" t="s">
        <v>1208</v>
      </c>
      <c r="H32" s="14">
        <v>700072.28</v>
      </c>
      <c r="I32" s="14">
        <v>707617.04</v>
      </c>
      <c r="J32" s="45" t="s">
        <v>1216</v>
      </c>
      <c r="M32" s="17" t="s">
        <v>1208</v>
      </c>
      <c r="N32" s="27">
        <v>672166.6</v>
      </c>
      <c r="O32" s="27">
        <v>529490.11</v>
      </c>
      <c r="P32" s="27">
        <v>-142676.49</v>
      </c>
      <c r="Q32" s="48">
        <v>-0.21226358167751869</v>
      </c>
      <c r="R32" s="27">
        <v>707617.04</v>
      </c>
      <c r="S32" s="27">
        <v>700072.28</v>
      </c>
      <c r="T32" s="27">
        <v>-7544.7600000000093</v>
      </c>
      <c r="U32" s="48">
        <v>-1.0662207908390675E-2</v>
      </c>
      <c r="V32" s="27">
        <v>1379783.6400000001</v>
      </c>
      <c r="W32" s="27">
        <v>1229562.3900000001</v>
      </c>
      <c r="X32" s="27">
        <v>-150221.25</v>
      </c>
      <c r="Y32" s="48">
        <v>-0.10887304766129857</v>
      </c>
    </row>
    <row r="33" spans="2:37" x14ac:dyDescent="0.25">
      <c r="B33" s="39" t="s">
        <v>1204</v>
      </c>
      <c r="C33" s="14">
        <v>2454698.0299999998</v>
      </c>
      <c r="D33" s="40">
        <v>2038183.98</v>
      </c>
      <c r="G33" s="39" t="s">
        <v>1209</v>
      </c>
      <c r="H33" s="14">
        <v>360</v>
      </c>
      <c r="I33" s="14">
        <v>910.83</v>
      </c>
      <c r="J33" s="45" t="s">
        <v>1216</v>
      </c>
      <c r="M33" s="17" t="s">
        <v>1210</v>
      </c>
      <c r="N33" s="27">
        <v>399077.57</v>
      </c>
      <c r="O33" s="27">
        <v>481210.84</v>
      </c>
      <c r="P33" s="27">
        <v>82133.270000000019</v>
      </c>
      <c r="Q33" s="48">
        <v>0.20580778318360515</v>
      </c>
      <c r="R33" s="27">
        <v>312922.61</v>
      </c>
      <c r="S33" s="27">
        <v>414319.11</v>
      </c>
      <c r="T33" s="27">
        <v>101396.5</v>
      </c>
      <c r="U33" s="48">
        <v>0.32403059657466105</v>
      </c>
      <c r="V33" s="27">
        <v>712000.17999999993</v>
      </c>
      <c r="W33" s="27">
        <v>895529.95</v>
      </c>
      <c r="X33" s="27">
        <v>183529.77000000002</v>
      </c>
      <c r="Y33" s="48">
        <v>0.25776646573319684</v>
      </c>
    </row>
    <row r="34" spans="2:37" x14ac:dyDescent="0.25">
      <c r="B34" s="39" t="s">
        <v>1206</v>
      </c>
      <c r="C34" s="14">
        <v>685.44</v>
      </c>
      <c r="D34" s="40"/>
      <c r="G34" s="39" t="s">
        <v>1210</v>
      </c>
      <c r="H34" s="14">
        <v>414319.11</v>
      </c>
      <c r="I34" s="14">
        <v>312922.61</v>
      </c>
      <c r="J34" s="45" t="s">
        <v>1216</v>
      </c>
      <c r="M34" s="17" t="s">
        <v>1213</v>
      </c>
      <c r="N34" s="27">
        <v>372876.29</v>
      </c>
      <c r="O34" s="27">
        <v>366040.26</v>
      </c>
      <c r="P34" s="27">
        <v>-6836.0299999999697</v>
      </c>
      <c r="Q34" s="48">
        <v>-1.8333238619167691E-2</v>
      </c>
      <c r="R34" s="27">
        <v>505997.27</v>
      </c>
      <c r="S34" s="27">
        <v>454298.66</v>
      </c>
      <c r="T34" s="27">
        <v>-51698.610000000044</v>
      </c>
      <c r="U34" s="48">
        <v>-0.10217171725056939</v>
      </c>
      <c r="V34" s="27">
        <v>878873.56</v>
      </c>
      <c r="W34" s="27">
        <v>820338.91999999993</v>
      </c>
      <c r="X34" s="27">
        <v>-58534.64000000013</v>
      </c>
      <c r="Y34" s="48">
        <v>-6.6601889809951853E-2</v>
      </c>
    </row>
    <row r="35" spans="2:37" x14ac:dyDescent="0.25">
      <c r="B35" s="39" t="s">
        <v>1207</v>
      </c>
      <c r="C35" s="14">
        <v>37618.75</v>
      </c>
      <c r="D35" s="40">
        <v>50991.9</v>
      </c>
      <c r="G35" s="39" t="s">
        <v>1211</v>
      </c>
      <c r="H35" s="14">
        <v>234501</v>
      </c>
      <c r="I35" s="14">
        <v>376292.42</v>
      </c>
      <c r="J35" s="45" t="s">
        <v>1216</v>
      </c>
      <c r="M35" s="17" t="s">
        <v>1199</v>
      </c>
      <c r="N35" s="27">
        <v>428591.6</v>
      </c>
      <c r="O35" s="27">
        <v>287329.78999999998</v>
      </c>
      <c r="P35" s="27">
        <v>-141261.81</v>
      </c>
      <c r="Q35" s="48">
        <v>-0.32959537704425379</v>
      </c>
      <c r="R35" s="27">
        <v>580723.77</v>
      </c>
      <c r="S35" s="27">
        <v>470398.06</v>
      </c>
      <c r="T35" s="27">
        <v>-110325.71000000002</v>
      </c>
      <c r="U35" s="48">
        <v>-0.18997966968013036</v>
      </c>
      <c r="V35" s="27">
        <v>1009315.37</v>
      </c>
      <c r="W35" s="27">
        <v>757727.85</v>
      </c>
      <c r="X35" s="27">
        <v>-251587.52000000002</v>
      </c>
      <c r="Y35" s="48">
        <v>-0.24926551945800646</v>
      </c>
    </row>
    <row r="36" spans="2:37" x14ac:dyDescent="0.25">
      <c r="B36" s="39" t="s">
        <v>1208</v>
      </c>
      <c r="C36" s="14">
        <v>700072.28</v>
      </c>
      <c r="D36" s="40">
        <v>707617.04</v>
      </c>
      <c r="G36" s="39" t="s">
        <v>1212</v>
      </c>
      <c r="H36" s="14">
        <v>2546403.31</v>
      </c>
      <c r="I36" s="14">
        <v>2787135.76</v>
      </c>
      <c r="J36" s="45" t="s">
        <v>1216</v>
      </c>
      <c r="M36" s="17" t="s">
        <v>1201</v>
      </c>
      <c r="N36" s="27">
        <v>316407.44</v>
      </c>
      <c r="O36" s="27">
        <v>333918.23</v>
      </c>
      <c r="P36" s="27">
        <v>17510.789999999979</v>
      </c>
      <c r="Q36" s="48">
        <v>5.5342535561110573E-2</v>
      </c>
      <c r="R36" s="27">
        <v>309485.86</v>
      </c>
      <c r="S36" s="27">
        <v>312715.71000000002</v>
      </c>
      <c r="T36" s="27">
        <v>3229.8500000000349</v>
      </c>
      <c r="U36" s="48">
        <v>1.0436179539834445E-2</v>
      </c>
      <c r="V36" s="27">
        <v>625893.30000000005</v>
      </c>
      <c r="W36" s="27">
        <v>646633.93999999994</v>
      </c>
      <c r="X36" s="27">
        <v>20740.639999999898</v>
      </c>
      <c r="Y36" s="48">
        <v>3.313766100388027E-2</v>
      </c>
    </row>
    <row r="37" spans="2:37" x14ac:dyDescent="0.25">
      <c r="B37" s="39" t="s">
        <v>1209</v>
      </c>
      <c r="C37" s="14">
        <v>360</v>
      </c>
      <c r="D37" s="40">
        <v>910.83</v>
      </c>
      <c r="G37" s="39" t="s">
        <v>1213</v>
      </c>
      <c r="H37" s="14">
        <v>454298.66</v>
      </c>
      <c r="I37" s="14">
        <v>505997.27</v>
      </c>
      <c r="J37" s="45" t="s">
        <v>1216</v>
      </c>
      <c r="M37" s="17" t="s">
        <v>1211</v>
      </c>
      <c r="N37" s="27">
        <v>258265.95</v>
      </c>
      <c r="O37" s="27">
        <v>195975.72</v>
      </c>
      <c r="P37" s="27">
        <v>-62290.23000000001</v>
      </c>
      <c r="Q37" s="48">
        <v>-0.24118638171233953</v>
      </c>
      <c r="R37" s="27">
        <v>376292.42</v>
      </c>
      <c r="S37" s="27">
        <v>234501</v>
      </c>
      <c r="T37" s="27">
        <v>-141791.41999999998</v>
      </c>
      <c r="U37" s="48">
        <v>-0.3768117890867958</v>
      </c>
      <c r="V37" s="27">
        <v>634558.37</v>
      </c>
      <c r="W37" s="27">
        <v>430476.72</v>
      </c>
      <c r="X37" s="27">
        <v>-204081.65000000002</v>
      </c>
      <c r="Y37" s="48">
        <v>-0.32161210008151031</v>
      </c>
    </row>
    <row r="38" spans="2:37" x14ac:dyDescent="0.25">
      <c r="B38" s="39" t="s">
        <v>1210</v>
      </c>
      <c r="C38" s="14">
        <v>414319.11</v>
      </c>
      <c r="D38" s="40">
        <v>312922.61</v>
      </c>
      <c r="G38" s="37" t="s">
        <v>1214</v>
      </c>
      <c r="H38" s="38">
        <v>1827</v>
      </c>
      <c r="I38" s="38">
        <v>19597.28</v>
      </c>
      <c r="J38" s="36" t="s">
        <v>1216</v>
      </c>
      <c r="M38" s="17" t="s">
        <v>1203</v>
      </c>
      <c r="N38" s="27">
        <v>56861.9</v>
      </c>
      <c r="O38" s="27">
        <v>51461.11</v>
      </c>
      <c r="P38" s="27">
        <v>-5400.7900000000009</v>
      </c>
      <c r="Q38" s="48">
        <v>-9.4980821956353934E-2</v>
      </c>
      <c r="R38" s="27">
        <v>19252.919999999998</v>
      </c>
      <c r="S38" s="27">
        <v>53195.82</v>
      </c>
      <c r="T38" s="27">
        <v>33942.9</v>
      </c>
      <c r="U38" s="48">
        <v>1.7630001059579534</v>
      </c>
      <c r="V38" s="27">
        <v>76114.820000000007</v>
      </c>
      <c r="W38" s="27">
        <v>104656.93</v>
      </c>
      <c r="X38" s="27">
        <v>28542.109999999986</v>
      </c>
      <c r="Y38" s="48">
        <v>0.37498755170149489</v>
      </c>
    </row>
    <row r="39" spans="2:37" x14ac:dyDescent="0.25">
      <c r="B39" s="39" t="s">
        <v>1211</v>
      </c>
      <c r="C39" s="14">
        <v>234501</v>
      </c>
      <c r="D39" s="40">
        <v>376292.42</v>
      </c>
      <c r="M39" s="17" t="s">
        <v>1198</v>
      </c>
      <c r="N39" s="27">
        <v>4249.83</v>
      </c>
      <c r="O39" s="27">
        <v>39376.589999999997</v>
      </c>
      <c r="P39" s="27">
        <v>35126.759999999995</v>
      </c>
      <c r="Q39" s="48">
        <v>8.2654506180247207</v>
      </c>
      <c r="R39" s="27">
        <v>7676.52</v>
      </c>
      <c r="S39" s="27">
        <v>32938.230000000003</v>
      </c>
      <c r="T39" s="27">
        <v>25261.710000000003</v>
      </c>
      <c r="U39" s="48">
        <v>3.290776289256069</v>
      </c>
      <c r="V39" s="27">
        <v>11926.35</v>
      </c>
      <c r="W39" s="27">
        <v>72314.820000000007</v>
      </c>
      <c r="X39" s="27">
        <v>60388.470000000008</v>
      </c>
      <c r="Y39" s="48">
        <v>5.0634494208202847</v>
      </c>
    </row>
    <row r="40" spans="2:37" x14ac:dyDescent="0.25">
      <c r="B40" s="39" t="s">
        <v>1212</v>
      </c>
      <c r="C40" s="14">
        <v>2546403.31</v>
      </c>
      <c r="D40" s="40">
        <v>2787135.76</v>
      </c>
      <c r="M40" s="17" t="s">
        <v>1207</v>
      </c>
      <c r="N40" s="27">
        <v>83150.759999999995</v>
      </c>
      <c r="O40" s="27">
        <v>33726.269999999997</v>
      </c>
      <c r="P40" s="27">
        <v>-49424.49</v>
      </c>
      <c r="Q40" s="48">
        <v>-0.59439613059459706</v>
      </c>
      <c r="R40" s="27">
        <v>50991.9</v>
      </c>
      <c r="S40" s="27">
        <v>37618.75</v>
      </c>
      <c r="T40" s="27">
        <v>-13373.150000000001</v>
      </c>
      <c r="U40" s="48">
        <v>-0.26226028055436257</v>
      </c>
      <c r="V40" s="27">
        <v>134142.66</v>
      </c>
      <c r="W40" s="27">
        <v>71345.01999999999</v>
      </c>
      <c r="X40" s="27">
        <v>-62797.640000000014</v>
      </c>
      <c r="Y40" s="48">
        <v>-0.46814070930157503</v>
      </c>
    </row>
    <row r="41" spans="2:37" x14ac:dyDescent="0.25">
      <c r="B41" s="39" t="s">
        <v>1213</v>
      </c>
      <c r="C41" s="14">
        <v>454298.66</v>
      </c>
      <c r="D41" s="40">
        <v>505997.27</v>
      </c>
      <c r="M41" s="17" t="s">
        <v>1214</v>
      </c>
      <c r="N41" s="27">
        <v>11554.6</v>
      </c>
      <c r="O41" s="27">
        <v>4806.16</v>
      </c>
      <c r="P41" s="27">
        <v>-6748.4400000000005</v>
      </c>
      <c r="Q41" s="48">
        <v>-0.58404791165423298</v>
      </c>
      <c r="R41" s="27">
        <v>19597.28</v>
      </c>
      <c r="S41" s="27">
        <v>1827</v>
      </c>
      <c r="T41" s="27">
        <v>-17770.28</v>
      </c>
      <c r="U41" s="48">
        <v>-0.90677277663022626</v>
      </c>
      <c r="V41" s="27">
        <v>31151.879999999997</v>
      </c>
      <c r="W41" s="27">
        <v>6633.16</v>
      </c>
      <c r="X41" s="27">
        <v>-24518.719999999998</v>
      </c>
      <c r="Y41" s="48">
        <v>-0.78707031485740186</v>
      </c>
    </row>
    <row r="42" spans="2:37" x14ac:dyDescent="0.25">
      <c r="B42" s="37" t="s">
        <v>1214</v>
      </c>
      <c r="C42" s="38">
        <v>1827</v>
      </c>
      <c r="D42" s="44">
        <v>19597.28</v>
      </c>
      <c r="M42" s="17" t="s">
        <v>1202</v>
      </c>
      <c r="N42" s="27"/>
      <c r="O42" s="27">
        <v>975.59</v>
      </c>
      <c r="P42" s="27">
        <v>975.59</v>
      </c>
      <c r="Q42" s="48">
        <v>0</v>
      </c>
      <c r="R42" s="27"/>
      <c r="S42" s="27">
        <v>518.24</v>
      </c>
      <c r="T42" s="27">
        <v>518.24</v>
      </c>
      <c r="U42" s="48">
        <v>0</v>
      </c>
      <c r="V42" s="27"/>
      <c r="W42" s="27">
        <v>1493.83</v>
      </c>
      <c r="X42" s="27">
        <v>1493.83</v>
      </c>
      <c r="Y42" s="48">
        <v>0</v>
      </c>
      <c r="AE42" t="s">
        <v>1258</v>
      </c>
    </row>
    <row r="43" spans="2:37" x14ac:dyDescent="0.25">
      <c r="M43" s="17" t="s">
        <v>1206</v>
      </c>
      <c r="N43" s="27"/>
      <c r="O43" s="27">
        <v>168</v>
      </c>
      <c r="P43" s="27">
        <v>168</v>
      </c>
      <c r="Q43" s="48">
        <v>0</v>
      </c>
      <c r="R43" s="27"/>
      <c r="S43" s="27">
        <v>685.44</v>
      </c>
      <c r="T43" s="27">
        <v>685.44</v>
      </c>
      <c r="U43" s="48">
        <v>0</v>
      </c>
      <c r="V43" s="27"/>
      <c r="W43" s="27">
        <v>853.44</v>
      </c>
      <c r="X43" s="27">
        <v>853.44</v>
      </c>
      <c r="Y43" s="48">
        <v>0</v>
      </c>
      <c r="AK43" s="17" t="s">
        <v>1197</v>
      </c>
    </row>
    <row r="44" spans="2:37" x14ac:dyDescent="0.25">
      <c r="M44" s="17" t="s">
        <v>1209</v>
      </c>
      <c r="N44" s="27">
        <v>641.88</v>
      </c>
      <c r="O44" s="27">
        <v>240</v>
      </c>
      <c r="P44" s="27">
        <v>-401.88</v>
      </c>
      <c r="Q44" s="48">
        <v>-0.6260983361375958</v>
      </c>
      <c r="R44" s="27">
        <v>910.83</v>
      </c>
      <c r="S44" s="27">
        <v>360</v>
      </c>
      <c r="T44" s="27">
        <v>-550.83000000000004</v>
      </c>
      <c r="U44" s="48">
        <v>-0.60475610157768189</v>
      </c>
      <c r="V44" s="27">
        <v>1552.71</v>
      </c>
      <c r="W44" s="27">
        <v>600</v>
      </c>
      <c r="X44" s="27">
        <v>-952.71</v>
      </c>
      <c r="Y44" s="48">
        <v>-0.61357883957725523</v>
      </c>
      <c r="AK44" s="17" t="s">
        <v>1201</v>
      </c>
    </row>
    <row r="45" spans="2:37" x14ac:dyDescent="0.25">
      <c r="M45" s="17" t="s">
        <v>1205</v>
      </c>
      <c r="N45" s="27"/>
      <c r="O45" s="27">
        <v>406.2</v>
      </c>
      <c r="P45" s="27">
        <v>406.2</v>
      </c>
      <c r="Q45" s="48">
        <v>0</v>
      </c>
      <c r="R45" s="27"/>
      <c r="S45" s="27"/>
      <c r="T45" s="27">
        <v>0</v>
      </c>
      <c r="U45" s="48">
        <v>0</v>
      </c>
      <c r="V45" s="27"/>
      <c r="W45" s="27">
        <v>406.2</v>
      </c>
      <c r="X45" s="27">
        <v>406.2</v>
      </c>
      <c r="Y45" s="48">
        <v>0</v>
      </c>
      <c r="AK45" s="17" t="s">
        <v>1200</v>
      </c>
    </row>
    <row r="46" spans="2:37" x14ac:dyDescent="0.25">
      <c r="M46" s="17" t="s">
        <v>1220</v>
      </c>
      <c r="N46" s="27">
        <v>20839184.879999995</v>
      </c>
      <c r="O46" s="27">
        <v>21927690.319999997</v>
      </c>
      <c r="P46" s="27">
        <v>1088505.4400000013</v>
      </c>
      <c r="Q46" s="48">
        <v>5.2233590050092316E-2</v>
      </c>
      <c r="R46" s="27">
        <v>19189861.099999998</v>
      </c>
      <c r="S46" s="27">
        <v>19935161.939999998</v>
      </c>
      <c r="T46" s="27">
        <v>745300.83999999985</v>
      </c>
      <c r="U46" s="48">
        <v>3.8838261314981581E-2</v>
      </c>
      <c r="V46" s="27">
        <v>40029045.980000012</v>
      </c>
      <c r="W46" s="27">
        <v>41862852.259999998</v>
      </c>
      <c r="X46" s="27">
        <v>1833806.2799999863</v>
      </c>
      <c r="Y46" s="48">
        <v>4.5811890718460369E-2</v>
      </c>
      <c r="AK46" s="17" t="s">
        <v>1210</v>
      </c>
    </row>
    <row r="47" spans="2:37" x14ac:dyDescent="0.25">
      <c r="N47" s="24">
        <f>N46/R46-1</f>
        <v>8.5947666395563393E-2</v>
      </c>
      <c r="O47" s="24">
        <f>O46/S46-1</f>
        <v>9.9950448659360092E-2</v>
      </c>
      <c r="P47" s="60">
        <f>O47-N47</f>
        <v>1.4002782263796698E-2</v>
      </c>
      <c r="Q47" s="60"/>
      <c r="AK47" s="17" t="s">
        <v>1204</v>
      </c>
    </row>
    <row r="48" spans="2:37" x14ac:dyDescent="0.25">
      <c r="AK48" s="17" t="s">
        <v>1198</v>
      </c>
    </row>
    <row r="50" spans="13:22" ht="36.75" customHeight="1" x14ac:dyDescent="0.25">
      <c r="M50" s="93" t="s">
        <v>1261</v>
      </c>
      <c r="N50" s="93"/>
      <c r="O50" s="93"/>
      <c r="P50" s="93"/>
      <c r="S50" s="93" t="s">
        <v>1262</v>
      </c>
      <c r="T50" s="93"/>
      <c r="U50" s="93"/>
      <c r="V50" s="93"/>
    </row>
    <row r="51" spans="13:22" x14ac:dyDescent="0.25">
      <c r="M51" s="16" t="s">
        <v>1233</v>
      </c>
      <c r="N51" s="16" t="s">
        <v>1222</v>
      </c>
      <c r="P51" s="22"/>
      <c r="S51" s="16" t="s">
        <v>1234</v>
      </c>
      <c r="T51" t="s">
        <v>1222</v>
      </c>
      <c r="V51" s="22"/>
    </row>
    <row r="52" spans="13:22" x14ac:dyDescent="0.25">
      <c r="M52" s="46" t="s">
        <v>1219</v>
      </c>
      <c r="N52" t="s">
        <v>1215</v>
      </c>
      <c r="O52" t="s">
        <v>1216</v>
      </c>
      <c r="P52" s="19" t="s">
        <v>1263</v>
      </c>
      <c r="S52" s="46" t="s">
        <v>1219</v>
      </c>
      <c r="T52" s="16" t="s">
        <v>1215</v>
      </c>
      <c r="U52" s="16" t="s">
        <v>1216</v>
      </c>
      <c r="V52" s="19" t="s">
        <v>1263</v>
      </c>
    </row>
    <row r="53" spans="13:22" x14ac:dyDescent="0.25">
      <c r="M53" s="17" t="s">
        <v>1197</v>
      </c>
      <c r="N53" s="20">
        <v>0.50000000000000011</v>
      </c>
      <c r="O53" s="20">
        <v>0.50000000000000011</v>
      </c>
      <c r="P53" s="48">
        <f>O53-N53</f>
        <v>0</v>
      </c>
      <c r="S53" s="17" t="s">
        <v>1197</v>
      </c>
      <c r="T53" s="20">
        <v>0.50000000000000011</v>
      </c>
      <c r="U53" s="20">
        <v>0.50000000000000011</v>
      </c>
      <c r="V53" s="48">
        <f>U53-T53</f>
        <v>0</v>
      </c>
    </row>
    <row r="54" spans="13:22" x14ac:dyDescent="0.25">
      <c r="M54" s="17" t="s">
        <v>1212</v>
      </c>
      <c r="N54" s="20">
        <v>0.15414198532701923</v>
      </c>
      <c r="O54" s="20">
        <v>0.14524001739647818</v>
      </c>
      <c r="P54" s="48">
        <f t="shared" ref="P54:P69" si="0">O54-N54</f>
        <v>-8.9019679305410437E-3</v>
      </c>
      <c r="S54" s="17" t="s">
        <v>1212</v>
      </c>
      <c r="T54" s="20">
        <v>0.13889402465804254</v>
      </c>
      <c r="U54" s="20">
        <v>0.12773426760535261</v>
      </c>
      <c r="V54" s="48">
        <f t="shared" ref="V54:V70" si="1">U54-T54</f>
        <v>-1.1159757052689928E-2</v>
      </c>
    </row>
    <row r="55" spans="13:22" x14ac:dyDescent="0.25">
      <c r="M55" s="17" t="s">
        <v>1200</v>
      </c>
      <c r="N55" s="20">
        <v>0.1144286872894234</v>
      </c>
      <c r="O55" s="20">
        <v>9.7871598976815952E-2</v>
      </c>
      <c r="P55" s="48">
        <f t="shared" si="0"/>
        <v>-1.6557088312607451E-2</v>
      </c>
      <c r="S55" s="17" t="s">
        <v>1204</v>
      </c>
      <c r="T55" s="20">
        <v>0.13362509581446883</v>
      </c>
      <c r="U55" s="20">
        <v>0.12313409027667022</v>
      </c>
      <c r="V55" s="48">
        <f t="shared" si="1"/>
        <v>-1.0491005537798609E-2</v>
      </c>
    </row>
    <row r="56" spans="13:22" x14ac:dyDescent="0.25">
      <c r="M56" s="17" t="s">
        <v>1204</v>
      </c>
      <c r="N56" s="20">
        <v>0.10647989030173624</v>
      </c>
      <c r="O56" s="20">
        <v>0.1062115024897184</v>
      </c>
      <c r="P56" s="48">
        <f t="shared" si="0"/>
        <v>-2.6838781201783679E-4</v>
      </c>
      <c r="S56" s="17" t="s">
        <v>1200</v>
      </c>
      <c r="T56" s="20">
        <v>0.12144486588134197</v>
      </c>
      <c r="U56" s="20">
        <v>0.11301795976280894</v>
      </c>
      <c r="V56" s="48">
        <f t="shared" si="1"/>
        <v>-8.4269061185330285E-3</v>
      </c>
    </row>
    <row r="57" spans="13:22" x14ac:dyDescent="0.25">
      <c r="M57" s="17" t="s">
        <v>1208</v>
      </c>
      <c r="N57" s="20">
        <v>3.2254937219022367E-2</v>
      </c>
      <c r="O57" s="20">
        <v>3.6874526413325635E-2</v>
      </c>
      <c r="P57" s="48">
        <f t="shared" si="0"/>
        <v>4.6195891943032683E-3</v>
      </c>
      <c r="S57" s="17" t="s">
        <v>1208</v>
      </c>
      <c r="T57" s="20">
        <v>2.4147099045678244E-2</v>
      </c>
      <c r="U57" s="20">
        <v>3.5117461403476317E-2</v>
      </c>
      <c r="V57" s="48">
        <f t="shared" si="1"/>
        <v>1.0970362357798073E-2</v>
      </c>
    </row>
    <row r="58" spans="13:22" x14ac:dyDescent="0.25">
      <c r="M58" s="17" t="s">
        <v>1199</v>
      </c>
      <c r="N58" s="20">
        <v>2.0566620166191457E-2</v>
      </c>
      <c r="O58" s="20">
        <v>3.0262010077811353E-2</v>
      </c>
      <c r="P58" s="48">
        <f t="shared" si="0"/>
        <v>9.6953899116198963E-3</v>
      </c>
      <c r="S58" s="17" t="s">
        <v>1210</v>
      </c>
      <c r="T58" s="20">
        <v>2.1945350056366542E-2</v>
      </c>
      <c r="U58" s="20">
        <v>2.0783333049764031E-2</v>
      </c>
      <c r="V58" s="48">
        <f t="shared" si="1"/>
        <v>-1.1620170066025115E-3</v>
      </c>
    </row>
    <row r="59" spans="13:22" x14ac:dyDescent="0.25">
      <c r="M59" s="17" t="s">
        <v>1213</v>
      </c>
      <c r="N59" s="20">
        <v>1.7893036227048437E-2</v>
      </c>
      <c r="O59" s="20">
        <v>2.636794854132634E-2</v>
      </c>
      <c r="P59" s="48">
        <f t="shared" si="0"/>
        <v>8.4749123142779034E-3</v>
      </c>
      <c r="S59" s="17" t="s">
        <v>1213</v>
      </c>
      <c r="T59" s="20">
        <v>1.6693060448146647E-2</v>
      </c>
      <c r="U59" s="20">
        <v>2.2788812118372991E-2</v>
      </c>
      <c r="V59" s="48">
        <f t="shared" si="1"/>
        <v>6.0957516702263431E-3</v>
      </c>
    </row>
    <row r="60" spans="13:22" x14ac:dyDescent="0.25">
      <c r="M60" s="17" t="s">
        <v>1210</v>
      </c>
      <c r="N60" s="20">
        <v>1.9150344521536779E-2</v>
      </c>
      <c r="O60" s="20">
        <v>1.6306663626658561E-2</v>
      </c>
      <c r="P60" s="48">
        <f t="shared" si="0"/>
        <v>-2.8436808948782179E-3</v>
      </c>
      <c r="S60" s="17" t="s">
        <v>1199</v>
      </c>
      <c r="T60" s="20">
        <v>1.3103513676400736E-2</v>
      </c>
      <c r="U60" s="20">
        <v>2.3596400240729624E-2</v>
      </c>
      <c r="V60" s="48">
        <f t="shared" si="1"/>
        <v>1.0492886564328887E-2</v>
      </c>
    </row>
    <row r="61" spans="13:22" x14ac:dyDescent="0.25">
      <c r="M61" s="17" t="s">
        <v>1211</v>
      </c>
      <c r="N61" s="20">
        <v>1.2393284645594069E-2</v>
      </c>
      <c r="O61" s="20">
        <v>1.9608918378257571E-2</v>
      </c>
      <c r="P61" s="48">
        <f t="shared" si="0"/>
        <v>7.2156337326635019E-3</v>
      </c>
      <c r="S61" s="17" t="s">
        <v>1201</v>
      </c>
      <c r="T61" s="20">
        <v>1.5228153313321694E-2</v>
      </c>
      <c r="U61" s="20">
        <v>1.5686640065488231E-2</v>
      </c>
      <c r="V61" s="48">
        <f t="shared" si="1"/>
        <v>4.5848675216653666E-4</v>
      </c>
    </row>
    <row r="62" spans="13:22" x14ac:dyDescent="0.25">
      <c r="M62" s="17" t="s">
        <v>1201</v>
      </c>
      <c r="N62" s="20">
        <v>1.5183292524251556E-2</v>
      </c>
      <c r="O62" s="20">
        <v>1.6127571658139831E-2</v>
      </c>
      <c r="P62" s="48">
        <f t="shared" si="0"/>
        <v>9.4427913388827472E-4</v>
      </c>
      <c r="S62" s="17" t="s">
        <v>1211</v>
      </c>
      <c r="T62" s="20">
        <v>8.9373626287148344E-3</v>
      </c>
      <c r="U62" s="20">
        <v>1.1763185105081722E-2</v>
      </c>
      <c r="V62" s="48">
        <f t="shared" si="1"/>
        <v>2.8258224763668873E-3</v>
      </c>
    </row>
    <row r="63" spans="13:22" x14ac:dyDescent="0.25">
      <c r="M63" s="17" t="s">
        <v>1207</v>
      </c>
      <c r="N63" s="20">
        <v>3.9901157592686044E-3</v>
      </c>
      <c r="O63" s="20">
        <v>2.6572313230552778E-3</v>
      </c>
      <c r="P63" s="48">
        <f t="shared" si="0"/>
        <v>-1.3328844362133266E-3</v>
      </c>
      <c r="S63" s="17" t="s">
        <v>1203</v>
      </c>
      <c r="T63" s="20">
        <v>2.3468550152344549E-3</v>
      </c>
      <c r="U63" s="20">
        <v>2.6684418295726173E-3</v>
      </c>
      <c r="V63" s="48">
        <f t="shared" si="1"/>
        <v>3.2158681433816245E-4</v>
      </c>
    </row>
    <row r="64" spans="13:22" x14ac:dyDescent="0.25">
      <c r="M64" s="17" t="s">
        <v>1203</v>
      </c>
      <c r="N64" s="20">
        <v>2.7286048051990801E-3</v>
      </c>
      <c r="O64" s="20">
        <v>1.003286052966793E-3</v>
      </c>
      <c r="P64" s="48">
        <f t="shared" si="0"/>
        <v>-1.7253187522322871E-3</v>
      </c>
      <c r="S64" s="17" t="s">
        <v>1198</v>
      </c>
      <c r="T64" s="20">
        <v>1.7957472686525974E-3</v>
      </c>
      <c r="U64" s="20">
        <v>1.6522679925618908E-3</v>
      </c>
      <c r="V64" s="48">
        <f t="shared" si="1"/>
        <v>-1.4347927609070668E-4</v>
      </c>
    </row>
    <row r="65" spans="13:25" x14ac:dyDescent="0.25">
      <c r="M65" s="17" t="s">
        <v>1214</v>
      </c>
      <c r="N65" s="20">
        <v>5.5446506504624874E-4</v>
      </c>
      <c r="O65" s="20">
        <v>1.0212309457518691E-3</v>
      </c>
      <c r="P65" s="48">
        <f t="shared" si="0"/>
        <v>4.6676588070562036E-4</v>
      </c>
      <c r="S65" s="17" t="s">
        <v>1207</v>
      </c>
      <c r="T65" s="20">
        <v>1.5380675989043247E-3</v>
      </c>
      <c r="U65" s="20">
        <v>1.8870551497511439E-3</v>
      </c>
      <c r="V65" s="48">
        <f t="shared" si="1"/>
        <v>3.4898755084681915E-4</v>
      </c>
    </row>
    <row r="66" spans="13:25" x14ac:dyDescent="0.25">
      <c r="M66" s="17" t="s">
        <v>1198</v>
      </c>
      <c r="N66" s="20">
        <v>2.0393456003544035E-4</v>
      </c>
      <c r="O66" s="20">
        <v>4.000299929216268E-4</v>
      </c>
      <c r="P66" s="48">
        <f t="shared" si="0"/>
        <v>1.9609543288618645E-4</v>
      </c>
      <c r="S66" s="17" t="s">
        <v>1214</v>
      </c>
      <c r="T66" s="20">
        <v>2.191822271229522E-4</v>
      </c>
      <c r="U66" s="20">
        <v>9.1647111044235654E-5</v>
      </c>
      <c r="V66" s="48">
        <f t="shared" si="1"/>
        <v>-1.2753511607871654E-4</v>
      </c>
    </row>
    <row r="67" spans="13:25" x14ac:dyDescent="0.25">
      <c r="M67" s="17" t="s">
        <v>1209</v>
      </c>
      <c r="N67" s="20">
        <v>3.0801588627203551E-5</v>
      </c>
      <c r="O67" s="20">
        <v>4.7464126772652886E-5</v>
      </c>
      <c r="P67" s="48">
        <f t="shared" si="0"/>
        <v>1.6662538145449336E-5</v>
      </c>
      <c r="S67" s="17" t="s">
        <v>1202</v>
      </c>
      <c r="T67" s="20">
        <v>4.4491233949531634E-5</v>
      </c>
      <c r="U67" s="20">
        <v>2.5996277409723417E-5</v>
      </c>
      <c r="V67" s="48">
        <f t="shared" si="1"/>
        <v>-1.8494956539808217E-5</v>
      </c>
    </row>
    <row r="68" spans="13:25" x14ac:dyDescent="0.25">
      <c r="M68" s="17" t="s">
        <v>1202</v>
      </c>
      <c r="N68" s="20">
        <v>0</v>
      </c>
      <c r="O68" s="20">
        <v>0</v>
      </c>
      <c r="P68" s="48">
        <f t="shared" si="0"/>
        <v>0</v>
      </c>
      <c r="S68" s="17" t="s">
        <v>1206</v>
      </c>
      <c r="T68" s="20">
        <v>7.6615456324084026E-6</v>
      </c>
      <c r="U68" s="20">
        <v>3.4383467867630481E-5</v>
      </c>
      <c r="V68" s="48">
        <f t="shared" si="1"/>
        <v>2.6721922235222079E-5</v>
      </c>
    </row>
    <row r="69" spans="13:25" x14ac:dyDescent="0.25">
      <c r="M69" s="17" t="s">
        <v>1206</v>
      </c>
      <c r="N69" s="20">
        <v>0</v>
      </c>
      <c r="O69" s="20">
        <v>0</v>
      </c>
      <c r="P69" s="48">
        <f t="shared" si="0"/>
        <v>0</v>
      </c>
      <c r="S69" s="17" t="s">
        <v>1209</v>
      </c>
      <c r="T69" s="20">
        <v>1.0945065189154862E-5</v>
      </c>
      <c r="U69" s="20">
        <v>1.8058544048125251E-5</v>
      </c>
      <c r="V69" s="48">
        <f t="shared" si="1"/>
        <v>7.1134788589703897E-6</v>
      </c>
    </row>
    <row r="70" spans="13:25" x14ac:dyDescent="0.25">
      <c r="M70" s="17" t="s">
        <v>1205</v>
      </c>
      <c r="N70" s="20">
        <v>0</v>
      </c>
      <c r="O70" s="20">
        <v>0</v>
      </c>
      <c r="P70" s="48">
        <f>O70-N70</f>
        <v>0</v>
      </c>
      <c r="S70" s="17" t="s">
        <v>1205</v>
      </c>
      <c r="T70" s="20">
        <v>1.8524522832644604E-5</v>
      </c>
      <c r="U70" s="20">
        <v>0</v>
      </c>
      <c r="V70" s="48">
        <f t="shared" si="1"/>
        <v>-1.8524522832644604E-5</v>
      </c>
    </row>
    <row r="71" spans="13:25" x14ac:dyDescent="0.25">
      <c r="M71" s="17" t="s">
        <v>1220</v>
      </c>
      <c r="N71" s="20">
        <v>1</v>
      </c>
      <c r="O71" s="20">
        <v>1</v>
      </c>
      <c r="P71" s="59"/>
      <c r="S71" s="17" t="s">
        <v>1220</v>
      </c>
      <c r="T71" s="20">
        <v>1</v>
      </c>
      <c r="U71" s="20">
        <v>1</v>
      </c>
      <c r="V71" s="59"/>
    </row>
    <row r="75" spans="13:25" x14ac:dyDescent="0.25">
      <c r="M75" s="93" t="s">
        <v>1252</v>
      </c>
      <c r="N75" s="93"/>
      <c r="O75" s="93"/>
      <c r="P75" s="93"/>
      <c r="Q75" s="93"/>
      <c r="S75" s="93" t="s">
        <v>1253</v>
      </c>
      <c r="T75" s="93"/>
      <c r="U75" s="93"/>
      <c r="V75" s="93"/>
      <c r="W75" s="93"/>
    </row>
    <row r="76" spans="13:25" x14ac:dyDescent="0.25">
      <c r="M76" s="16" t="s">
        <v>1233</v>
      </c>
      <c r="N76" s="16" t="s">
        <v>1222</v>
      </c>
      <c r="P76" s="22"/>
      <c r="Q76" s="22"/>
      <c r="S76" s="16" t="s">
        <v>1234</v>
      </c>
      <c r="T76" s="16" t="s">
        <v>1222</v>
      </c>
      <c r="V76" s="22"/>
      <c r="W76" s="22"/>
    </row>
    <row r="77" spans="13:25" ht="30" x14ac:dyDescent="0.25">
      <c r="M77" s="46" t="s">
        <v>1219</v>
      </c>
      <c r="N77" t="s">
        <v>1215</v>
      </c>
      <c r="O77" t="s">
        <v>1216</v>
      </c>
      <c r="P77" s="49" t="s">
        <v>1231</v>
      </c>
      <c r="Q77" s="49" t="s">
        <v>1235</v>
      </c>
      <c r="S77" s="46" t="s">
        <v>1219</v>
      </c>
      <c r="T77" t="s">
        <v>1215</v>
      </c>
      <c r="U77" t="s">
        <v>1216</v>
      </c>
      <c r="V77" s="50" t="s">
        <v>1231</v>
      </c>
      <c r="W77" s="50" t="s">
        <v>1235</v>
      </c>
      <c r="X77" s="16"/>
      <c r="Y77" s="16"/>
    </row>
    <row r="78" spans="13:25" x14ac:dyDescent="0.25">
      <c r="M78" s="17" t="s">
        <v>1197</v>
      </c>
      <c r="N78" s="27">
        <v>10419592.439999999</v>
      </c>
      <c r="O78" s="27">
        <v>9594930.5500000007</v>
      </c>
      <c r="P78" s="27">
        <f>O78-N78</f>
        <v>-824661.88999999873</v>
      </c>
      <c r="Q78" s="24">
        <f>O78/N78-1</f>
        <v>-7.9145311560765652E-2</v>
      </c>
      <c r="S78" s="17" t="s">
        <v>1197</v>
      </c>
      <c r="T78" s="27">
        <v>10963845.16</v>
      </c>
      <c r="U78" s="27">
        <v>9967580.9700000007</v>
      </c>
      <c r="V78" s="27">
        <f>U78-T78</f>
        <v>-996264.18999999948</v>
      </c>
      <c r="W78" s="24">
        <f>U78/T78-1</f>
        <v>-9.0868137543087979E-2</v>
      </c>
    </row>
    <row r="79" spans="13:25" x14ac:dyDescent="0.25">
      <c r="M79" s="17" t="s">
        <v>1212</v>
      </c>
      <c r="N79" s="27">
        <v>3212193.33</v>
      </c>
      <c r="O79" s="27">
        <v>2787135.76</v>
      </c>
      <c r="P79" s="27">
        <f t="shared" ref="P79:P96" si="2">O79-N79</f>
        <v>-425057.5700000003</v>
      </c>
      <c r="Q79" s="24">
        <f t="shared" ref="Q79:Q96" si="3">O79/N79-1</f>
        <v>-0.13232627252855922</v>
      </c>
      <c r="S79" s="17" t="s">
        <v>1212</v>
      </c>
      <c r="T79" s="27">
        <v>3045625.16</v>
      </c>
      <c r="U79" s="27">
        <v>2546403.31</v>
      </c>
      <c r="V79" s="27">
        <f t="shared" ref="V79:V96" si="4">U79-T79</f>
        <v>-499221.85000000009</v>
      </c>
      <c r="W79" s="24">
        <f t="shared" ref="W79:W92" si="5">U79/T79-1</f>
        <v>-0.16391440961171999</v>
      </c>
    </row>
    <row r="80" spans="13:25" x14ac:dyDescent="0.25">
      <c r="M80" s="17" t="s">
        <v>1200</v>
      </c>
      <c r="N80" s="27">
        <v>2384600.5699999998</v>
      </c>
      <c r="O80" s="27">
        <v>1878142.39</v>
      </c>
      <c r="P80" s="27">
        <f t="shared" si="2"/>
        <v>-506458.17999999993</v>
      </c>
      <c r="Q80" s="24">
        <f t="shared" si="3"/>
        <v>-0.21238700785851106</v>
      </c>
      <c r="S80" s="17" t="s">
        <v>1204</v>
      </c>
      <c r="T80" s="27">
        <v>2930089.72</v>
      </c>
      <c r="U80" s="27">
        <v>2454698.0299999998</v>
      </c>
      <c r="V80" s="27">
        <f t="shared" si="4"/>
        <v>-475391.69000000041</v>
      </c>
      <c r="W80" s="24">
        <f t="shared" si="5"/>
        <v>-0.16224475542680661</v>
      </c>
    </row>
    <row r="81" spans="13:23" x14ac:dyDescent="0.25">
      <c r="M81" s="17" t="s">
        <v>1204</v>
      </c>
      <c r="N81" s="27">
        <v>2218954.12</v>
      </c>
      <c r="O81" s="27">
        <v>2038183.98</v>
      </c>
      <c r="P81" s="27">
        <f t="shared" si="2"/>
        <v>-180770.14000000013</v>
      </c>
      <c r="Q81" s="24">
        <f t="shared" si="3"/>
        <v>-8.1466371192929432E-2</v>
      </c>
      <c r="S81" s="17" t="s">
        <v>1200</v>
      </c>
      <c r="T81" s="27">
        <v>2663005.41</v>
      </c>
      <c r="U81" s="27">
        <v>2253031.33</v>
      </c>
      <c r="V81" s="27">
        <f t="shared" si="4"/>
        <v>-409974.08000000007</v>
      </c>
      <c r="W81" s="24">
        <f t="shared" si="5"/>
        <v>-0.1539516511909752</v>
      </c>
    </row>
    <row r="82" spans="13:23" x14ac:dyDescent="0.25">
      <c r="M82" s="17" t="s">
        <v>1208</v>
      </c>
      <c r="N82" s="27">
        <v>672166.6</v>
      </c>
      <c r="O82" s="27">
        <v>707617.04</v>
      </c>
      <c r="P82" s="27">
        <f t="shared" si="2"/>
        <v>35450.440000000061</v>
      </c>
      <c r="Q82" s="24">
        <f t="shared" si="3"/>
        <v>5.2740555689616331E-2</v>
      </c>
      <c r="S82" s="17" t="s">
        <v>1208</v>
      </c>
      <c r="T82" s="27">
        <v>529490.11</v>
      </c>
      <c r="U82" s="27">
        <v>700072.28</v>
      </c>
      <c r="V82" s="27">
        <f t="shared" si="4"/>
        <v>170582.17000000004</v>
      </c>
      <c r="W82" s="24">
        <f t="shared" si="5"/>
        <v>0.32216309007169186</v>
      </c>
    </row>
    <row r="83" spans="13:23" x14ac:dyDescent="0.25">
      <c r="M83" s="17" t="s">
        <v>1199</v>
      </c>
      <c r="N83" s="27">
        <v>428591.6</v>
      </c>
      <c r="O83" s="27">
        <v>580723.77</v>
      </c>
      <c r="P83" s="27">
        <f t="shared" si="2"/>
        <v>152132.17000000004</v>
      </c>
      <c r="Q83" s="24">
        <f t="shared" si="3"/>
        <v>0.35495835662668163</v>
      </c>
      <c r="S83" s="17" t="s">
        <v>1210</v>
      </c>
      <c r="T83" s="27">
        <v>481210.84</v>
      </c>
      <c r="U83" s="27">
        <v>414319.11</v>
      </c>
      <c r="V83" s="27">
        <f t="shared" si="4"/>
        <v>-66891.73000000004</v>
      </c>
      <c r="W83" s="24">
        <f t="shared" si="5"/>
        <v>-0.13900711380483455</v>
      </c>
    </row>
    <row r="84" spans="13:23" x14ac:dyDescent="0.25">
      <c r="M84" s="17" t="s">
        <v>1213</v>
      </c>
      <c r="N84" s="27">
        <v>372876.29</v>
      </c>
      <c r="O84" s="27">
        <v>505997.27</v>
      </c>
      <c r="P84" s="27">
        <f t="shared" si="2"/>
        <v>133120.98000000004</v>
      </c>
      <c r="Q84" s="24">
        <f t="shared" si="3"/>
        <v>0.35701111486600579</v>
      </c>
      <c r="S84" s="17" t="s">
        <v>1213</v>
      </c>
      <c r="T84" s="27">
        <v>366040.26</v>
      </c>
      <c r="U84" s="27">
        <v>454298.66</v>
      </c>
      <c r="V84" s="27">
        <f t="shared" si="4"/>
        <v>88258.399999999965</v>
      </c>
      <c r="W84" s="24">
        <f t="shared" si="5"/>
        <v>0.24111664656778453</v>
      </c>
    </row>
    <row r="85" spans="13:23" x14ac:dyDescent="0.25">
      <c r="M85" s="17" t="s">
        <v>1210</v>
      </c>
      <c r="N85" s="27">
        <v>399077.57</v>
      </c>
      <c r="O85" s="27">
        <v>312922.61</v>
      </c>
      <c r="P85" s="27">
        <f t="shared" si="2"/>
        <v>-86154.960000000021</v>
      </c>
      <c r="Q85" s="24">
        <f t="shared" si="3"/>
        <v>-0.21588524757229532</v>
      </c>
      <c r="S85" s="17" t="s">
        <v>1199</v>
      </c>
      <c r="T85" s="27">
        <v>287329.78999999998</v>
      </c>
      <c r="U85" s="27">
        <v>470398.06</v>
      </c>
      <c r="V85" s="27">
        <f t="shared" si="4"/>
        <v>183068.27000000002</v>
      </c>
      <c r="W85" s="24">
        <f t="shared" si="5"/>
        <v>0.63713640691415963</v>
      </c>
    </row>
    <row r="86" spans="13:23" x14ac:dyDescent="0.25">
      <c r="M86" s="17" t="s">
        <v>1211</v>
      </c>
      <c r="N86" s="27">
        <v>258265.95</v>
      </c>
      <c r="O86" s="27">
        <v>376292.42</v>
      </c>
      <c r="P86" s="27">
        <f t="shared" si="2"/>
        <v>118026.46999999997</v>
      </c>
      <c r="Q86" s="24">
        <f t="shared" si="3"/>
        <v>0.45699586027503813</v>
      </c>
      <c r="S86" s="17" t="s">
        <v>1201</v>
      </c>
      <c r="T86" s="27">
        <v>333918.23</v>
      </c>
      <c r="U86" s="27">
        <v>312715.71000000002</v>
      </c>
      <c r="V86" s="27">
        <f t="shared" si="4"/>
        <v>-21202.51999999996</v>
      </c>
      <c r="W86" s="24">
        <f t="shared" si="5"/>
        <v>-6.3496143951170203E-2</v>
      </c>
    </row>
    <row r="87" spans="13:23" x14ac:dyDescent="0.25">
      <c r="M87" s="17" t="s">
        <v>1201</v>
      </c>
      <c r="N87" s="27">
        <v>316407.44</v>
      </c>
      <c r="O87" s="27">
        <v>309485.86</v>
      </c>
      <c r="P87" s="27">
        <f t="shared" si="2"/>
        <v>-6921.5800000000163</v>
      </c>
      <c r="Q87" s="24">
        <f t="shared" si="3"/>
        <v>-2.1875528590604598E-2</v>
      </c>
      <c r="S87" s="17" t="s">
        <v>1211</v>
      </c>
      <c r="T87" s="27">
        <v>195975.72</v>
      </c>
      <c r="U87" s="27">
        <v>234501</v>
      </c>
      <c r="V87" s="27">
        <f t="shared" si="4"/>
        <v>38525.279999999999</v>
      </c>
      <c r="W87" s="24">
        <f t="shared" si="5"/>
        <v>0.19658190310513968</v>
      </c>
    </row>
    <row r="88" spans="13:23" x14ac:dyDescent="0.25">
      <c r="M88" s="17" t="s">
        <v>1207</v>
      </c>
      <c r="N88" s="27">
        <v>83150.759999999995</v>
      </c>
      <c r="O88" s="27">
        <v>50991.9</v>
      </c>
      <c r="P88" s="27">
        <f t="shared" si="2"/>
        <v>-32158.859999999993</v>
      </c>
      <c r="Q88" s="24">
        <f t="shared" si="3"/>
        <v>-0.38675365083854907</v>
      </c>
      <c r="S88" s="17" t="s">
        <v>1203</v>
      </c>
      <c r="T88" s="27">
        <v>51461.11</v>
      </c>
      <c r="U88" s="27">
        <v>53195.82</v>
      </c>
      <c r="V88" s="27">
        <f t="shared" si="4"/>
        <v>1734.7099999999991</v>
      </c>
      <c r="W88" s="24">
        <f t="shared" si="5"/>
        <v>3.3709144633685462E-2</v>
      </c>
    </row>
    <row r="89" spans="13:23" x14ac:dyDescent="0.25">
      <c r="M89" s="17" t="s">
        <v>1203</v>
      </c>
      <c r="N89" s="27">
        <v>56861.9</v>
      </c>
      <c r="O89" s="27">
        <v>19252.919999999998</v>
      </c>
      <c r="P89" s="27">
        <f t="shared" si="2"/>
        <v>-37608.980000000003</v>
      </c>
      <c r="Q89" s="24">
        <f t="shared" si="3"/>
        <v>-0.66140913335643026</v>
      </c>
      <c r="S89" s="17" t="s">
        <v>1198</v>
      </c>
      <c r="T89" s="27">
        <v>39376.589999999997</v>
      </c>
      <c r="U89" s="27">
        <v>32938.230000000003</v>
      </c>
      <c r="V89" s="27">
        <f t="shared" si="4"/>
        <v>-6438.3599999999933</v>
      </c>
      <c r="W89" s="24">
        <f t="shared" si="5"/>
        <v>-0.16350730218132126</v>
      </c>
    </row>
    <row r="90" spans="13:23" x14ac:dyDescent="0.25">
      <c r="M90" s="17" t="s">
        <v>1214</v>
      </c>
      <c r="N90" s="27">
        <v>11554.6</v>
      </c>
      <c r="O90" s="27">
        <v>19597.28</v>
      </c>
      <c r="P90" s="27">
        <f t="shared" si="2"/>
        <v>8042.6799999999985</v>
      </c>
      <c r="Q90" s="24">
        <f t="shared" si="3"/>
        <v>0.69605871254738361</v>
      </c>
      <c r="S90" s="17" t="s">
        <v>1207</v>
      </c>
      <c r="T90" s="27">
        <v>33726.269999999997</v>
      </c>
      <c r="U90" s="27">
        <v>37618.75</v>
      </c>
      <c r="V90" s="27">
        <f t="shared" si="4"/>
        <v>3892.4800000000032</v>
      </c>
      <c r="W90" s="24">
        <f t="shared" si="5"/>
        <v>0.11541388952884524</v>
      </c>
    </row>
    <row r="91" spans="13:23" x14ac:dyDescent="0.25">
      <c r="M91" s="17" t="s">
        <v>1198</v>
      </c>
      <c r="N91" s="27">
        <v>4249.83</v>
      </c>
      <c r="O91" s="27">
        <v>7676.52</v>
      </c>
      <c r="P91" s="27">
        <f t="shared" si="2"/>
        <v>3426.6900000000005</v>
      </c>
      <c r="Q91" s="24">
        <f t="shared" si="3"/>
        <v>0.80631225249009963</v>
      </c>
      <c r="S91" s="17" t="s">
        <v>1214</v>
      </c>
      <c r="T91" s="27">
        <v>4806.16</v>
      </c>
      <c r="U91" s="27">
        <v>1827</v>
      </c>
      <c r="V91" s="27">
        <f t="shared" si="4"/>
        <v>-2979.16</v>
      </c>
      <c r="W91" s="24">
        <f t="shared" si="5"/>
        <v>-0.61986284268522063</v>
      </c>
    </row>
    <row r="92" spans="13:23" x14ac:dyDescent="0.25">
      <c r="M92" s="17" t="s">
        <v>1209</v>
      </c>
      <c r="N92" s="27">
        <v>641.88</v>
      </c>
      <c r="O92" s="27">
        <v>910.83</v>
      </c>
      <c r="P92" s="27">
        <f t="shared" si="2"/>
        <v>268.95000000000005</v>
      </c>
      <c r="Q92" s="24">
        <f t="shared" si="3"/>
        <v>0.41900355206580686</v>
      </c>
      <c r="S92" s="17" t="s">
        <v>1202</v>
      </c>
      <c r="T92" s="27">
        <v>975.59</v>
      </c>
      <c r="U92" s="27">
        <v>518.24</v>
      </c>
      <c r="V92" s="27">
        <f t="shared" si="4"/>
        <v>-457.35</v>
      </c>
      <c r="W92" s="24">
        <f t="shared" si="5"/>
        <v>-0.46879324306317205</v>
      </c>
    </row>
    <row r="93" spans="13:23" x14ac:dyDescent="0.25">
      <c r="M93" s="17" t="s">
        <v>1202</v>
      </c>
      <c r="N93" s="27"/>
      <c r="O93" s="27"/>
      <c r="P93" s="27">
        <f t="shared" si="2"/>
        <v>0</v>
      </c>
      <c r="Q93" s="24"/>
      <c r="S93" s="17" t="s">
        <v>1206</v>
      </c>
      <c r="T93" s="27">
        <v>168</v>
      </c>
      <c r="U93" s="27">
        <v>685.44</v>
      </c>
      <c r="V93" s="27">
        <f t="shared" si="4"/>
        <v>517.44000000000005</v>
      </c>
      <c r="W93" s="24"/>
    </row>
    <row r="94" spans="13:23" x14ac:dyDescent="0.25">
      <c r="M94" s="17" t="s">
        <v>1206</v>
      </c>
      <c r="N94" s="27"/>
      <c r="O94" s="27"/>
      <c r="P94" s="27">
        <f t="shared" si="2"/>
        <v>0</v>
      </c>
      <c r="Q94" s="24"/>
      <c r="S94" s="17" t="s">
        <v>1209</v>
      </c>
      <c r="T94" s="27">
        <v>240</v>
      </c>
      <c r="U94" s="27">
        <v>360</v>
      </c>
      <c r="V94" s="27">
        <f t="shared" si="4"/>
        <v>120</v>
      </c>
      <c r="W94" s="24"/>
    </row>
    <row r="95" spans="13:23" x14ac:dyDescent="0.25">
      <c r="M95" s="17" t="s">
        <v>1205</v>
      </c>
      <c r="N95" s="27"/>
      <c r="O95" s="27"/>
      <c r="P95" s="27">
        <f t="shared" si="2"/>
        <v>0</v>
      </c>
      <c r="Q95" s="24"/>
      <c r="S95" s="17" t="s">
        <v>1205</v>
      </c>
      <c r="T95" s="27">
        <v>406.2</v>
      </c>
      <c r="U95" s="27"/>
      <c r="V95" s="27">
        <f t="shared" si="4"/>
        <v>-406.2</v>
      </c>
      <c r="W95" s="24"/>
    </row>
    <row r="96" spans="13:23" x14ac:dyDescent="0.25">
      <c r="M96" s="17" t="s">
        <v>1220</v>
      </c>
      <c r="N96" s="27">
        <v>20839184.879999995</v>
      </c>
      <c r="O96" s="27">
        <v>19189861.099999998</v>
      </c>
      <c r="P96" s="57">
        <f t="shared" si="2"/>
        <v>-1649323.7799999975</v>
      </c>
      <c r="Q96" s="58">
        <f t="shared" si="3"/>
        <v>-7.9145311560765652E-2</v>
      </c>
      <c r="S96" s="17" t="s">
        <v>1220</v>
      </c>
      <c r="T96" s="27">
        <v>21927690.319999997</v>
      </c>
      <c r="U96" s="27">
        <v>19935161.939999998</v>
      </c>
      <c r="V96" s="57">
        <f t="shared" si="4"/>
        <v>-1992528.379999999</v>
      </c>
      <c r="W96" s="58">
        <f t="shared" ref="W96" si="6">U96/T96-1</f>
        <v>-9.0868137543087979E-2</v>
      </c>
    </row>
  </sheetData>
  <mergeCells count="5">
    <mergeCell ref="M4:Y20"/>
    <mergeCell ref="M50:P50"/>
    <mergeCell ref="S50:V50"/>
    <mergeCell ref="M75:Q75"/>
    <mergeCell ref="S75:W75"/>
  </mergeCells>
  <phoneticPr fontId="10" type="noConversion"/>
  <conditionalFormatting sqref="V53:V70">
    <cfRule type="cellIs" dxfId="80" priority="10" operator="lessThan">
      <formula>0</formula>
    </cfRule>
  </conditionalFormatting>
  <conditionalFormatting pivot="1" sqref="P28:P45 T28:T45 X28:X45">
    <cfRule type="cellIs" dxfId="79" priority="17" operator="lessThan">
      <formula>0</formula>
    </cfRule>
  </conditionalFormatting>
  <conditionalFormatting pivot="1" sqref="Q28:Q46 U28:U46 Y28:Y46">
    <cfRule type="cellIs" dxfId="78" priority="16" operator="lessThan">
      <formula>0</formula>
    </cfRule>
  </conditionalFormatting>
  <conditionalFormatting sqref="P53:P70">
    <cfRule type="cellIs" dxfId="77" priority="11" operator="lessThan">
      <formula>0</formula>
    </cfRule>
  </conditionalFormatting>
  <conditionalFormatting pivot="1" sqref="Q28:Q45">
    <cfRule type="cellIs" dxfId="76" priority="7" operator="greaterThan">
      <formula>0.001</formula>
    </cfRule>
  </conditionalFormatting>
  <conditionalFormatting pivot="1" sqref="U28:U45">
    <cfRule type="cellIs" dxfId="75" priority="6" operator="greaterThan">
      <formula>0.001</formula>
    </cfRule>
  </conditionalFormatting>
  <conditionalFormatting pivot="1" sqref="Y28:Y45">
    <cfRule type="cellIs" dxfId="74" priority="5" operator="greaterThan">
      <formula>0.001</formula>
    </cfRule>
  </conditionalFormatting>
  <conditionalFormatting sqref="P78:P92">
    <cfRule type="cellIs" dxfId="73" priority="4" operator="lessThan">
      <formula>0</formula>
    </cfRule>
  </conditionalFormatting>
  <conditionalFormatting sqref="Q78:Q92">
    <cfRule type="cellIs" dxfId="72" priority="3" operator="lessThan">
      <formula>0</formula>
    </cfRule>
  </conditionalFormatting>
  <conditionalFormatting sqref="V78:V95">
    <cfRule type="cellIs" dxfId="71" priority="2" operator="lessThan">
      <formula>0</formula>
    </cfRule>
  </conditionalFormatting>
  <conditionalFormatting sqref="W78:W92">
    <cfRule type="cellIs" dxfId="70" priority="1" operator="lessThan">
      <formula>0</formula>
    </cfRule>
  </conditionalFormatting>
  <pageMargins left="0.7" right="0.7" top="0.75" bottom="0.75" header="0.3" footer="0.3"/>
  <pageSetup paperSize="9" orientation="portrait" r:id="rId6"/>
  <tableParts count="3"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31"/>
  <sheetViews>
    <sheetView showGridLines="0" workbookViewId="0">
      <selection activeCell="Q29" sqref="Q29"/>
    </sheetView>
  </sheetViews>
  <sheetFormatPr defaultRowHeight="15" x14ac:dyDescent="0.25"/>
  <cols>
    <col min="2" max="2" width="17.7109375" customWidth="1"/>
    <col min="3" max="3" width="9.85546875" bestFit="1" customWidth="1"/>
    <col min="17" max="17" width="11.5703125" customWidth="1"/>
  </cols>
  <sheetData>
    <row r="2" spans="1:18" x14ac:dyDescent="0.25">
      <c r="A2" s="98" t="s">
        <v>1179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1:18" ht="7.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8" x14ac:dyDescent="0.25">
      <c r="A4" s="97">
        <v>1</v>
      </c>
      <c r="B4" s="3">
        <v>2021</v>
      </c>
      <c r="C4" s="3" t="s">
        <v>1163</v>
      </c>
      <c r="D4" s="3" t="s">
        <v>1164</v>
      </c>
      <c r="E4" s="3" t="s">
        <v>1165</v>
      </c>
      <c r="F4" s="3" t="s">
        <v>1166</v>
      </c>
      <c r="G4" s="3" t="s">
        <v>1167</v>
      </c>
      <c r="H4" s="3" t="s">
        <v>1168</v>
      </c>
      <c r="I4" s="3" t="s">
        <v>1169</v>
      </c>
      <c r="J4" s="3" t="s">
        <v>1170</v>
      </c>
      <c r="K4" s="3" t="s">
        <v>1171</v>
      </c>
      <c r="L4" s="3" t="s">
        <v>1172</v>
      </c>
      <c r="M4" s="3" t="s">
        <v>1173</v>
      </c>
      <c r="N4" s="3" t="s">
        <v>1174</v>
      </c>
      <c r="O4" s="8" t="s">
        <v>1176</v>
      </c>
      <c r="P4" s="82" t="s">
        <v>1178</v>
      </c>
      <c r="Q4" s="82"/>
      <c r="R4" s="61" t="s">
        <v>1264</v>
      </c>
    </row>
    <row r="5" spans="1:18" x14ac:dyDescent="0.25">
      <c r="A5" s="97"/>
      <c r="B5" s="3" t="s">
        <v>1175</v>
      </c>
      <c r="C5" s="3">
        <v>0</v>
      </c>
      <c r="D5" s="3">
        <v>10</v>
      </c>
      <c r="E5" s="3">
        <v>0</v>
      </c>
      <c r="F5" s="3">
        <v>15</v>
      </c>
      <c r="G5" s="3">
        <v>300</v>
      </c>
      <c r="H5" s="3">
        <v>500</v>
      </c>
      <c r="I5" s="3">
        <v>1000</v>
      </c>
      <c r="J5" s="3">
        <v>0</v>
      </c>
      <c r="K5" s="3">
        <v>0</v>
      </c>
      <c r="L5" s="3">
        <v>12</v>
      </c>
      <c r="M5" s="3">
        <v>12</v>
      </c>
      <c r="N5" s="3">
        <v>12</v>
      </c>
      <c r="O5" s="8">
        <f>SUM(C5:N5)</f>
        <v>1861</v>
      </c>
      <c r="P5" s="99">
        <f>SUMIF(C6:N6,"&gt;1%",C5:N5)/COUNTIF(C6:N6,"&gt;1%")</f>
        <v>600</v>
      </c>
      <c r="Q5" s="99"/>
      <c r="R5" s="55">
        <f>MEDIAN(C5:N5)</f>
        <v>12</v>
      </c>
    </row>
    <row r="6" spans="1:18" x14ac:dyDescent="0.25">
      <c r="B6" s="62" t="s">
        <v>1265</v>
      </c>
      <c r="C6" s="63">
        <f>C5/$O$5</f>
        <v>0</v>
      </c>
      <c r="D6" s="63">
        <f t="shared" ref="D6:N6" si="0">D5/$O$5</f>
        <v>5.3734551316496505E-3</v>
      </c>
      <c r="E6" s="63">
        <f t="shared" si="0"/>
        <v>0</v>
      </c>
      <c r="F6" s="63">
        <f t="shared" si="0"/>
        <v>8.0601826974744765E-3</v>
      </c>
      <c r="G6" s="63">
        <f t="shared" si="0"/>
        <v>0.16120365394948952</v>
      </c>
      <c r="H6" s="63">
        <f t="shared" si="0"/>
        <v>0.26867275658248252</v>
      </c>
      <c r="I6" s="63">
        <f t="shared" si="0"/>
        <v>0.53734551316496504</v>
      </c>
      <c r="J6" s="63">
        <f t="shared" si="0"/>
        <v>0</v>
      </c>
      <c r="K6" s="63">
        <f t="shared" si="0"/>
        <v>0</v>
      </c>
      <c r="L6" s="63">
        <f t="shared" si="0"/>
        <v>6.4481461579795809E-3</v>
      </c>
      <c r="M6" s="63">
        <f t="shared" si="0"/>
        <v>6.4481461579795809E-3</v>
      </c>
      <c r="N6" s="63">
        <f t="shared" si="0"/>
        <v>6.4481461579795809E-3</v>
      </c>
      <c r="O6" s="64">
        <f>SUM(C6:N6)</f>
        <v>1</v>
      </c>
      <c r="P6" s="65"/>
      <c r="Q6" s="65"/>
    </row>
    <row r="7" spans="1:18" x14ac:dyDescent="0.25">
      <c r="P7" s="65"/>
      <c r="Q7" s="65"/>
    </row>
    <row r="8" spans="1:18" x14ac:dyDescent="0.25">
      <c r="A8" s="98" t="s">
        <v>1180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65"/>
      <c r="Q8" s="65"/>
    </row>
    <row r="9" spans="1:18" x14ac:dyDescent="0.25">
      <c r="A9" s="97">
        <v>2</v>
      </c>
      <c r="B9" s="3">
        <v>2022</v>
      </c>
      <c r="C9" s="3" t="s">
        <v>1163</v>
      </c>
      <c r="D9" s="3" t="s">
        <v>1164</v>
      </c>
      <c r="E9" s="3" t="s">
        <v>1165</v>
      </c>
      <c r="F9" s="3" t="s">
        <v>1166</v>
      </c>
      <c r="G9" s="3" t="s">
        <v>1167</v>
      </c>
      <c r="H9" s="3" t="s">
        <v>1168</v>
      </c>
      <c r="I9" s="3" t="s">
        <v>1169</v>
      </c>
      <c r="J9" s="3" t="s">
        <v>1170</v>
      </c>
      <c r="K9" s="3" t="s">
        <v>1171</v>
      </c>
      <c r="L9" s="3" t="s">
        <v>1172</v>
      </c>
      <c r="M9" s="3" t="s">
        <v>1173</v>
      </c>
      <c r="N9" s="3" t="s">
        <v>1174</v>
      </c>
      <c r="O9" s="8" t="s">
        <v>1176</v>
      </c>
      <c r="P9" s="100" t="s">
        <v>1178</v>
      </c>
      <c r="Q9" s="100"/>
      <c r="R9" s="61" t="s">
        <v>1264</v>
      </c>
    </row>
    <row r="10" spans="1:18" x14ac:dyDescent="0.25">
      <c r="A10" s="97"/>
      <c r="B10" s="3" t="s">
        <v>1175</v>
      </c>
      <c r="C10" s="3">
        <v>150</v>
      </c>
      <c r="D10" s="3">
        <v>171</v>
      </c>
      <c r="E10" s="3">
        <v>160</v>
      </c>
      <c r="F10" s="3">
        <v>175</v>
      </c>
      <c r="G10" s="3">
        <v>125</v>
      </c>
      <c r="H10" s="3">
        <v>169</v>
      </c>
      <c r="I10" s="3">
        <v>160</v>
      </c>
      <c r="J10" s="3">
        <v>150</v>
      </c>
      <c r="K10" s="3">
        <v>145</v>
      </c>
      <c r="L10" s="3">
        <v>149</v>
      </c>
      <c r="M10" s="3">
        <v>155</v>
      </c>
      <c r="N10" s="3">
        <v>161</v>
      </c>
      <c r="O10" s="8">
        <f>SUM(C10:N10)</f>
        <v>1870</v>
      </c>
      <c r="P10" s="101">
        <f>AVERAGE(C10:N10)</f>
        <v>155.83333333333334</v>
      </c>
      <c r="Q10" s="101"/>
      <c r="R10" s="55">
        <f>MEDIAN(C10:N10)</f>
        <v>157.5</v>
      </c>
    </row>
    <row r="11" spans="1:18" x14ac:dyDescent="0.25">
      <c r="P11" s="51"/>
    </row>
    <row r="13" spans="1:18" x14ac:dyDescent="0.25">
      <c r="A13" s="9" t="s">
        <v>1193</v>
      </c>
    </row>
    <row r="14" spans="1:18" x14ac:dyDescent="0.25">
      <c r="A14" s="95" t="s">
        <v>1272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</row>
    <row r="15" spans="1:18" x14ac:dyDescent="0.25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</row>
    <row r="16" spans="1:18" x14ac:dyDescent="0.25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</row>
    <row r="17" spans="1:17" x14ac:dyDescent="0.25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</row>
    <row r="18" spans="1:17" x14ac:dyDescent="0.25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</row>
    <row r="19" spans="1:17" x14ac:dyDescent="0.25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</row>
    <row r="20" spans="1:17" x14ac:dyDescent="0.25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</row>
    <row r="21" spans="1:17" x14ac:dyDescent="0.25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</row>
    <row r="22" spans="1:17" x14ac:dyDescent="0.25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</row>
    <row r="23" spans="1:17" x14ac:dyDescent="0.25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</row>
    <row r="24" spans="1:17" x14ac:dyDescent="0.25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</row>
    <row r="25" spans="1:17" x14ac:dyDescent="0.25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</row>
    <row r="29" spans="1:17" x14ac:dyDescent="0.25">
      <c r="C29" s="15" t="s">
        <v>1163</v>
      </c>
      <c r="D29" s="15" t="s">
        <v>1164</v>
      </c>
      <c r="E29" s="15" t="s">
        <v>1165</v>
      </c>
      <c r="F29" s="15" t="s">
        <v>1166</v>
      </c>
      <c r="G29" s="15" t="s">
        <v>1167</v>
      </c>
      <c r="H29" s="15" t="s">
        <v>1168</v>
      </c>
      <c r="I29" s="15" t="s">
        <v>1169</v>
      </c>
      <c r="J29" s="15" t="s">
        <v>1170</v>
      </c>
      <c r="K29" s="15" t="s">
        <v>1171</v>
      </c>
      <c r="L29" s="15" t="s">
        <v>1172</v>
      </c>
      <c r="M29" s="15" t="s">
        <v>1173</v>
      </c>
      <c r="N29" s="15" t="s">
        <v>1174</v>
      </c>
    </row>
    <row r="30" spans="1:17" x14ac:dyDescent="0.25">
      <c r="B30">
        <f>B4</f>
        <v>2021</v>
      </c>
      <c r="C30" s="15">
        <v>0</v>
      </c>
      <c r="D30" s="15">
        <v>10</v>
      </c>
      <c r="E30" s="15">
        <v>0</v>
      </c>
      <c r="F30" s="15">
        <v>15</v>
      </c>
      <c r="G30" s="15">
        <v>300</v>
      </c>
      <c r="H30" s="15">
        <v>500</v>
      </c>
      <c r="I30" s="15">
        <v>1000</v>
      </c>
      <c r="J30" s="15">
        <v>0</v>
      </c>
      <c r="K30" s="15">
        <v>0</v>
      </c>
      <c r="L30" s="15">
        <v>12</v>
      </c>
      <c r="M30" s="15">
        <v>12</v>
      </c>
      <c r="N30" s="15">
        <v>12</v>
      </c>
      <c r="O30" s="94">
        <f>AVERAGE(C30:N30)</f>
        <v>155.08333333333334</v>
      </c>
      <c r="P30" s="94"/>
    </row>
    <row r="31" spans="1:17" x14ac:dyDescent="0.25">
      <c r="B31">
        <f>B9</f>
        <v>2022</v>
      </c>
      <c r="C31" s="15">
        <v>150</v>
      </c>
      <c r="D31" s="15">
        <v>171</v>
      </c>
      <c r="E31" s="15">
        <v>160</v>
      </c>
      <c r="F31" s="15">
        <v>175</v>
      </c>
      <c r="G31" s="15">
        <v>125</v>
      </c>
      <c r="H31" s="15">
        <v>169</v>
      </c>
      <c r="I31" s="15">
        <v>160</v>
      </c>
      <c r="J31" s="15">
        <v>150</v>
      </c>
      <c r="K31" s="15">
        <v>145</v>
      </c>
      <c r="L31" s="15">
        <v>149</v>
      </c>
      <c r="M31" s="15">
        <v>155</v>
      </c>
      <c r="N31" s="15">
        <v>161</v>
      </c>
      <c r="O31" s="94">
        <f>AVERAGE(C31:N31)</f>
        <v>155.83333333333334</v>
      </c>
      <c r="P31" s="94"/>
    </row>
  </sheetData>
  <mergeCells count="11">
    <mergeCell ref="O31:P31"/>
    <mergeCell ref="O30:P30"/>
    <mergeCell ref="A14:Q25"/>
    <mergeCell ref="A4:A5"/>
    <mergeCell ref="A2:O2"/>
    <mergeCell ref="P4:Q4"/>
    <mergeCell ref="P5:Q5"/>
    <mergeCell ref="A9:A10"/>
    <mergeCell ref="P9:Q9"/>
    <mergeCell ref="P10:Q10"/>
    <mergeCell ref="A8:O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G A A B Q S w M E F A A C A A g A c J 9 5 V w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c J 9 5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f e V c c m G G D L Q M A A E Q O A A A T A B w A R m 9 y b X V s Y X M v U 2 V j d G l v b j E u b S C i G A A o o B Q A A A A A A A A A A A A A A A A A A A A A A A A A A A D F V k 1 r 2 0 A Q v R v 8 H x b 1 4 o A x l d x b m k A J 6 a G F F N p A D 8 Y H J 9 4 Q E 3 k V J B l S T C B 2 S X p w Q g 6 9 5 F L S D + j Z c a P G T W L n L 8 z + o 8 7 u W r G s S L b s m N Y g L K 1 m 3 8 y 8 9 3 Z X D t 1 0 K x Y j 7 9 S / v p h O p V P O d s m m Z Q K f o c 8 P o A + X B l k i J n X T K Y I / O O M N 3 s R X n 6 A H X b j G d 6 t 7 m 9 T M r d R s m z L 3 v W X v b F j W T m a h X l g r V e m S F g D S i v u F F Y u 5 G F f M K r w n G p z B F d y C h 3 j i 6 v E W / C G Y o g t 3 G q K v l z Z M m l u 3 S 8 z Z s u z q i m X W q m z 9 w y 5 1 M u F a s v W 6 B l 8 w k 0 K 7 h h t o 8 y b / i N n b W p a 4 O I m 4 d M / d z 5 K 6 Z j w 1 8 v 4 g q 1 U 3 q O 0 P G 6 H h / Y V 0 q s K S l B v N n z 4 v / v T / y B / 5 9 w R + w / x d f i p r 8 y a R q N p c o 4 5 L y 6 + s C s s E a B N l x f e F V Q c s O i 5 W h I 7 Y O U t E q t c V V s 6 9 r J n m m 5 p L 7 Y W h M F + h j a 1 2 w M P 4 H k I 0 V a s n i O k p f N 4 M 5 h 7 K t b q 3 W 2 J l e a 8 E e 6 h V u J K x 1 v f F U u p I n Q K z c + N m B u N 8 l N A Y I g a 6 P p f 9 e l i k Q u w j A + 2 B 0 B 5 R X W C S C 3 7 E W 8 O O 3 1 K G b l f N O p l Z y J v k 3 u B C i u 8 4 a O 2 R G X I s 6 P D w W 2 Q h S M M P 3 k B g 0 f z A 4 f e N Y 0 t H B C 7 x 4 Q J 7 7 M i G e k M m X p T L A 8 2 n J V P U d K 4 q w q D f 0 C V w B 3 0 C v / w 6 c f Q W o 2 h p c 5 t U t k g h C S N F L I y h u Y m 7 T d l I A g 9 D G v y U Q C e Y w i P o Y 2 o 6 N J Q h 3 m X T Z 9 A H G e J i B b N 9 3 D s O R 3 r n h 9 r s + u g x A k 0 r s 9 D o p 3 R v i 6 C / 2 0 Q 4 R x Z 9 C R 3 k 4 0 H J M X K J a Y K 4 Q n g t F n 0 a Z R Z M I J G 6 4 h Z p l / 7 h p 5 E K + a D P l x O g C u G w / t 5 E t E n a K r r 4 s S g u s Z X m A O 1 7 S E D M b g t j P r b Q I 3 2 R n 8 0 X + S h f 5 B / p i 3 y k L x 6 i R v j i c Q z n 5 8 N w a M c m e o 4 M m Z A s K y p u x e E K 3 n h 6 l 6 O M H q a 3 w 1 s i Q J b Z H k 9 s A j i E E e f + F V 5 i 6 2 z w 4 7 G Q S 0 k q x A 8 w I j H V p h x G 1 u D 7 w B c H g 9 i 7 + y U m T q E b f 7 + V h 9 / s C j + b j 8 K h E 5 v g g R M Q O K H C R p T C c R v r Z I W N K I X j d t R k C h u x S 3 x 6 h e X K H P k 2 n 1 q 6 x b 9 Q S w E C L Q A U A A I A C A B w n 3 l X A v a B 2 q c A A A D 4 A A A A E g A A A A A A A A A A A A A A A A A A A A A A Q 2 9 u Z m l n L 1 B h Y 2 t h Z 2 U u e G 1 s U E s B A i 0 A F A A C A A g A c J 9 5 V w / K 6 a u k A A A A 6 Q A A A B M A A A A A A A A A A A A A A A A A 8 w A A A F t D b 2 5 0 Z W 5 0 X 1 R 5 c G V z X S 5 4 b W x Q S w E C L Q A U A A I A C A B w n 3 l X H J h h g y 0 D A A B E D g A A E w A A A A A A A A A A A A A A A A D k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J g A A A A A A A P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M l R D A l Q k U l R D E l O D A l R D A l Q k U l R D A l Q j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1 V D E y O j A y O j M 3 L j g 1 N T Q 3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M y V E M C V C R S V E M S U 4 M C V E M C V C R S V E M C V C N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J F J U Q x J T g w J U Q w J U J F J U Q w J U I 0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k U l R D E l O D A l R D A l Q k U l R D A l Q j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1 V D E y O j A y O j U 3 L j Q 0 N z I 1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M y V E M C V C R S V E M S U 4 M C V E M C V C R S V E M C V C N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J F J U Q x J T g w J U Q w J U J F J U Q w J U I 0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0 K H R g N C w 0 L L Q v d C 4 0 Y L Q t d C 7 0 Y z Q v d G L 0 L k g 0 L D Q v d C w 0 L v Q u N C 3 I i A v P j x F b n R y e S B U e X B l P S J S Z W N v d m V y e V R h c m d l d E N v b H V t b i I g V m F s d W U 9 I m w 4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z L T E x L T I 1 V D E 0 O j A 3 O j U x L j U w N z c y M j J a I i A v P j x F b n R y e S B U e X B l P S J G a W x s Q 2 9 s d W 1 u V H l w Z X M i I F Z h b H V l P S J z Q m d V R k J n V U Z B Q U F B Q U F B P S I g L z 4 8 R W 5 0 c n k g V H l w Z T 0 i R m l s b E N v b H V t b k 5 h b W V z I i B W Y W x 1 Z T 0 i c 1 s m c X V v d D v Q k 9 C + 0 Y D Q v t C 0 M S 7 Q n d C + 0 L z Q t d C 9 0 L r Q u 9 C w 0 Y L R g 9 G A 0 L A m c X V v d D s s J n F 1 b 3 Q 7 0 J P Q v t G A 0 L 7 Q t D E u M j A y M y Z x d W 9 0 O y w m c X V v d D v Q k 9 C + 0 Y D Q v t C 0 M S 4 y M D I y J n F 1 b 3 Q 7 L C Z x d W 9 0 O 9 C T 0 L 7 R g N C + 0 L Q y L t C d 0 L 7 Q v N C 1 0 L 3 Q u t C 7 0 L D R g t G D 0 Y D Q s C Z x d W 9 0 O y w m c X V v d D v Q k 9 C + 0 Y D Q v t C 0 M i 4 y M D I z J n F 1 b 3 Q 7 L C Z x d W 9 0 O 9 C T 0 L 7 R g N C + 0 L Q y L j I w M j I m c X V v d D s s J n F 1 b 3 Q 7 0 J / R g N C + 0 L T Q s N C 2 0 L g g 0 L / Q v i D Q s 9 C + 0 Y D Q v t C 0 0 L D Q v C Z x d W 9 0 O y w m c X V v d D v Q p t C 1 0 L 3 R i y D Q t 9 C w I D I w M j I g 0 L I g 0 L T Q s t G D 0 Y U g 0 L P Q v t G A 0 L 7 Q t N C w 0 Y U m c X V v d D s s J n F 1 b 3 Q 7 0 K b Q t d C 9 0 Y s g 0 L f Q s C A y M D I z I N C y I N C 0 0 L L R g 9 G F I N C z 0 L 7 R g N C + 0 L T Q s N G F J n F 1 b 3 Q 7 L C Z x d W 9 0 O 9 C T 0 L 7 R g N C + 0 L Q g M S 4 g 0 K b Q t d C 9 0 L A g 0 L I g 0 L T Q u N C 9 0 L D Q v N C 4 0 L r Q t S Z x d W 9 0 O y w m c X V v d D v Q k 9 C + 0 Y D Q v t C 0 I D I u 0 K b Q t d C 9 0 L A g 0 L I g I N C 0 0 L j Q v d C w 0 L z Q u N C 6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0 J P Q v t G A 0 L 7 Q t D I v 0 J j Q t 9 C 8 0 L X Q v d C 1 0 L 3 Q v d G L 0 L k g 0 Y L Q u N C / L n v Q n d C + 0 L z Q t d C 9 0 L r Q u 9 C w 0 Y L R g 9 G A 0 L A s M H 0 m c X V v d D s s J n F 1 b 3 Q 7 S 2 V 5 Q 2 9 s d W 1 u Q 2 9 1 b n Q m c X V v d D s 6 M X 1 d L C Z x d W 9 0 O 2 N v b H V t b k l k Z W 5 0 a X R p Z X M m c X V v d D s 6 W y Z x d W 9 0 O 1 N l Y 3 R p b 2 4 x L 9 C T 0 L 7 R g N C + 0 L Q x L 9 C Y 0 L f Q v N C 1 0 L 3 Q t d C 9 0 L 3 R i 9 C 5 I N G C 0 L j Q v y 5 7 0 J 3 Q v t C 8 0 L X Q v d C 6 0 L v Q s N G C 0 Y P R g N C w I C w w f S Z x d W 9 0 O y w m c X V v d D t T Z W N 0 a W 9 u M S / Q k 9 C + 0 Y D Q v t C 0 M S / Q m N C 3 0 L z Q t d C 9 0 L X Q v d C 9 0 Y v Q u S D R g t C 4 0 L 8 u e z I w M j M s M X 0 m c X V v d D s s J n F 1 b 3 Q 7 U 2 V j d G l v b j E v 0 J P Q v t G A 0 L 7 Q t D E v 0 J j Q t 9 C 8 0 L X Q v d C 1 0 L 3 Q v d G L 0 L k g 0 Y L Q u N C / L n s y M D I y L D J 9 J n F 1 b 3 Q 7 L C Z x d W 9 0 O 1 N l Y 3 R p b 2 4 x L 9 C T 0 L 7 R g N C + 0 L Q y L 9 C Y 0 L f Q v N C 1 0 L 3 Q t d C 9 0 L 3 R i 9 C 5 I N G C 0 L j Q v y 5 7 0 J 3 Q v t C 8 0 L X Q v d C 6 0 L v Q s N G C 0 Y P R g N C w L D B 9 J n F 1 b 3 Q 7 L C Z x d W 9 0 O 1 N l Y 3 R p b 2 4 x L 9 C T 0 L 7 R g N C + 0 L Q y L 9 C Y 0 L f Q v N C 1 0 L 3 Q t d C 9 0 L 3 R i 9 C 5 I N G C 0 L j Q v y 5 7 M j A y M y w x f S Z x d W 9 0 O y w m c X V v d D t T Z W N 0 a W 9 u M S / Q k 9 C + 0 Y D Q v t C 0 M i / Q m N C 3 0 L z Q t d C 9 0 L X Q v d C 9 0 Y v Q u S D R g t C 4 0 L 8 u e z I w M j I s M n 0 m c X V v d D s s J n F 1 b 3 Q 7 U 2 V j d G l v b j E v 0 K H Q u 9 C 4 0 Y / Q v d C 4 0 L U x L 9 C j 0 Y H Q u 9 C + 0 L L Q v d G L 0 L k g 0 Y H R g t C + 0 L v Q s d C 1 0 Y Y g 0 L T Q v t C x 0 L D Q s t C 7 0 L X Q v S 5 7 0 J / R g N C + 0 L T Q s N C 2 0 L g g 0 L / Q v i D Q s 9 C + 0 Y D Q v t C 0 0 L D Q v C w 2 f S Z x d W 9 0 O y w m c X V v d D t T Z W N 0 a W 9 u M S / Q o d C 7 0 L j R j 9 C 9 0 L j Q t T E v 0 K P R g d C 7 0 L 7 Q s t C 9 0 Y v Q u S D R g d G C 0 L 7 Q u 9 C x 0 L X R h i D Q t N C + 0 L H Q s N C y 0 L v Q t d C 9 M S 5 7 0 K b Q t d C 9 0 Y s g 0 L f Q s C A y M D I y I N C y I N C 0 0 L L R g 9 G F I N C z 0 L 7 R g N C + 0 L T Q s N G F L D d 9 J n F 1 b 3 Q 7 L C Z x d W 9 0 O 1 N l Y 3 R p b 2 4 x L 9 C h 0 L v Q u N G P 0 L 3 Q u N C 1 M S / Q o 9 G B 0 L v Q v t C y 0 L 3 R i 9 C 5 I N G B 0 Y L Q v t C 7 0 L H Q t d G G I N C 0 0 L 7 Q s d C w 0 L L Q u 9 C 1 0 L 0 y L n v Q p t C 1 0 L 3 R i y D Q t 9 C w I D I w M j M g 0 L I g 0 L T Q s t G D 0 Y U g 0 L P Q v t G A 0 L 7 Q t N C w 0 Y U s O H 0 m c X V v d D s s J n F 1 b 3 Q 7 U 2 V j d G l v b j E v 0 K H Q u 9 C 4 0 Y / Q v d C 4 0 L U x L 9 C j 0 Y H Q u 9 C + 0 L L Q v d G L 0 L k g 0 Y H R g t C + 0 L v Q s d C 1 0 Y Y g 0 L T Q v t C x 0 L D Q s t C 7 0 L X Q v T M u e 9 C T 0 L 7 R g N C + 0 L Q g M S 4 g 0 K b Q t d C 9 0 L A g 0 L I g 0 L T Q u N C 9 0 L D Q v N C 4 0 L r Q t S w 5 f S Z x d W 9 0 O y w m c X V v d D t T Z W N 0 a W 9 u M S / Q o d C 7 0 L j R j 9 C 9 0 L j Q t T E v 0 K P R g d C 7 0 L 7 Q s t C 9 0 Y v Q u S D R g d G C 0 L 7 Q u 9 C x 0 L X R h i D Q t N C + 0 L H Q s N C y 0 L v Q t d C 9 N C 5 7 0 J P Q v t G A 0 L 7 Q t C A y L t C m 0 L X Q v d C w I N C y I C D Q t N C 4 0 L 3 Q s N C 8 0 L j Q u t C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0 J P Q v t G A 0 L 7 Q t D E v 0 J j Q t 9 C 8 0 L X Q v d C 1 0 L 3 Q v d G L 0 L k g 0 Y L Q u N C / L n v Q n d C + 0 L z Q t d C 9 0 L r Q u 9 C w 0 Y L R g 9 G A 0 L A g L D B 9 J n F 1 b 3 Q 7 L C Z x d W 9 0 O 1 N l Y 3 R p b 2 4 x L 9 C T 0 L 7 R g N C + 0 L Q x L 9 C Y 0 L f Q v N C 1 0 L 3 Q t d C 9 0 L 3 R i 9 C 5 I N G C 0 L j Q v y 5 7 M j A y M y w x f S Z x d W 9 0 O y w m c X V v d D t T Z W N 0 a W 9 u M S / Q k 9 C + 0 Y D Q v t C 0 M S / Q m N C 3 0 L z Q t d C 9 0 L X Q v d C 9 0 Y v Q u S D R g t C 4 0 L 8 u e z I w M j I s M n 0 m c X V v d D s s J n F 1 b 3 Q 7 U 2 V j d G l v b j E v 0 J P Q v t G A 0 L 7 Q t D I v 0 J j Q t 9 C 8 0 L X Q v d C 1 0 L 3 Q v d G L 0 L k g 0 Y L Q u N C / L n v Q n d C + 0 L z Q t d C 9 0 L r Q u 9 C w 0 Y L R g 9 G A 0 L A s M H 0 m c X V v d D s s J n F 1 b 3 Q 7 U 2 V j d G l v b j E v 0 J P Q v t G A 0 L 7 Q t D I v 0 J j Q t 9 C 8 0 L X Q v d C 1 0 L 3 Q v d G L 0 L k g 0 Y L Q u N C / L n s y M D I z L D F 9 J n F 1 b 3 Q 7 L C Z x d W 9 0 O 1 N l Y 3 R p b 2 4 x L 9 C T 0 L 7 R g N C + 0 L Q y L 9 C Y 0 L f Q v N C 1 0 L 3 Q t d C 9 0 L 3 R i 9 C 5 I N G C 0 L j Q v y 5 7 M j A y M i w y f S Z x d W 9 0 O y w m c X V v d D t T Z W N 0 a W 9 u M S / Q o d C 7 0 L j R j 9 C 9 0 L j Q t T E v 0 K P R g d C 7 0 L 7 Q s t C 9 0 Y v Q u S D R g d G C 0 L 7 Q u 9 C x 0 L X R h i D Q t N C + 0 L H Q s N C y 0 L v Q t d C 9 L n v Q n 9 G A 0 L 7 Q t N C w 0 L b Q u C D Q v 9 C + I N C z 0 L 7 R g N C + 0 L T Q s N C 8 L D Z 9 J n F 1 b 3 Q 7 L C Z x d W 9 0 O 1 N l Y 3 R p b 2 4 x L 9 C h 0 L v Q u N G P 0 L 3 Q u N C 1 M S / Q o 9 G B 0 L v Q v t C y 0 L 3 R i 9 C 5 I N G B 0 Y L Q v t C 7 0 L H Q t d G G I N C 0 0 L 7 Q s d C w 0 L L Q u 9 C 1 0 L 0 x L n v Q p t C 1 0 L 3 R i y D Q t 9 C w I D I w M j I g 0 L I g 0 L T Q s t G D 0 Y U g 0 L P Q v t G A 0 L 7 Q t N C w 0 Y U s N 3 0 m c X V v d D s s J n F 1 b 3 Q 7 U 2 V j d G l v b j E v 0 K H Q u 9 C 4 0 Y / Q v d C 4 0 L U x L 9 C j 0 Y H Q u 9 C + 0 L L Q v d G L 0 L k g 0 Y H R g t C + 0 L v Q s d C 1 0 Y Y g 0 L T Q v t C x 0 L D Q s t C 7 0 L X Q v T I u e 9 C m 0 L X Q v d G L I N C 3 0 L A g M j A y M y D Q s i D Q t N C y 0 Y P R h S D Q s 9 C + 0 Y D Q v t C 0 0 L D R h S w 4 f S Z x d W 9 0 O y w m c X V v d D t T Z W N 0 a W 9 u M S / Q o d C 7 0 L j R j 9 C 9 0 L j Q t T E v 0 K P R g d C 7 0 L 7 Q s t C 9 0 Y v Q u S D R g d G C 0 L 7 Q u 9 C x 0 L X R h i D Q t N C + 0 L H Q s N C y 0 L v Q t d C 9 M y 5 7 0 J P Q v t G A 0 L 7 Q t C A x L i D Q p t C 1 0 L 3 Q s C D Q s i D Q t N C 4 0 L 3 Q s N C 8 0 L j Q u t C 1 L D l 9 J n F 1 b 3 Q 7 L C Z x d W 9 0 O 1 N l Y 3 R p b 2 4 x L 9 C h 0 L v Q u N G P 0 L 3 Q u N C 1 M S / Q o 9 G B 0 L v Q v t C y 0 L 3 R i 9 C 5 I N G B 0 Y L Q v t C 7 0 L H Q t d G G I N C 0 0 L 7 Q s d C w 0 L L Q u 9 C 1 0 L 0 0 L n v Q k 9 C + 0 Y D Q v t C 0 I D I u 0 K b Q t d C 9 0 L A g 0 L I g I N C 0 0 L j Q v d C w 0 L z Q u N C 6 0 L U s M T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9 C T 0 L 7 R g N C + 0 L Q y L 9 C Y 0 L f Q v N C 1 0 L 3 Q t d C 9 0 L 3 R i 9 C 5 I N G C 0 L j Q v y 5 7 0 J 3 Q v t C 8 0 L X Q v d C 6 0 L v Q s N G C 0 Y P R g N C w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M y V E M C V C R S V E M S U 4 M C V E M C V C R S V E M C V C N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2 Z Q q 0 a l c V O v F f N d U q I s D c A A A A A A g A A A A A A E G Y A A A A B A A A g A A A A 2 W T q 6 k W b 6 e q o R R A b y p v X l N g g P v e X k a V p e S + K L a s W q J Q A A A A A D o A A A A A C A A A g A A A A 1 8 k 8 F G 7 C g F Z l 9 I H s p s m 3 f E q + a T Q h b 8 I Y k a n s d J T l G 7 J Q A A A A B m 2 o 2 Y / 3 t 2 6 g X j f s J o R + 0 c V j O e 5 o H q I Z E a o / s N w 5 0 9 D q 3 R E l 5 x U q p p U e v S 0 T h z T x b 5 E O Y y i J J T b / A 3 P 3 H x Z R S i D 2 a n m o b g G f D r r q o K + e t a x A A A A A u 7 3 / r X C 8 x J l 7 f E N O t B B u S t + b y + b I 4 I n S 1 h W t 5 i y y p W m K y U e 2 r C G 5 E 2 T f 0 g Y a + G X J d A Z O S 7 A N / j k 3 R u Z 9 3 J j r h Q = = < / D a t a M a s h u p > 
</file>

<file path=customXml/itemProps1.xml><?xml version="1.0" encoding="utf-8"?>
<ds:datastoreItem xmlns:ds="http://schemas.openxmlformats.org/officeDocument/2006/customXml" ds:itemID="{D1FB72DF-C9FA-4000-932C-F5407E4DC9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</vt:lpstr>
      <vt:lpstr>АВС_анализ</vt:lpstr>
      <vt:lpstr>Склад</vt:lpstr>
      <vt:lpstr>Справочник_дубли арт</vt:lpstr>
      <vt:lpstr>Итоги</vt:lpstr>
      <vt:lpstr>Сравнительный анализ</vt:lpstr>
      <vt:lpstr>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2023-11-28T09:22:58Z</dcterms:modified>
</cp:coreProperties>
</file>