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rifo\Downloads\"/>
    </mc:Choice>
  </mc:AlternateContent>
  <xr:revisionPtr revIDLastSave="0" documentId="13_ncr:1_{C5928206-75AB-454B-9D6F-317BCA7376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3" l="1"/>
  <c r="I40" i="3"/>
  <c r="H41" i="3"/>
  <c r="I41" i="3" s="1"/>
  <c r="F39" i="3"/>
  <c r="F40" i="3"/>
  <c r="A11" i="4"/>
  <c r="E27" i="3"/>
  <c r="F27" i="3" s="1"/>
  <c r="G27" i="3"/>
  <c r="D27" i="3"/>
  <c r="D2" i="3"/>
  <c r="D3" i="3"/>
  <c r="D4" i="3"/>
  <c r="D5" i="3"/>
  <c r="D6" i="3"/>
  <c r="D7" i="3"/>
  <c r="D8" i="3"/>
  <c r="D19" i="3"/>
  <c r="D20" i="3"/>
  <c r="D21" i="3"/>
  <c r="D22" i="3"/>
  <c r="D23" i="3"/>
  <c r="P5" i="3"/>
  <c r="D9" i="3"/>
  <c r="D10" i="3"/>
  <c r="D11" i="3"/>
  <c r="D12" i="3"/>
  <c r="D13" i="3"/>
  <c r="P2" i="3"/>
  <c r="P4" i="3"/>
  <c r="D28" i="3"/>
  <c r="E21" i="3"/>
  <c r="F21" i="3" s="1"/>
  <c r="G21" i="3"/>
  <c r="D29" i="3"/>
  <c r="E29" i="3"/>
  <c r="F29" i="3" s="1"/>
  <c r="G29" i="3"/>
  <c r="D26" i="3"/>
  <c r="E26" i="3"/>
  <c r="F26" i="3" s="1"/>
  <c r="G26" i="3"/>
  <c r="E22" i="3"/>
  <c r="F22" i="3" s="1"/>
  <c r="G22" i="3"/>
  <c r="E7" i="3"/>
  <c r="F7" i="3" s="1"/>
  <c r="G7" i="3"/>
  <c r="G34" i="3"/>
  <c r="E34" i="3"/>
  <c r="F34" i="3" s="1"/>
  <c r="D34" i="3"/>
  <c r="G33" i="3"/>
  <c r="E33" i="3"/>
  <c r="F33" i="3" s="1"/>
  <c r="D33" i="3"/>
  <c r="G32" i="3"/>
  <c r="E32" i="3"/>
  <c r="F32" i="3" s="1"/>
  <c r="D32" i="3"/>
  <c r="G31" i="3"/>
  <c r="E31" i="3"/>
  <c r="F31" i="3" s="1"/>
  <c r="D31" i="3"/>
  <c r="G30" i="3"/>
  <c r="E30" i="3"/>
  <c r="F30" i="3" s="1"/>
  <c r="D30" i="3"/>
  <c r="G28" i="3"/>
  <c r="E28" i="3"/>
  <c r="F28" i="3" s="1"/>
  <c r="G25" i="3"/>
  <c r="E25" i="3"/>
  <c r="F25" i="3" s="1"/>
  <c r="D25" i="3"/>
  <c r="G24" i="3"/>
  <c r="E24" i="3"/>
  <c r="F24" i="3" s="1"/>
  <c r="D24" i="3"/>
  <c r="G23" i="3"/>
  <c r="E23" i="3"/>
  <c r="F23" i="3" s="1"/>
  <c r="G20" i="3"/>
  <c r="E20" i="3"/>
  <c r="F20" i="3" s="1"/>
  <c r="G19" i="3"/>
  <c r="E19" i="3"/>
  <c r="F19" i="3" s="1"/>
  <c r="G18" i="3"/>
  <c r="E18" i="3"/>
  <c r="F18" i="3" s="1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G13" i="3"/>
  <c r="E13" i="3"/>
  <c r="F13" i="3" s="1"/>
  <c r="G12" i="3"/>
  <c r="E12" i="3"/>
  <c r="F12" i="3" s="1"/>
  <c r="G11" i="3"/>
  <c r="E11" i="3"/>
  <c r="F11" i="3" s="1"/>
  <c r="G10" i="3"/>
  <c r="E10" i="3"/>
  <c r="F10" i="3" s="1"/>
  <c r="G9" i="3"/>
  <c r="E9" i="3"/>
  <c r="F9" i="3" s="1"/>
  <c r="B51" i="3"/>
  <c r="H29" i="3" l="1"/>
  <c r="H27" i="3"/>
  <c r="H34" i="3"/>
  <c r="H21" i="3"/>
  <c r="H26" i="3"/>
  <c r="H22" i="3"/>
  <c r="H7" i="3"/>
  <c r="H12" i="3"/>
  <c r="H24" i="3"/>
  <c r="H25" i="3"/>
  <c r="H10" i="3"/>
  <c r="H33" i="3"/>
  <c r="H9" i="3"/>
  <c r="H17" i="3"/>
  <c r="H18" i="3"/>
  <c r="H31" i="3"/>
  <c r="H19" i="3"/>
  <c r="H13" i="3"/>
  <c r="H14" i="3"/>
  <c r="H15" i="3"/>
  <c r="H16" i="3"/>
  <c r="H28" i="3"/>
  <c r="H30" i="3"/>
  <c r="H11" i="3"/>
  <c r="H23" i="3"/>
  <c r="H20" i="3"/>
  <c r="H32" i="3"/>
  <c r="G3" i="3"/>
  <c r="C41" i="3"/>
  <c r="G4" i="3" l="1"/>
  <c r="G5" i="3"/>
  <c r="G6" i="3"/>
  <c r="G8" i="3"/>
  <c r="G2" i="3"/>
  <c r="P3" i="3"/>
  <c r="P6" i="3"/>
  <c r="P7" i="3"/>
  <c r="E5" i="3"/>
  <c r="F5" i="3" s="1"/>
  <c r="D41" i="3" l="1"/>
  <c r="E3" i="3" l="1"/>
  <c r="F3" i="3" s="1"/>
  <c r="W2" i="3"/>
  <c r="E2" i="3" l="1"/>
  <c r="G41" i="3" l="1"/>
  <c r="A3" i="4" l="1"/>
  <c r="A4" i="4"/>
  <c r="A5" i="4"/>
  <c r="A6" i="4"/>
  <c r="A7" i="4"/>
  <c r="A8" i="4"/>
  <c r="A9" i="4"/>
  <c r="A10" i="4"/>
  <c r="A12" i="4"/>
  <c r="A13" i="4"/>
  <c r="A2" i="4"/>
  <c r="H39" i="3" s="1"/>
  <c r="F50" i="3" l="1"/>
  <c r="H50" i="3" s="1"/>
  <c r="I50" i="3" s="1"/>
  <c r="F42" i="3"/>
  <c r="H42" i="3" s="1"/>
  <c r="I42" i="3" s="1"/>
  <c r="F48" i="3"/>
  <c r="H48" i="3" s="1"/>
  <c r="F43" i="3"/>
  <c r="H43" i="3" s="1"/>
  <c r="I43" i="3" s="1"/>
  <c r="F49" i="3"/>
  <c r="H49" i="3" s="1"/>
  <c r="F44" i="3"/>
  <c r="H44" i="3" s="1"/>
  <c r="I44" i="3" s="1"/>
  <c r="H40" i="3"/>
  <c r="F47" i="3"/>
  <c r="H47" i="3" s="1"/>
  <c r="I47" i="3" s="1"/>
  <c r="F46" i="3"/>
  <c r="H46" i="3" s="1"/>
  <c r="I46" i="3" s="1"/>
  <c r="F45" i="3"/>
  <c r="H45" i="3" s="1"/>
  <c r="I45" i="3" s="1"/>
  <c r="F41" i="3"/>
  <c r="F2" i="3"/>
  <c r="H2" i="3" s="1"/>
  <c r="T7" i="3"/>
  <c r="C50" i="3"/>
  <c r="C40" i="3"/>
  <c r="C47" i="3"/>
  <c r="C46" i="3"/>
  <c r="C42" i="3"/>
  <c r="C45" i="3"/>
  <c r="C43" i="3"/>
  <c r="C39" i="3"/>
  <c r="C44" i="3"/>
  <c r="C49" i="3"/>
  <c r="C48" i="3"/>
  <c r="G45" i="3" l="1"/>
  <c r="G43" i="3"/>
  <c r="G40" i="3"/>
  <c r="G46" i="3"/>
  <c r="G47" i="3"/>
  <c r="G44" i="3"/>
  <c r="G48" i="3"/>
  <c r="I48" i="3" s="1"/>
  <c r="G50" i="3"/>
  <c r="G39" i="3"/>
  <c r="G49" i="3"/>
  <c r="I49" i="3" s="1"/>
  <c r="G42" i="3"/>
  <c r="D48" i="3" l="1"/>
  <c r="D39" i="3"/>
  <c r="D49" i="3"/>
  <c r="D50" i="3"/>
  <c r="S6" i="3" l="1"/>
  <c r="S5" i="3"/>
  <c r="S3" i="3"/>
  <c r="S7" i="3"/>
  <c r="S4" i="3"/>
  <c r="S2" i="3"/>
  <c r="T2" i="3"/>
  <c r="T6" i="3"/>
  <c r="T3" i="3"/>
  <c r="V3" i="3" l="1"/>
  <c r="V2" i="3"/>
  <c r="H5" i="3"/>
  <c r="H3" i="3"/>
  <c r="S8" i="3"/>
  <c r="T5" i="3"/>
  <c r="V5" i="3" s="1"/>
  <c r="T4" i="3"/>
  <c r="D40" i="3"/>
  <c r="V6" i="3"/>
  <c r="E8" i="3"/>
  <c r="F8" i="3" s="1"/>
  <c r="E6" i="3"/>
  <c r="F6" i="3" s="1"/>
  <c r="E4" i="3"/>
  <c r="F4" i="3" s="1"/>
  <c r="D43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V4" i="3" l="1"/>
  <c r="V7" i="3" s="1"/>
  <c r="C51" i="3"/>
  <c r="D46" i="3"/>
  <c r="D47" i="3"/>
  <c r="D42" i="3"/>
  <c r="D44" i="3"/>
  <c r="D45" i="3"/>
  <c r="H4" i="3"/>
  <c r="H6" i="3"/>
  <c r="H8" i="3"/>
  <c r="I40" i="2"/>
  <c r="I44" i="2"/>
  <c r="I41" i="2"/>
  <c r="I32" i="2"/>
  <c r="I31" i="2"/>
  <c r="I30" i="2"/>
  <c r="I29" i="2"/>
  <c r="I28" i="2"/>
  <c r="I27" i="2"/>
  <c r="I26" i="2"/>
  <c r="D5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B678A829-B9C1-4017-A8B1-2B003794704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M22" authorId="0" shapeId="0" xr:uid="{BC7204A2-E4BD-FC43-AF88-5A38CF746AC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1. Отображение состояния скриптов
2. Расчёт интенсивности
3. Расчёт интенсивности для каждой транзакции</t>
        </r>
      </text>
    </comment>
  </commentList>
</comments>
</file>

<file path=xl/sharedStrings.xml><?xml version="1.0" encoding="utf-8"?>
<sst xmlns="http://schemas.openxmlformats.org/spreadsheetml/2006/main" count="267" uniqueCount="102">
  <si>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</si>
  <si>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</si>
  <si>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</si>
  <si>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</si>
  <si>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</si>
  <si>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</si>
  <si>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</si>
  <si>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</si>
  <si>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</si>
  <si>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</si>
  <si>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</si>
  <si>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</si>
  <si>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</si>
  <si>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</si>
  <si>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</si>
  <si>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</si>
  <si>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</si>
  <si>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</si>
  <si>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</si>
  <si>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</si>
  <si>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</si>
  <si>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</si>
  <si>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</si>
  <si>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</si>
  <si>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</si>
  <si>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</si>
  <si>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</si>
  <si>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</si>
  <si>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</si>
  <si>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</si>
  <si>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</si>
  <si>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</si>
  <si>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</si>
  <si>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</si>
  <si>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</si>
  <si>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</si>
  <si>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</si>
  <si>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</si>
  <si>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</si>
  <si>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</si>
  <si>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</si>
  <si>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</si>
  <si>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</si>
  <si>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</si>
  <si>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</si>
  <si>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</si>
  <si>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</si>
  <si>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</si>
  <si>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</si>
  <si>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</si>
  <si>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</si>
  <si>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</si>
  <si>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</si>
  <si>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</si>
  <si>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</si>
  <si>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</si>
  <si>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</si>
  <si>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</si>
  <si>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</si>
  <si>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</si>
  <si>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</si>
  <si>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</si>
  <si>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</si>
  <si>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</si>
  <si>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</si>
  <si>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</si>
  <si>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</si>
  <si>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</si>
  <si>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</si>
  <si>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</si>
  <si>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</si>
  <si>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</si>
  <si>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</si>
  <si>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Maximum</t>
  </si>
  <si>
    <t>Std. Deviation</t>
  </si>
  <si>
    <t>90 Percent</t>
  </si>
  <si>
    <t>No Data</t>
  </si>
  <si>
    <t>find_flight</t>
  </si>
  <si>
    <t>ScriptName</t>
  </si>
  <si>
    <t>Duration + Think_time</t>
  </si>
  <si>
    <t>Action_Transaction</t>
  </si>
  <si>
    <t>Профиль</t>
  </si>
  <si>
    <t>Jmeter, throughput per minute</t>
  </si>
  <si>
    <t>Названия строк</t>
  </si>
  <si>
    <t>Общий итог</t>
  </si>
  <si>
    <t xml:space="preserve">Threshold </t>
  </si>
  <si>
    <t xml:space="preserve">Violation(%) </t>
  </si>
  <si>
    <t>choose_flight</t>
  </si>
  <si>
    <t>click_flight</t>
  </si>
  <si>
    <t>home_page</t>
  </si>
  <si>
    <t>itinerary</t>
  </si>
  <si>
    <t>UC2_BuyTicket</t>
  </si>
  <si>
    <t>UC3_ViewingTickets</t>
  </si>
  <si>
    <t>UC4_DeleteTickets</t>
  </si>
  <si>
    <t>UC5_SignUp</t>
  </si>
  <si>
    <t>UC6_SearchFlight</t>
  </si>
  <si>
    <t>continue</t>
  </si>
  <si>
    <t>registration_fields</t>
  </si>
  <si>
    <t>sign_off</t>
  </si>
  <si>
    <t>sign_up</t>
  </si>
  <si>
    <t>UC1-Login</t>
  </si>
  <si>
    <t>delete_Ticket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</si>
</sst>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theme="1"/>
      <name val="Times New Roman"/>
      <family val="1"/>
      <charset val="204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60">
    <xf numFmtId="0" fontId="0" fillId="0" borderId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8" fillId="0" borderId="0"/>
    <xf numFmtId="0" fontId="19" fillId="0" borderId="0" applyNumberFormat="0" applyFill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3" fillId="6" borderId="6" applyNumberFormat="0" applyAlignment="0" applyProtection="0"/>
    <xf numFmtId="0" fontId="24" fillId="7" borderId="7" applyNumberFormat="0" applyAlignment="0" applyProtection="0"/>
    <xf numFmtId="0" fontId="25" fillId="7" borderId="6" applyNumberFormat="0" applyAlignment="0" applyProtection="0"/>
    <xf numFmtId="0" fontId="26" fillId="0" borderId="8" applyNumberFormat="0" applyFill="0" applyAlignment="0" applyProtection="0"/>
    <xf numFmtId="0" fontId="27" fillId="8" borderId="9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5" fillId="0" borderId="11" applyNumberFormat="0" applyFill="0" applyAlignment="0" applyProtection="0"/>
    <xf numFmtId="0" fontId="30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30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30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30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30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30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0" borderId="0"/>
    <xf numFmtId="0" fontId="7" fillId="9" borderId="10" applyNumberFormat="0" applyFont="0" applyAlignment="0" applyProtection="0"/>
    <xf numFmtId="9" fontId="31" fillId="0" borderId="0" applyFont="0" applyFill="0" applyBorder="0" applyAlignment="0" applyProtection="0"/>
    <xf numFmtId="0" fontId="6" fillId="0" borderId="0"/>
    <xf numFmtId="0" fontId="35" fillId="4" borderId="0" applyNumberFormat="0" applyBorder="0" applyAlignment="0" applyProtection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30" fillId="13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30" fillId="17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30" fillId="21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30" fillId="25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30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30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72">
    <xf numFmtId="0" fontId="0" fillId="0" borderId="0" xfId="0"/>
    <xf numFmtId="0" fontId="16" fillId="5" borderId="1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left" vertical="top" wrapText="1"/>
    </xf>
    <xf numFmtId="0" fontId="15" fillId="0" borderId="2" xfId="4" applyFont="1" applyBorder="1" applyAlignment="1">
      <alignment horizontal="center" vertical="top"/>
    </xf>
    <xf numFmtId="0" fontId="16" fillId="0" borderId="2" xfId="0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center" vertical="top"/>
    </xf>
    <xf numFmtId="10" fontId="18" fillId="0" borderId="2" xfId="0" applyNumberFormat="1" applyFont="1" applyBorder="1" applyAlignment="1">
      <alignment horizontal="center" vertical="top"/>
    </xf>
    <xf numFmtId="10" fontId="18" fillId="0" borderId="2" xfId="0" applyNumberFormat="1" applyFont="1" applyBorder="1" applyAlignment="1">
      <alignment horizontal="left" vertical="top"/>
    </xf>
    <xf numFmtId="0" fontId="16" fillId="5" borderId="2" xfId="0" applyFont="1" applyFill="1" applyBorder="1" applyAlignment="1">
      <alignment horizontal="left" vertical="top"/>
    </xf>
    <xf numFmtId="0" fontId="7" fillId="0" borderId="2" xfId="42" applyBorder="1"/>
    <xf numFmtId="0" fontId="16" fillId="0" borderId="2" xfId="0" applyFont="1" applyBorder="1" applyAlignment="1">
      <alignment horizontal="left" vertical="top"/>
    </xf>
    <xf numFmtId="10" fontId="16" fillId="0" borderId="2" xfId="0" applyNumberFormat="1" applyFont="1" applyBorder="1" applyAlignment="1">
      <alignment horizontal="left" vertical="top"/>
    </xf>
    <xf numFmtId="0" fontId="15" fillId="0" borderId="2" xfId="4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7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11" fillId="0" borderId="2" xfId="0" applyFont="1" applyBorder="1" applyAlignment="1">
      <alignment vertical="center" wrapText="1"/>
    </xf>
    <xf numFmtId="0" fontId="0" fillId="40" borderId="2" xfId="0" applyFill="1" applyBorder="1"/>
    <xf numFmtId="1" fontId="0" fillId="35" borderId="2" xfId="0" applyNumberFormat="1" applyFill="1" applyBorder="1"/>
    <xf numFmtId="0" fontId="11" fillId="39" borderId="15" xfId="0" applyFont="1" applyFill="1" applyBorder="1" applyAlignment="1">
      <alignment vertical="center" wrapText="1"/>
    </xf>
    <xf numFmtId="0" fontId="9" fillId="39" borderId="15" xfId="0" applyFont="1" applyFill="1" applyBorder="1" applyAlignment="1">
      <alignment horizontal="left" vertical="center" wrapText="1"/>
    </xf>
    <xf numFmtId="0" fontId="9" fillId="35" borderId="15" xfId="0" applyFont="1" applyFill="1" applyBorder="1" applyAlignment="1">
      <alignment horizontal="left" vertical="center" wrapText="1"/>
    </xf>
    <xf numFmtId="0" fontId="10" fillId="39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44" applyFont="1" applyBorder="1"/>
    <xf numFmtId="0" fontId="11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5" borderId="20" xfId="0" applyFill="1" applyBorder="1"/>
    <xf numFmtId="9" fontId="0" fillId="0" borderId="2" xfId="0" applyNumberFormat="1" applyBorder="1"/>
    <xf numFmtId="0" fontId="0" fillId="0" borderId="26" xfId="0" applyBorder="1"/>
    <xf numFmtId="0" fontId="32" fillId="0" borderId="22" xfId="0" applyFont="1" applyBorder="1"/>
    <xf numFmtId="0" fontId="32" fillId="0" borderId="0" xfId="0" applyFont="1"/>
    <xf numFmtId="1" fontId="32" fillId="0" borderId="0" xfId="0" applyNumberFormat="1" applyFont="1"/>
    <xf numFmtId="9" fontId="0" fillId="0" borderId="27" xfId="0" applyNumberFormat="1" applyBorder="1"/>
    <xf numFmtId="0" fontId="11" fillId="39" borderId="20" xfId="0" applyFont="1" applyFill="1" applyBorder="1" applyAlignment="1">
      <alignment vertical="center" wrapText="1"/>
    </xf>
    <xf numFmtId="0" fontId="9" fillId="39" borderId="20" xfId="0" applyFont="1" applyFill="1" applyBorder="1" applyAlignment="1">
      <alignment horizontal="center" vertical="center" wrapText="1"/>
    </xf>
    <xf numFmtId="0" fontId="9" fillId="39" borderId="30" xfId="0" applyFont="1" applyFill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wrapText="1"/>
    </xf>
    <xf numFmtId="0" fontId="0" fillId="0" borderId="2" xfId="0" applyBorder="1"/>
    <xf numFmtId="0" fontId="36" fillId="0" borderId="25" xfId="0" applyFont="1" applyBorder="1"/>
    <xf numFmtId="0" fontId="0" fillId="40" borderId="12" xfId="0" applyFill="1" applyBorder="1"/>
    <xf numFmtId="0" fontId="36" fillId="42" borderId="22" xfId="0" applyFont="1" applyFill="1" applyBorder="1"/>
    <xf numFmtId="2" fontId="36" fillId="42" borderId="2" xfId="0" applyNumberFormat="1" applyFont="1" applyFill="1" applyBorder="1"/>
    <xf numFmtId="0" fontId="39" fillId="39" borderId="15" xfId="0" applyFont="1" applyFill="1" applyBorder="1" applyAlignment="1">
      <alignment vertical="center" wrapText="1"/>
    </xf>
    <xf numFmtId="0" fontId="4" fillId="0" borderId="2" xfId="80" applyBorder="1"/>
    <xf numFmtId="0" fontId="0" fillId="35" borderId="2" xfId="0" applyFill="1" applyBorder="1"/>
    <xf numFmtId="0" fontId="3" fillId="0" borderId="2" xfId="100" applyBorder="1"/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0" xfId="140"/>
  </cellXfs>
  <cellStyles count="16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1 4" xfId="82" xr:uid="{0E7D9273-4C70-4A26-AB6D-AFE5E0E4C9B5}"/>
    <cellStyle name="20% — акцент1 5" xfId="102" xr:uid="{1292726F-E0CE-48FE-BB20-75A9C2B3B0DD}"/>
    <cellStyle name="20% — акцент1 6" xfId="122" xr:uid="{B059B76B-CFBE-4B81-A321-C7B0B19EBDAD}"/>
    <cellStyle name="20% — акцент1 7" xfId="142" xr:uid="{D68C4CA4-1CC0-4988-89B2-ECD1779F6E8D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2 4" xfId="85" xr:uid="{5F803327-7278-41D8-98E2-CC6DE8A5DC8C}"/>
    <cellStyle name="20% — акцент2 5" xfId="105" xr:uid="{FA6F943D-02FA-482E-AC8E-8F9E6C7A2623}"/>
    <cellStyle name="20% — акцент2 6" xfId="125" xr:uid="{5FCA0463-D2B7-4707-A567-25B7889A37A3}"/>
    <cellStyle name="20% — акцент2 7" xfId="145" xr:uid="{61B3D018-4AB6-47A5-9C9D-2195F336BA71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3 4" xfId="88" xr:uid="{ED3A6D08-4B18-431D-9832-EC0936CB8597}"/>
    <cellStyle name="20% — акцент3 5" xfId="108" xr:uid="{16E9D24F-7F58-44B2-AA47-97211F3322D5}"/>
    <cellStyle name="20% — акцент3 6" xfId="128" xr:uid="{62F3B1BD-7779-401C-B5B2-3A13629DAA3E}"/>
    <cellStyle name="20% — акцент3 7" xfId="148" xr:uid="{F5D2DDD7-561A-4889-93E6-A61BE489C4CF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4 4" xfId="91" xr:uid="{4622FBAC-36E1-43B3-BAAC-6FD7DE5B4401}"/>
    <cellStyle name="20% — акцент4 5" xfId="111" xr:uid="{975E5595-0487-452A-813F-564677B05042}"/>
    <cellStyle name="20% — акцент4 6" xfId="131" xr:uid="{D79B55C5-1F30-4C8E-B224-E06164DAD93D}"/>
    <cellStyle name="20% — акцент4 7" xfId="151" xr:uid="{8FE7467E-3B79-4240-A531-F63CD9255D47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5 4" xfId="94" xr:uid="{A40F5A11-6020-4B6B-B6C8-9D198EE1D988}"/>
    <cellStyle name="20% — акцент5 5" xfId="114" xr:uid="{F823B56D-3C6A-4E28-9A77-A78881682EE9}"/>
    <cellStyle name="20% — акцент5 6" xfId="134" xr:uid="{3E80C110-6C25-44CB-A91A-67414B4F067B}"/>
    <cellStyle name="20% — акцент5 7" xfId="154" xr:uid="{A253B594-3DDE-4600-B095-E06D5A19F23F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20% — акцент6 4" xfId="97" xr:uid="{B0183320-2D96-4DF6-80ED-6FA42855D093}"/>
    <cellStyle name="20% — акцент6 5" xfId="117" xr:uid="{7B491EF3-B28B-45AF-ADE7-6F59843B4302}"/>
    <cellStyle name="20% — акцент6 6" xfId="137" xr:uid="{C98D1328-61F0-4631-8CC7-630614495AC7}"/>
    <cellStyle name="20% — акцент6 7" xfId="157" xr:uid="{48866CBD-70EB-4C0E-AF98-AB9EDFB02C13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1 4" xfId="83" xr:uid="{A039EF33-542B-4166-9D1C-EBD19344D3C7}"/>
    <cellStyle name="40% — акцент1 5" xfId="103" xr:uid="{2B0B4B36-EE62-44BB-9330-EB3F1C818375}"/>
    <cellStyle name="40% — акцент1 6" xfId="123" xr:uid="{5320EBC5-A6B6-41ED-8108-2CA3FB8453C8}"/>
    <cellStyle name="40% — акцент1 7" xfId="143" xr:uid="{CB6D3744-F041-4F7B-B9FA-73B62F15AD9F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2 4" xfId="86" xr:uid="{28A91939-F080-4FF5-B725-62D02FF21C09}"/>
    <cellStyle name="40% — акцент2 5" xfId="106" xr:uid="{840CD6FE-3BB6-467F-AB2C-DF90E509F3C1}"/>
    <cellStyle name="40% — акцент2 6" xfId="126" xr:uid="{3A6585FA-5BB6-4DD2-8D3B-BC69B4E41499}"/>
    <cellStyle name="40% — акцент2 7" xfId="146" xr:uid="{ED3E5BE0-C528-4543-AB36-BD959AF85A2A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3 4" xfId="89" xr:uid="{7B5EF7A4-B4A9-4D54-A0D9-19DBA60CBBB5}"/>
    <cellStyle name="40% — акцент3 5" xfId="109" xr:uid="{84E76FD4-0CC0-41D9-8D2A-8663D6F2102B}"/>
    <cellStyle name="40% — акцент3 6" xfId="129" xr:uid="{11248A38-3537-4DD5-A4B5-8FFF42AFC673}"/>
    <cellStyle name="40% — акцент3 7" xfId="149" xr:uid="{ABE164B6-DE9F-4EE8-999D-37C14F4DEC88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4 4" xfId="92" xr:uid="{B415644A-9051-4556-B91C-8DA521432FE9}"/>
    <cellStyle name="40% — акцент4 5" xfId="112" xr:uid="{668FC5A5-FF54-46D7-8EC4-AE7CFF808286}"/>
    <cellStyle name="40% — акцент4 6" xfId="132" xr:uid="{A450EEF6-49B0-41CC-A244-978E3BFD6D3E}"/>
    <cellStyle name="40% — акцент4 7" xfId="152" xr:uid="{F9C2426C-97FF-46B2-A26B-F77D8148626F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5 4" xfId="95" xr:uid="{CB3F3C63-3429-464F-850E-28FDC39A7E60}"/>
    <cellStyle name="40% — акцент5 5" xfId="115" xr:uid="{BBE69464-693A-4704-A7AB-665188FFE208}"/>
    <cellStyle name="40% — акцент5 6" xfId="135" xr:uid="{768C4367-F748-4E85-8B86-EB654A8141AF}"/>
    <cellStyle name="40% — акцент5 7" xfId="155" xr:uid="{DB421DA0-E585-4526-904C-AE47804582D9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40% — акцент6 4" xfId="98" xr:uid="{4487E093-1A23-4D00-A322-28B343551C9C}"/>
    <cellStyle name="40% — акцент6 5" xfId="118" xr:uid="{0C3FBEEB-7AF6-40CB-B453-B0282657F3B9}"/>
    <cellStyle name="40% — акцент6 6" xfId="138" xr:uid="{02CD7E0F-54C5-4BF7-AAFC-7DC7FE9165C7}"/>
    <cellStyle name="40% — акцент6 7" xfId="158" xr:uid="{50CD92D6-4E19-4A31-8C9B-EBB73AF2D657}"/>
    <cellStyle name="60% — акцент1" xfId="21" builtinId="32" customBuiltin="1"/>
    <cellStyle name="60% — акцент1 2" xfId="50" xr:uid="{00000000-0005-0000-0000-000025000000}"/>
    <cellStyle name="60% — акцент1 3" xfId="84" xr:uid="{7CE47378-7DA0-465A-969F-4FFCDC56644D}"/>
    <cellStyle name="60% — акцент1 4" xfId="104" xr:uid="{7A8DAB8B-A329-4081-96F7-BD8E2D86BE7B}"/>
    <cellStyle name="60% — акцент1 5" xfId="124" xr:uid="{1241E6B1-4BEB-4C48-83F4-2948E2AA1B7A}"/>
    <cellStyle name="60% — акцент1 6" xfId="144" xr:uid="{63A1B60F-FB31-4F9C-BAC1-73933F488FD4}"/>
    <cellStyle name="60% — акцент2" xfId="25" builtinId="36" customBuiltin="1"/>
    <cellStyle name="60% — акцент2 2" xfId="53" xr:uid="{00000000-0005-0000-0000-000027000000}"/>
    <cellStyle name="60% — акцент2 3" xfId="87" xr:uid="{BF703212-DCD9-441E-8292-8C7DFBC2F821}"/>
    <cellStyle name="60% — акцент2 4" xfId="107" xr:uid="{FF0E897D-450A-4218-B20D-BB31F28C6376}"/>
    <cellStyle name="60% — акцент2 5" xfId="127" xr:uid="{5DAF5842-B837-4852-90B5-8D7619606CF3}"/>
    <cellStyle name="60% — акцент2 6" xfId="147" xr:uid="{AB096E60-E12F-4FB5-858A-8B587F4A30D1}"/>
    <cellStyle name="60% — акцент3" xfId="29" builtinId="40" customBuiltin="1"/>
    <cellStyle name="60% — акцент3 2" xfId="56" xr:uid="{00000000-0005-0000-0000-000029000000}"/>
    <cellStyle name="60% — акцент3 3" xfId="90" xr:uid="{8A0BAAB3-33A8-4082-AC98-2BFA14FF5711}"/>
    <cellStyle name="60% — акцент3 4" xfId="110" xr:uid="{1C36B231-120D-47D4-AB3E-94AF0B6DA6FB}"/>
    <cellStyle name="60% — акцент3 5" xfId="130" xr:uid="{C8CBEE80-D005-4A09-8ACB-1E76B3B82868}"/>
    <cellStyle name="60% — акцент3 6" xfId="150" xr:uid="{E989F6FC-90DC-41EA-B656-25FD3F457896}"/>
    <cellStyle name="60% — акцент4" xfId="33" builtinId="44" customBuiltin="1"/>
    <cellStyle name="60% — акцент4 2" xfId="59" xr:uid="{00000000-0005-0000-0000-00002B000000}"/>
    <cellStyle name="60% — акцент4 3" xfId="93" xr:uid="{AB794DDC-93D2-4D06-AC0E-957F042C06AC}"/>
    <cellStyle name="60% — акцент4 4" xfId="113" xr:uid="{A9F8D1E0-5FEA-4D83-81F1-4AE68B65D628}"/>
    <cellStyle name="60% — акцент4 5" xfId="133" xr:uid="{C91FCE30-34E9-49CA-B6EC-B8F1057FF888}"/>
    <cellStyle name="60% — акцент4 6" xfId="153" xr:uid="{E2C7428A-3EC8-4081-9F1F-03E9F38BA65F}"/>
    <cellStyle name="60% — акцент5" xfId="37" builtinId="48" customBuiltin="1"/>
    <cellStyle name="60% — акцент5 2" xfId="62" xr:uid="{00000000-0005-0000-0000-00002D000000}"/>
    <cellStyle name="60% — акцент5 3" xfId="96" xr:uid="{5639AD76-F76E-45EE-838E-BFEF26EAA4CA}"/>
    <cellStyle name="60% — акцент5 4" xfId="116" xr:uid="{A7F4BB2B-2D89-4364-A0EA-6BBBCDB51814}"/>
    <cellStyle name="60% — акцент5 5" xfId="136" xr:uid="{55825DC1-540A-4EF6-86E3-4639D6BFBBA9}"/>
    <cellStyle name="60% — акцент5 6" xfId="156" xr:uid="{AFE2E209-F2EE-494C-B1EF-0CC680DFC39A}"/>
    <cellStyle name="60% — акцент6" xfId="41" builtinId="52" customBuiltin="1"/>
    <cellStyle name="60% — акцент6 2" xfId="65" xr:uid="{00000000-0005-0000-0000-00002F000000}"/>
    <cellStyle name="60% — акцент6 3" xfId="99" xr:uid="{C2700998-990F-4769-8BD2-64A539E9E5E2}"/>
    <cellStyle name="60% — акцент6 4" xfId="119" xr:uid="{0FC5845F-037E-4BA0-8DBF-2543BC1D022B}"/>
    <cellStyle name="60% — акцент6 5" xfId="139" xr:uid="{DA984136-C4E8-4995-9AC7-97501003BCDA}"/>
    <cellStyle name="60% — акцент6 6" xfId="159" xr:uid="{233F6012-B0D3-432E-9824-B9139FECAFC9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Обычный 6" xfId="80" xr:uid="{D5172ED7-4960-4799-AFCC-0E6B8E93C781}"/>
    <cellStyle name="Обычный 7" xfId="100" xr:uid="{146A27F8-0BD3-4A54-9473-630B4E736779}"/>
    <cellStyle name="Обычный 8" xfId="120" xr:uid="{F883D35A-B769-4A44-BE08-76628841175C}"/>
    <cellStyle name="Обычный 9" xfId="140" xr:uid="{121AEA3D-1F97-42BE-879F-465B27C9C906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имечание 5" xfId="81" xr:uid="{DB9A0E1A-1A30-4BFE-8A53-29D691F66963}"/>
    <cellStyle name="Примечание 6" xfId="101" xr:uid="{DA21D537-BE1B-45B6-A3A8-E727342BB2CE}"/>
    <cellStyle name="Примечание 7" xfId="121" xr:uid="{82635E09-49CE-4749-B8F7-F3353A06B8DA}"/>
    <cellStyle name="Примечание 8" xfId="141" xr:uid="{A9F95EEB-5412-4E40-9F1A-2D6CA551FD6F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ifo" refreshedDate="45448.879477893519" createdVersion="6" refreshedVersion="8" minRefreshableVersion="3" recordCount="33" xr:uid="{00000000-000A-0000-FFFF-FFFF01000000}">
  <cacheSource type="worksheet">
    <worksheetSource ref="A1:H34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41" maxValue="135"/>
    </cacheField>
    <cacheField name="одним пользователем в минуту" numFmtId="2">
      <sharedItems containsSemiMixedTypes="0" containsString="0" containsNumber="1" minValue="0" maxValue="1.463414634146341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8.536585365853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Покупка билета"/>
    <x v="0"/>
    <n v="1"/>
    <n v="2"/>
    <n v="41"/>
    <n v="1.4634146341463414"/>
    <n v="20"/>
    <n v="58.536585365853654"/>
  </r>
  <r>
    <s v="Покупка билета"/>
    <x v="1"/>
    <n v="1"/>
    <n v="2"/>
    <n v="41"/>
    <n v="1.4634146341463414"/>
    <n v="20"/>
    <n v="58.536585365853654"/>
  </r>
  <r>
    <s v="Покупка билета"/>
    <x v="2"/>
    <n v="1"/>
    <n v="2"/>
    <n v="41"/>
    <n v="1.4634146341463414"/>
    <n v="20"/>
    <n v="58.536585365853654"/>
  </r>
  <r>
    <s v="Покупка билета"/>
    <x v="3"/>
    <n v="1"/>
    <n v="2"/>
    <n v="41"/>
    <n v="1.4634146341463414"/>
    <n v="20"/>
    <n v="58.536585365853654"/>
  </r>
  <r>
    <s v="Покупка билета"/>
    <x v="4"/>
    <n v="1"/>
    <n v="2"/>
    <n v="41"/>
    <n v="1.4634146341463414"/>
    <n v="20"/>
    <n v="58.536585365853654"/>
  </r>
  <r>
    <s v="Покупка билета"/>
    <x v="5"/>
    <n v="1"/>
    <n v="2"/>
    <n v="41"/>
    <n v="1.4634146341463414"/>
    <n v="20"/>
    <n v="58.536585365853654"/>
  </r>
  <r>
    <s v="Покупка билета"/>
    <x v="6"/>
    <n v="0"/>
    <n v="2"/>
    <n v="41"/>
    <n v="0"/>
    <n v="20"/>
    <n v="0"/>
  </r>
  <r>
    <s v="Удаление бронирования "/>
    <x v="0"/>
    <n v="1"/>
    <n v="1"/>
    <n v="52"/>
    <n v="1.1538461538461537"/>
    <n v="20"/>
    <n v="23.076923076923073"/>
  </r>
  <r>
    <s v="Удаление бронирования "/>
    <x v="1"/>
    <n v="1"/>
    <n v="1"/>
    <n v="52"/>
    <n v="1.1538461538461537"/>
    <n v="20"/>
    <n v="23.076923076923073"/>
  </r>
  <r>
    <s v="Удаление бронирования "/>
    <x v="7"/>
    <n v="1"/>
    <n v="1"/>
    <n v="52"/>
    <n v="1.1538461538461537"/>
    <n v="20"/>
    <n v="23.076923076923073"/>
  </r>
  <r>
    <s v="Удаление бронирования "/>
    <x v="8"/>
    <n v="1"/>
    <n v="1"/>
    <n v="52"/>
    <n v="1.1538461538461537"/>
    <n v="20"/>
    <n v="23.076923076923073"/>
  </r>
  <r>
    <s v="Удаление бронирования "/>
    <x v="6"/>
    <n v="1"/>
    <n v="1"/>
    <n v="52"/>
    <n v="1.1538461538461537"/>
    <n v="20"/>
    <n v="23.076923076923073"/>
  </r>
  <r>
    <s v="Регистрация новых пользователей"/>
    <x v="0"/>
    <n v="1"/>
    <n v="2"/>
    <n v="74"/>
    <n v="0.81081081081081086"/>
    <n v="20"/>
    <n v="32.432432432432435"/>
  </r>
  <r>
    <s v="Регистрация новых пользователей"/>
    <x v="9"/>
    <n v="1"/>
    <n v="2"/>
    <n v="74"/>
    <n v="0.81081081081081086"/>
    <n v="20"/>
    <n v="32.432432432432435"/>
  </r>
  <r>
    <s v="Регистрация новых пользователей"/>
    <x v="10"/>
    <n v="1"/>
    <n v="2"/>
    <n v="74"/>
    <n v="0.81081081081081086"/>
    <n v="20"/>
    <n v="32.432432432432435"/>
  </r>
  <r>
    <s v="Регистрация новых пользователей"/>
    <x v="11"/>
    <n v="1"/>
    <n v="2"/>
    <n v="74"/>
    <n v="0.81081081081081086"/>
    <n v="20"/>
    <n v="32.432432432432435"/>
  </r>
  <r>
    <s v="Регистрация новых пользователей"/>
    <x v="6"/>
    <n v="1"/>
    <n v="2"/>
    <n v="74"/>
    <n v="0.81081081081081086"/>
    <n v="20"/>
    <n v="32.432432432432435"/>
  </r>
  <r>
    <s v="Логин"/>
    <x v="0"/>
    <n v="1"/>
    <n v="1"/>
    <n v="75"/>
    <n v="0.8"/>
    <n v="20"/>
    <n v="16"/>
  </r>
  <r>
    <s v="Логин"/>
    <x v="1"/>
    <n v="1"/>
    <n v="1"/>
    <n v="75"/>
    <n v="0.8"/>
    <n v="20"/>
    <n v="16"/>
  </r>
  <r>
    <s v="Логин"/>
    <x v="2"/>
    <n v="1"/>
    <n v="1"/>
    <n v="75"/>
    <n v="0.8"/>
    <n v="20"/>
    <n v="16"/>
  </r>
  <r>
    <s v="Логин"/>
    <x v="7"/>
    <n v="1"/>
    <n v="1"/>
    <n v="75"/>
    <n v="0.8"/>
    <n v="20"/>
    <n v="16"/>
  </r>
  <r>
    <s v="Логин"/>
    <x v="6"/>
    <n v="1"/>
    <n v="1"/>
    <n v="75"/>
    <n v="0.8"/>
    <n v="20"/>
    <n v="16"/>
  </r>
  <r>
    <s v="Поиск билета без покупки"/>
    <x v="0"/>
    <n v="1"/>
    <n v="2"/>
    <n v="73"/>
    <n v="0.82191780821917804"/>
    <n v="20"/>
    <n v="32.87671232876712"/>
  </r>
  <r>
    <s v="Поиск билета без покупки"/>
    <x v="1"/>
    <n v="1"/>
    <n v="2"/>
    <n v="73"/>
    <n v="0.82191780821917804"/>
    <n v="20"/>
    <n v="32.87671232876712"/>
  </r>
  <r>
    <s v="Поиск билета без покупки"/>
    <x v="2"/>
    <n v="1"/>
    <n v="2"/>
    <n v="73"/>
    <n v="0.82191780821917804"/>
    <n v="20"/>
    <n v="32.87671232876712"/>
  </r>
  <r>
    <s v="Поиск билета без покупки"/>
    <x v="3"/>
    <n v="1"/>
    <n v="2"/>
    <n v="73"/>
    <n v="0.82191780821917804"/>
    <n v="20"/>
    <n v="32.87671232876712"/>
  </r>
  <r>
    <s v="Поиск билета без покупки"/>
    <x v="4"/>
    <n v="1"/>
    <n v="2"/>
    <n v="73"/>
    <n v="0.82191780821917804"/>
    <n v="20"/>
    <n v="32.87671232876712"/>
  </r>
  <r>
    <s v="Поиск билета без покупки"/>
    <x v="7"/>
    <n v="1"/>
    <n v="2"/>
    <n v="73"/>
    <n v="0.82191780821917804"/>
    <n v="20"/>
    <n v="32.87671232876712"/>
  </r>
  <r>
    <s v="Поиск билета без покупки"/>
    <x v="6"/>
    <n v="1"/>
    <n v="2"/>
    <n v="73"/>
    <n v="0.82191780821917804"/>
    <n v="20"/>
    <n v="32.87671232876712"/>
  </r>
  <r>
    <s v="Ознакомление с путевым листом"/>
    <x v="0"/>
    <n v="1"/>
    <n v="2"/>
    <n v="135"/>
    <n v="0.44444444444444442"/>
    <n v="20"/>
    <n v="17.777777777777779"/>
  </r>
  <r>
    <s v="Ознакомление с путевым листом"/>
    <x v="1"/>
    <n v="1"/>
    <n v="2"/>
    <n v="135"/>
    <n v="0.44444444444444442"/>
    <n v="20"/>
    <n v="17.777777777777779"/>
  </r>
  <r>
    <s v="Ознакомление с путевым листом"/>
    <x v="7"/>
    <n v="1"/>
    <n v="2"/>
    <n v="135"/>
    <n v="0.44444444444444442"/>
    <n v="20"/>
    <n v="17.777777777777779"/>
  </r>
  <r>
    <s v="Ознакомление с путевым листом"/>
    <x v="6"/>
    <n v="0"/>
    <n v="2"/>
    <n v="135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topLeftCell="B29" zoomScale="80" zoomScaleNormal="80" workbookViewId="0">
      <selection activeCell="H45" sqref="F44:H45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28.28515625" customWidth="1"/>
    <col min="7" max="7" width="18.7109375" bestFit="1" customWidth="1"/>
    <col min="8" max="8" width="17" customWidth="1"/>
    <col min="9" max="9" width="49.5703125" bestFit="1" customWidth="1"/>
    <col min="10" max="10" width="21.7109375" bestFit="1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</cols>
  <sheetData>
    <row r="1" spans="1:23" ht="15.75" thickBot="1" x14ac:dyDescent="0.3">
      <c r="A1" t="s">
        <v>37</v>
      </c>
      <c r="B1" t="s">
        <v>38</v>
      </c>
      <c r="C1" t="s">
        <v>39</v>
      </c>
      <c r="D1" t="s">
        <v>41</v>
      </c>
      <c r="E1" t="s">
        <v>50</v>
      </c>
      <c r="F1" t="s">
        <v>51</v>
      </c>
      <c r="G1" t="s">
        <v>52</v>
      </c>
      <c r="H1" t="s">
        <v>7</v>
      </c>
      <c r="I1" s="15" t="s">
        <v>83</v>
      </c>
      <c r="J1" t="s">
        <v>49</v>
      </c>
      <c r="M1" s="39" t="s">
        <v>40</v>
      </c>
      <c r="N1" s="40" t="s">
        <v>42</v>
      </c>
      <c r="O1" s="40" t="s">
        <v>43</v>
      </c>
      <c r="P1" s="40" t="s">
        <v>79</v>
      </c>
      <c r="Q1" s="40" t="s">
        <v>44</v>
      </c>
      <c r="R1" s="40" t="s">
        <v>41</v>
      </c>
      <c r="S1" s="47" t="s">
        <v>47</v>
      </c>
      <c r="T1" s="60" t="s">
        <v>82</v>
      </c>
      <c r="U1" s="48" t="s">
        <v>45</v>
      </c>
      <c r="V1" s="48" t="s">
        <v>46</v>
      </c>
      <c r="W1" s="31" t="s">
        <v>48</v>
      </c>
    </row>
    <row r="2" spans="1:23" x14ac:dyDescent="0.25">
      <c r="A2" s="23" t="s">
        <v>8</v>
      </c>
      <c r="B2" s="23" t="s">
        <v>60</v>
      </c>
      <c r="C2" s="23">
        <v>1</v>
      </c>
      <c r="D2" s="31">
        <f>VLOOKUP(A2,$M$1:$X$8,6,FALSE)</f>
        <v>2</v>
      </c>
      <c r="E2">
        <f>VLOOKUP(A2,$M$1:$X$8,5,FALSE)</f>
        <v>41</v>
      </c>
      <c r="F2" s="18">
        <f>60/E2*C2</f>
        <v>1.4634146341463414</v>
      </c>
      <c r="G2">
        <f t="shared" ref="G2:G6" si="0">VLOOKUP(A2,$M$1:$X$8,9,FALSE)</f>
        <v>20</v>
      </c>
      <c r="H2" s="17">
        <f>D2*F2*G2</f>
        <v>58.536585365853654</v>
      </c>
      <c r="I2" s="16" t="s">
        <v>0</v>
      </c>
      <c r="J2" s="17">
        <v>148.26799854932162</v>
      </c>
      <c r="M2" s="42" t="s">
        <v>8</v>
      </c>
      <c r="N2" s="19">
        <v>5.5</v>
      </c>
      <c r="O2" s="36">
        <v>21</v>
      </c>
      <c r="P2" s="37">
        <f>N2+O2</f>
        <v>26.5</v>
      </c>
      <c r="Q2" s="24">
        <v>41</v>
      </c>
      <c r="R2" s="45">
        <v>2</v>
      </c>
      <c r="S2" s="46">
        <f t="shared" ref="S2:S7" si="1">R2/W$2</f>
        <v>0.2</v>
      </c>
      <c r="T2" s="61">
        <f t="shared" ref="T2:T7" si="2">60/(Q2)</f>
        <v>1.4634146341463414</v>
      </c>
      <c r="U2" s="49">
        <v>20</v>
      </c>
      <c r="V2" s="50">
        <f>ROUND(R2*T2*U2,0)</f>
        <v>59</v>
      </c>
      <c r="W2" s="29">
        <f>SUM(R2:R7)</f>
        <v>10</v>
      </c>
    </row>
    <row r="3" spans="1:23" x14ac:dyDescent="0.25">
      <c r="A3" s="23" t="s">
        <v>8</v>
      </c>
      <c r="B3" s="23" t="s">
        <v>0</v>
      </c>
      <c r="C3" s="23">
        <v>1</v>
      </c>
      <c r="D3" s="29">
        <f>VLOOKUP(A3,$M$1:$X$8,6,FALSE)</f>
        <v>2</v>
      </c>
      <c r="E3">
        <f>VLOOKUP(A3,$M$1:$X$8,5,FALSE)</f>
        <v>41</v>
      </c>
      <c r="F3" s="18">
        <f>60/E3*C3</f>
        <v>1.4634146341463414</v>
      </c>
      <c r="G3">
        <f t="shared" si="0"/>
        <v>20</v>
      </c>
      <c r="H3" s="17">
        <f>D3*F3*G3</f>
        <v>58.536585365853654</v>
      </c>
      <c r="I3" s="16" t="s">
        <v>12</v>
      </c>
      <c r="J3" s="17">
        <v>91.41329769462078</v>
      </c>
      <c r="M3" s="42" t="s">
        <v>9</v>
      </c>
      <c r="N3" s="19">
        <v>5</v>
      </c>
      <c r="O3" s="36">
        <v>22.4</v>
      </c>
      <c r="P3" s="37">
        <f t="shared" ref="P3:P7" si="3">N3+O3</f>
        <v>27.4</v>
      </c>
      <c r="Q3" s="24">
        <v>52</v>
      </c>
      <c r="R3" s="45">
        <v>1</v>
      </c>
      <c r="S3" s="46">
        <f t="shared" si="1"/>
        <v>0.1</v>
      </c>
      <c r="T3" s="61">
        <f t="shared" si="2"/>
        <v>1.1538461538461537</v>
      </c>
      <c r="U3" s="49">
        <v>20</v>
      </c>
      <c r="V3" s="50">
        <f>ROUND(R3*T3*U3,0)</f>
        <v>23</v>
      </c>
      <c r="W3" s="29"/>
    </row>
    <row r="4" spans="1:23" x14ac:dyDescent="0.25">
      <c r="A4" s="23" t="s">
        <v>8</v>
      </c>
      <c r="B4" s="64" t="s">
        <v>67</v>
      </c>
      <c r="C4" s="23">
        <v>1</v>
      </c>
      <c r="D4" s="29">
        <f>VLOOKUP(A5,$M$1:$X$8,6,FALSE)</f>
        <v>2</v>
      </c>
      <c r="E4">
        <f>VLOOKUP(A5,$M$1:$X$8,5,FALSE)</f>
        <v>41</v>
      </c>
      <c r="F4" s="18">
        <f t="shared" ref="F4" si="4">60/E4*C4</f>
        <v>1.4634146341463414</v>
      </c>
      <c r="G4">
        <f t="shared" si="0"/>
        <v>20</v>
      </c>
      <c r="H4" s="17">
        <f t="shared" ref="H4" si="5">D4*F4*G4</f>
        <v>58.536585365853654</v>
      </c>
      <c r="I4" s="16" t="s">
        <v>6</v>
      </c>
      <c r="J4" s="17">
        <v>104.38606783812264</v>
      </c>
      <c r="M4" s="42" t="s">
        <v>59</v>
      </c>
      <c r="N4" s="19">
        <v>3</v>
      </c>
      <c r="O4" s="36">
        <v>4</v>
      </c>
      <c r="P4" s="37">
        <f>N4+O4</f>
        <v>7</v>
      </c>
      <c r="Q4" s="24">
        <v>74</v>
      </c>
      <c r="R4" s="45">
        <v>2</v>
      </c>
      <c r="S4" s="46">
        <f t="shared" si="1"/>
        <v>0.2</v>
      </c>
      <c r="T4" s="61">
        <f t="shared" si="2"/>
        <v>0.81081081081081086</v>
      </c>
      <c r="U4" s="49">
        <v>20</v>
      </c>
      <c r="V4" s="50">
        <f>ROUND(R4*T4*U4,0)</f>
        <v>32</v>
      </c>
      <c r="W4" s="29"/>
    </row>
    <row r="5" spans="1:23" x14ac:dyDescent="0.25">
      <c r="A5" s="23" t="s">
        <v>8</v>
      </c>
      <c r="B5" s="23" t="s">
        <v>11</v>
      </c>
      <c r="C5" s="23">
        <v>1</v>
      </c>
      <c r="D5" s="29">
        <f>VLOOKUP(A6,$M$1:$X$8,6,FALSE)</f>
        <v>2</v>
      </c>
      <c r="E5">
        <f>VLOOKUP(A6,$M$1:$X$8,5,FALSE)</f>
        <v>41</v>
      </c>
      <c r="F5" s="18">
        <f t="shared" ref="F5" si="6">60/E5*C5</f>
        <v>1.4634146341463414</v>
      </c>
      <c r="G5">
        <f t="shared" si="0"/>
        <v>20</v>
      </c>
      <c r="H5" s="17">
        <f t="shared" ref="H5" si="7">D5*F5*G5</f>
        <v>58.536585365853654</v>
      </c>
      <c r="I5" s="16" t="s">
        <v>11</v>
      </c>
      <c r="J5" s="17">
        <v>91.41329769462078</v>
      </c>
      <c r="M5" s="42" t="s">
        <v>64</v>
      </c>
      <c r="N5" s="19">
        <v>3</v>
      </c>
      <c r="O5" s="36">
        <v>5</v>
      </c>
      <c r="P5" s="37">
        <f>N5+O5</f>
        <v>8</v>
      </c>
      <c r="Q5" s="24">
        <v>73</v>
      </c>
      <c r="R5" s="45">
        <v>2</v>
      </c>
      <c r="S5" s="46">
        <f t="shared" si="1"/>
        <v>0.2</v>
      </c>
      <c r="T5" s="61">
        <f t="shared" si="2"/>
        <v>0.82191780821917804</v>
      </c>
      <c r="U5" s="49">
        <v>20</v>
      </c>
      <c r="V5" s="50">
        <f>ROUND(R5*T5*U5,0)</f>
        <v>33</v>
      </c>
      <c r="W5" s="29"/>
    </row>
    <row r="6" spans="1:23" x14ac:dyDescent="0.25">
      <c r="A6" s="23" t="s">
        <v>8</v>
      </c>
      <c r="B6" s="23" t="s">
        <v>12</v>
      </c>
      <c r="C6" s="23">
        <v>1</v>
      </c>
      <c r="D6" s="29">
        <f t="shared" ref="D6" si="8">VLOOKUP(A6,$M$1:$X$8,6,FALSE)</f>
        <v>2</v>
      </c>
      <c r="E6">
        <f t="shared" ref="E6" si="9">VLOOKUP(A6,$M$1:$X$8,5,FALSE)</f>
        <v>41</v>
      </c>
      <c r="F6" s="18">
        <f t="shared" ref="F6" si="10">60/E6*C6</f>
        <v>1.4634146341463414</v>
      </c>
      <c r="G6">
        <f t="shared" si="0"/>
        <v>20</v>
      </c>
      <c r="H6" s="17">
        <f t="shared" ref="H6" si="11">D6*F6*G6</f>
        <v>58.536585365853654</v>
      </c>
      <c r="I6" s="16" t="s">
        <v>3</v>
      </c>
      <c r="J6" s="17">
        <v>58.536585365853654</v>
      </c>
      <c r="M6" s="42" t="s">
        <v>10</v>
      </c>
      <c r="N6" s="19">
        <v>3</v>
      </c>
      <c r="O6" s="36">
        <v>15</v>
      </c>
      <c r="P6" s="37">
        <f t="shared" si="3"/>
        <v>18</v>
      </c>
      <c r="Q6" s="24">
        <v>135</v>
      </c>
      <c r="R6" s="45">
        <v>2</v>
      </c>
      <c r="S6" s="46">
        <f t="shared" si="1"/>
        <v>0.2</v>
      </c>
      <c r="T6" s="61">
        <f t="shared" si="2"/>
        <v>0.44444444444444442</v>
      </c>
      <c r="U6" s="49">
        <v>20</v>
      </c>
      <c r="V6" s="50">
        <f>ROUND(R6*T6*U6,0)</f>
        <v>18</v>
      </c>
      <c r="W6" s="29"/>
    </row>
    <row r="7" spans="1:23" x14ac:dyDescent="0.25">
      <c r="A7" s="59" t="s">
        <v>8</v>
      </c>
      <c r="B7" s="23" t="s">
        <v>3</v>
      </c>
      <c r="C7" s="23">
        <v>1</v>
      </c>
      <c r="D7" s="29">
        <f t="shared" ref="D7" si="12">VLOOKUP(A7,$M$1:$X$8,6,FALSE)</f>
        <v>2</v>
      </c>
      <c r="E7">
        <f t="shared" ref="E7" si="13">VLOOKUP(A7,$M$1:$X$8,5,FALSE)</f>
        <v>41</v>
      </c>
      <c r="F7" s="18">
        <f t="shared" ref="F7" si="14">60/E7*C7</f>
        <v>1.4634146341463414</v>
      </c>
      <c r="G7">
        <f t="shared" ref="G7" si="15">VLOOKUP(A7,$M$1:$X$8,9,FALSE)</f>
        <v>20</v>
      </c>
      <c r="H7" s="17">
        <f t="shared" ref="H7" si="16">D7*F7*G7</f>
        <v>58.536585365853654</v>
      </c>
      <c r="I7" s="16" t="s">
        <v>13</v>
      </c>
      <c r="J7" s="17">
        <v>23.076923076923073</v>
      </c>
      <c r="M7" s="42" t="s">
        <v>65</v>
      </c>
      <c r="N7" s="19">
        <v>0.61</v>
      </c>
      <c r="O7" s="36">
        <v>12</v>
      </c>
      <c r="P7" s="37">
        <f t="shared" si="3"/>
        <v>12.61</v>
      </c>
      <c r="Q7" s="24">
        <v>75</v>
      </c>
      <c r="R7" s="45">
        <v>1</v>
      </c>
      <c r="S7" s="46">
        <f t="shared" si="1"/>
        <v>0.1</v>
      </c>
      <c r="T7" s="61">
        <f t="shared" si="2"/>
        <v>0.8</v>
      </c>
      <c r="U7" s="49">
        <v>20</v>
      </c>
      <c r="V7" s="50">
        <f>SUM(V2:V6)</f>
        <v>165</v>
      </c>
      <c r="W7" s="29"/>
    </row>
    <row r="8" spans="1:23" ht="15.75" thickBot="1" x14ac:dyDescent="0.3">
      <c r="A8" s="23" t="s">
        <v>8</v>
      </c>
      <c r="B8" s="23" t="s">
        <v>6</v>
      </c>
      <c r="C8" s="23">
        <v>0</v>
      </c>
      <c r="D8" s="29">
        <f t="shared" ref="D8:D21" si="17">VLOOKUP(A8,$M$1:$X$8,6,FALSE)</f>
        <v>2</v>
      </c>
      <c r="E8">
        <f t="shared" ref="E8:E20" si="18">VLOOKUP(A8,$M$1:$X$8,5,FALSE)</f>
        <v>41</v>
      </c>
      <c r="F8" s="18">
        <f t="shared" ref="F8:F20" si="19">60/E8*C8</f>
        <v>0</v>
      </c>
      <c r="G8">
        <f t="shared" ref="G8:G20" si="20">VLOOKUP(A8,$M$1:$X$8,9,FALSE)</f>
        <v>20</v>
      </c>
      <c r="H8" s="17">
        <f t="shared" ref="H8:H17" si="21">D8*F8*G8</f>
        <v>0</v>
      </c>
      <c r="I8" s="16" t="s">
        <v>4</v>
      </c>
      <c r="J8" s="17">
        <v>89.731413183467964</v>
      </c>
      <c r="M8" s="43"/>
      <c r="N8" s="44"/>
      <c r="O8" s="44"/>
      <c r="P8" s="44"/>
      <c r="Q8" s="44"/>
      <c r="R8" s="44"/>
      <c r="S8" s="51">
        <f>SUM(S2:S7)</f>
        <v>0.99999999999999989</v>
      </c>
      <c r="T8" s="58"/>
      <c r="U8" s="44"/>
      <c r="V8" s="44"/>
      <c r="W8" s="30"/>
    </row>
    <row r="9" spans="1:23" x14ac:dyDescent="0.25">
      <c r="A9" s="23" t="s">
        <v>9</v>
      </c>
      <c r="B9" s="23" t="s">
        <v>60</v>
      </c>
      <c r="C9" s="23">
        <v>1</v>
      </c>
      <c r="D9" s="31">
        <f t="shared" si="17"/>
        <v>1</v>
      </c>
      <c r="E9" s="17">
        <f t="shared" si="18"/>
        <v>52</v>
      </c>
      <c r="F9" s="18">
        <f t="shared" si="19"/>
        <v>1.1538461538461537</v>
      </c>
      <c r="G9">
        <f t="shared" si="20"/>
        <v>20</v>
      </c>
      <c r="H9" s="17">
        <f t="shared" si="21"/>
        <v>23.076923076923073</v>
      </c>
      <c r="I9" s="16" t="s">
        <v>60</v>
      </c>
      <c r="J9" s="17">
        <v>180.70043098175407</v>
      </c>
    </row>
    <row r="10" spans="1:23" x14ac:dyDescent="0.25">
      <c r="A10" s="23" t="s">
        <v>9</v>
      </c>
      <c r="B10" s="23" t="s">
        <v>0</v>
      </c>
      <c r="C10" s="23">
        <v>1</v>
      </c>
      <c r="D10" s="29">
        <f t="shared" si="17"/>
        <v>1</v>
      </c>
      <c r="E10" s="17">
        <f t="shared" si="18"/>
        <v>52</v>
      </c>
      <c r="F10" s="18">
        <f t="shared" si="19"/>
        <v>1.1538461538461537</v>
      </c>
      <c r="G10">
        <f t="shared" si="20"/>
        <v>20</v>
      </c>
      <c r="H10" s="17">
        <f t="shared" si="21"/>
        <v>23.076923076923073</v>
      </c>
      <c r="I10" s="16" t="s">
        <v>62</v>
      </c>
      <c r="J10" s="17">
        <v>32.432432432432435</v>
      </c>
    </row>
    <row r="11" spans="1:23" x14ac:dyDescent="0.25">
      <c r="A11" s="23" t="s">
        <v>9</v>
      </c>
      <c r="B11" s="23" t="s">
        <v>4</v>
      </c>
      <c r="C11" s="23">
        <v>1</v>
      </c>
      <c r="D11" s="29">
        <f t="shared" si="17"/>
        <v>1</v>
      </c>
      <c r="E11" s="17">
        <f t="shared" si="18"/>
        <v>52</v>
      </c>
      <c r="F11" s="18">
        <f t="shared" si="19"/>
        <v>1.1538461538461537</v>
      </c>
      <c r="G11">
        <f t="shared" si="20"/>
        <v>20</v>
      </c>
      <c r="H11" s="17">
        <f t="shared" si="21"/>
        <v>23.076923076923073</v>
      </c>
      <c r="I11" s="16" t="s">
        <v>61</v>
      </c>
      <c r="J11" s="17">
        <v>32.432432432432435</v>
      </c>
    </row>
    <row r="12" spans="1:23" x14ac:dyDescent="0.25">
      <c r="A12" s="23" t="s">
        <v>9</v>
      </c>
      <c r="B12" s="23" t="s">
        <v>13</v>
      </c>
      <c r="C12" s="23">
        <v>1</v>
      </c>
      <c r="D12" s="29">
        <f t="shared" si="17"/>
        <v>1</v>
      </c>
      <c r="E12" s="17">
        <f t="shared" si="18"/>
        <v>52</v>
      </c>
      <c r="F12" s="18">
        <f t="shared" si="19"/>
        <v>1.1538461538461537</v>
      </c>
      <c r="G12">
        <f t="shared" si="20"/>
        <v>20</v>
      </c>
      <c r="H12" s="17">
        <f t="shared" si="21"/>
        <v>23.076923076923073</v>
      </c>
      <c r="I12" s="16" t="s">
        <v>63</v>
      </c>
      <c r="J12" s="17">
        <v>32.432432432432435</v>
      </c>
    </row>
    <row r="13" spans="1:23" ht="15.75" thickBot="1" x14ac:dyDescent="0.3">
      <c r="A13" s="23" t="s">
        <v>9</v>
      </c>
      <c r="B13" s="23" t="s">
        <v>6</v>
      </c>
      <c r="C13" s="23">
        <v>1</v>
      </c>
      <c r="D13" s="30">
        <f t="shared" si="17"/>
        <v>1</v>
      </c>
      <c r="E13" s="17">
        <f t="shared" si="18"/>
        <v>52</v>
      </c>
      <c r="F13" s="18">
        <f t="shared" si="19"/>
        <v>1.1538461538461537</v>
      </c>
      <c r="G13">
        <f t="shared" si="20"/>
        <v>20</v>
      </c>
      <c r="H13" s="17">
        <f t="shared" si="21"/>
        <v>23.076923076923073</v>
      </c>
      <c r="I13" s="16" t="s">
        <v>67</v>
      </c>
      <c r="J13" s="17">
        <v>107.41329769462078</v>
      </c>
    </row>
    <row r="14" spans="1:23" x14ac:dyDescent="0.25">
      <c r="A14" s="23" t="s">
        <v>59</v>
      </c>
      <c r="B14" s="23" t="s">
        <v>60</v>
      </c>
      <c r="C14" s="23">
        <v>1</v>
      </c>
      <c r="D14" s="31">
        <f t="shared" si="17"/>
        <v>2</v>
      </c>
      <c r="E14" s="17">
        <f t="shared" si="18"/>
        <v>74</v>
      </c>
      <c r="F14" s="18">
        <f t="shared" si="19"/>
        <v>0.81081081081081086</v>
      </c>
      <c r="G14">
        <f t="shared" si="20"/>
        <v>20</v>
      </c>
      <c r="H14" s="17">
        <f t="shared" si="21"/>
        <v>32.432432432432435</v>
      </c>
      <c r="I14" s="16" t="s">
        <v>84</v>
      </c>
      <c r="J14" s="17">
        <v>992.23660937660247</v>
      </c>
    </row>
    <row r="15" spans="1:23" x14ac:dyDescent="0.25">
      <c r="A15" s="23" t="s">
        <v>59</v>
      </c>
      <c r="B15" s="23" t="s">
        <v>62</v>
      </c>
      <c r="C15" s="23">
        <v>1</v>
      </c>
      <c r="D15" s="29">
        <f t="shared" si="17"/>
        <v>2</v>
      </c>
      <c r="E15" s="17">
        <f t="shared" si="18"/>
        <v>74</v>
      </c>
      <c r="F15" s="18">
        <f t="shared" si="19"/>
        <v>0.81081081081081086</v>
      </c>
      <c r="G15">
        <f t="shared" si="20"/>
        <v>20</v>
      </c>
      <c r="H15" s="17">
        <f t="shared" si="21"/>
        <v>32.432432432432435</v>
      </c>
    </row>
    <row r="16" spans="1:23" x14ac:dyDescent="0.25">
      <c r="A16" s="23" t="s">
        <v>59</v>
      </c>
      <c r="B16" s="23" t="s">
        <v>61</v>
      </c>
      <c r="C16" s="23">
        <v>1</v>
      </c>
      <c r="D16" s="29">
        <f t="shared" si="17"/>
        <v>2</v>
      </c>
      <c r="E16" s="17">
        <f t="shared" si="18"/>
        <v>74</v>
      </c>
      <c r="F16" s="18">
        <f t="shared" si="19"/>
        <v>0.81081081081081086</v>
      </c>
      <c r="G16">
        <f t="shared" si="20"/>
        <v>20</v>
      </c>
      <c r="H16" s="17">
        <f t="shared" si="21"/>
        <v>32.432432432432435</v>
      </c>
    </row>
    <row r="17" spans="1:13" x14ac:dyDescent="0.25">
      <c r="A17" s="23" t="s">
        <v>59</v>
      </c>
      <c r="B17" s="23" t="s">
        <v>63</v>
      </c>
      <c r="C17" s="23">
        <v>1</v>
      </c>
      <c r="D17" s="29">
        <f t="shared" si="17"/>
        <v>2</v>
      </c>
      <c r="E17" s="17">
        <f t="shared" si="18"/>
        <v>74</v>
      </c>
      <c r="F17" s="18">
        <f t="shared" si="19"/>
        <v>0.81081081081081086</v>
      </c>
      <c r="G17">
        <f t="shared" si="20"/>
        <v>20</v>
      </c>
      <c r="H17" s="17">
        <f t="shared" si="21"/>
        <v>32.432432432432435</v>
      </c>
    </row>
    <row r="18" spans="1:13" ht="15.75" thickBot="1" x14ac:dyDescent="0.3">
      <c r="A18" s="23" t="s">
        <v>59</v>
      </c>
      <c r="B18" s="23" t="s">
        <v>6</v>
      </c>
      <c r="C18" s="23">
        <v>1</v>
      </c>
      <c r="D18" s="29">
        <f t="shared" si="17"/>
        <v>2</v>
      </c>
      <c r="E18" s="17">
        <f t="shared" si="18"/>
        <v>74</v>
      </c>
      <c r="F18" s="18">
        <f t="shared" si="19"/>
        <v>0.81081081081081086</v>
      </c>
      <c r="G18">
        <f t="shared" si="20"/>
        <v>20</v>
      </c>
      <c r="H18" s="17">
        <f t="shared" ref="H18" si="22">D18*F18*G18</f>
        <v>32.432432432432435</v>
      </c>
    </row>
    <row r="19" spans="1:13" x14ac:dyDescent="0.25">
      <c r="A19" s="23" t="s">
        <v>65</v>
      </c>
      <c r="B19" s="23" t="s">
        <v>60</v>
      </c>
      <c r="C19" s="23">
        <v>1</v>
      </c>
      <c r="D19" s="31">
        <f t="shared" si="17"/>
        <v>1</v>
      </c>
      <c r="E19">
        <f t="shared" si="18"/>
        <v>75</v>
      </c>
      <c r="F19" s="18">
        <f t="shared" si="19"/>
        <v>0.8</v>
      </c>
      <c r="G19">
        <f t="shared" si="20"/>
        <v>20</v>
      </c>
      <c r="H19" s="17">
        <f t="shared" ref="H19:H20" si="23">D19*F19*G19</f>
        <v>16</v>
      </c>
    </row>
    <row r="20" spans="1:13" x14ac:dyDescent="0.25">
      <c r="A20" s="23" t="s">
        <v>65</v>
      </c>
      <c r="B20" s="23" t="s">
        <v>0</v>
      </c>
      <c r="C20" s="23">
        <v>1</v>
      </c>
      <c r="D20" s="29">
        <f t="shared" si="17"/>
        <v>1</v>
      </c>
      <c r="E20">
        <f t="shared" si="18"/>
        <v>75</v>
      </c>
      <c r="F20" s="18">
        <f t="shared" si="19"/>
        <v>0.8</v>
      </c>
      <c r="G20">
        <f t="shared" si="20"/>
        <v>20</v>
      </c>
      <c r="H20" s="17">
        <f t="shared" si="23"/>
        <v>16</v>
      </c>
    </row>
    <row r="21" spans="1:13" x14ac:dyDescent="0.25">
      <c r="A21" s="23" t="s">
        <v>65</v>
      </c>
      <c r="B21" s="64" t="s">
        <v>67</v>
      </c>
      <c r="C21" s="23">
        <v>1</v>
      </c>
      <c r="D21" s="29">
        <f t="shared" si="17"/>
        <v>1</v>
      </c>
      <c r="E21">
        <f t="shared" ref="E21" si="24">VLOOKUP(A21,$M$1:$X$8,5,FALSE)</f>
        <v>75</v>
      </c>
      <c r="F21" s="18">
        <f t="shared" ref="F21" si="25">60/E21*C21</f>
        <v>0.8</v>
      </c>
      <c r="G21">
        <f t="shared" ref="G21" si="26">VLOOKUP(A21,$M$1:$X$8,9,FALSE)</f>
        <v>20</v>
      </c>
      <c r="H21" s="17">
        <f t="shared" ref="H21" si="27">D21*F21*G21</f>
        <v>16</v>
      </c>
    </row>
    <row r="22" spans="1:13" x14ac:dyDescent="0.25">
      <c r="A22" s="23" t="s">
        <v>65</v>
      </c>
      <c r="B22" s="23" t="s">
        <v>4</v>
      </c>
      <c r="C22" s="23">
        <v>1</v>
      </c>
      <c r="D22" s="29">
        <f t="shared" ref="D22:D34" si="28">VLOOKUP(A22,$M$1:$X$8,6,FALSE)</f>
        <v>1</v>
      </c>
      <c r="E22">
        <f t="shared" ref="E22:E34" si="29">VLOOKUP(A22,$M$1:$X$8,5,FALSE)</f>
        <v>75</v>
      </c>
      <c r="F22" s="18">
        <f t="shared" ref="F22:F33" si="30">60/E22*C22</f>
        <v>0.8</v>
      </c>
      <c r="G22">
        <f t="shared" ref="G22:G34" si="31">VLOOKUP(A22,$M$1:$X$8,9,FALSE)</f>
        <v>20</v>
      </c>
      <c r="H22" s="17">
        <f t="shared" ref="H22" si="32">D22*F22*G22</f>
        <v>16</v>
      </c>
    </row>
    <row r="23" spans="1:13" ht="15.75" thickBot="1" x14ac:dyDescent="0.3">
      <c r="A23" s="23" t="s">
        <v>65</v>
      </c>
      <c r="B23" s="23" t="s">
        <v>6</v>
      </c>
      <c r="C23" s="23">
        <v>1</v>
      </c>
      <c r="D23" s="30">
        <f t="shared" si="28"/>
        <v>1</v>
      </c>
      <c r="E23">
        <f t="shared" si="29"/>
        <v>75</v>
      </c>
      <c r="F23" s="18">
        <f t="shared" si="30"/>
        <v>0.8</v>
      </c>
      <c r="G23">
        <f t="shared" si="31"/>
        <v>20</v>
      </c>
      <c r="H23" s="17">
        <f t="shared" ref="H23:H26" si="33">D23*F23*G23</f>
        <v>16</v>
      </c>
    </row>
    <row r="24" spans="1:13" x14ac:dyDescent="0.25">
      <c r="A24" s="23" t="s">
        <v>64</v>
      </c>
      <c r="B24" s="23" t="s">
        <v>60</v>
      </c>
      <c r="C24" s="23">
        <v>1</v>
      </c>
      <c r="D24" s="29">
        <f t="shared" si="28"/>
        <v>2</v>
      </c>
      <c r="E24">
        <f t="shared" si="29"/>
        <v>73</v>
      </c>
      <c r="F24" s="18">
        <f t="shared" si="30"/>
        <v>0.82191780821917804</v>
      </c>
      <c r="G24">
        <f t="shared" si="31"/>
        <v>20</v>
      </c>
      <c r="H24" s="17">
        <f t="shared" si="33"/>
        <v>32.87671232876712</v>
      </c>
    </row>
    <row r="25" spans="1:13" x14ac:dyDescent="0.25">
      <c r="A25" s="23" t="s">
        <v>64</v>
      </c>
      <c r="B25" s="23" t="s">
        <v>0</v>
      </c>
      <c r="C25" s="23">
        <v>1</v>
      </c>
      <c r="D25" s="29">
        <f t="shared" si="28"/>
        <v>2</v>
      </c>
      <c r="E25">
        <f t="shared" si="29"/>
        <v>73</v>
      </c>
      <c r="F25" s="18">
        <f t="shared" si="30"/>
        <v>0.82191780821917804</v>
      </c>
      <c r="G25">
        <f t="shared" si="31"/>
        <v>20</v>
      </c>
      <c r="H25" s="17">
        <f t="shared" si="33"/>
        <v>32.87671232876712</v>
      </c>
    </row>
    <row r="26" spans="1:13" x14ac:dyDescent="0.25">
      <c r="A26" s="23" t="s">
        <v>64</v>
      </c>
      <c r="B26" s="64" t="s">
        <v>67</v>
      </c>
      <c r="C26" s="23">
        <v>1</v>
      </c>
      <c r="D26" s="29">
        <f t="shared" si="28"/>
        <v>2</v>
      </c>
      <c r="E26">
        <f t="shared" si="29"/>
        <v>73</v>
      </c>
      <c r="F26" s="18">
        <f t="shared" si="30"/>
        <v>0.82191780821917804</v>
      </c>
      <c r="G26">
        <f t="shared" si="31"/>
        <v>20</v>
      </c>
      <c r="H26" s="17">
        <f t="shared" si="33"/>
        <v>32.87671232876712</v>
      </c>
    </row>
    <row r="27" spans="1:13" x14ac:dyDescent="0.25">
      <c r="A27" s="23" t="s">
        <v>64</v>
      </c>
      <c r="B27" s="23" t="s">
        <v>11</v>
      </c>
      <c r="C27" s="59">
        <v>1</v>
      </c>
      <c r="D27" s="29">
        <f t="shared" si="28"/>
        <v>2</v>
      </c>
      <c r="E27">
        <f t="shared" si="29"/>
        <v>73</v>
      </c>
      <c r="F27" s="18">
        <f t="shared" si="30"/>
        <v>0.82191780821917804</v>
      </c>
      <c r="G27">
        <f t="shared" si="31"/>
        <v>20</v>
      </c>
      <c r="H27" s="17">
        <f t="shared" ref="H27" si="34">D27*F27*G27</f>
        <v>32.87671232876712</v>
      </c>
    </row>
    <row r="28" spans="1:13" x14ac:dyDescent="0.25">
      <c r="A28" s="23" t="s">
        <v>64</v>
      </c>
      <c r="B28" s="23" t="s">
        <v>12</v>
      </c>
      <c r="C28" s="23">
        <v>1</v>
      </c>
      <c r="D28" s="29">
        <f t="shared" si="28"/>
        <v>2</v>
      </c>
      <c r="E28">
        <f t="shared" si="29"/>
        <v>73</v>
      </c>
      <c r="F28" s="18">
        <f t="shared" si="30"/>
        <v>0.82191780821917804</v>
      </c>
      <c r="G28">
        <f t="shared" si="31"/>
        <v>20</v>
      </c>
      <c r="H28" s="17">
        <f t="shared" ref="H28:H34" si="35">D28*F28*G28</f>
        <v>32.87671232876712</v>
      </c>
    </row>
    <row r="29" spans="1:13" x14ac:dyDescent="0.25">
      <c r="A29" s="23" t="s">
        <v>64</v>
      </c>
      <c r="B29" s="23" t="s">
        <v>4</v>
      </c>
      <c r="C29" s="23">
        <v>1</v>
      </c>
      <c r="D29" s="29">
        <f t="shared" si="28"/>
        <v>2</v>
      </c>
      <c r="E29">
        <f t="shared" si="29"/>
        <v>73</v>
      </c>
      <c r="F29" s="18">
        <f t="shared" si="30"/>
        <v>0.82191780821917804</v>
      </c>
      <c r="G29">
        <f t="shared" si="31"/>
        <v>20</v>
      </c>
      <c r="H29" s="17">
        <f t="shared" si="35"/>
        <v>32.87671232876712</v>
      </c>
    </row>
    <row r="30" spans="1:13" ht="15.75" thickBot="1" x14ac:dyDescent="0.3">
      <c r="A30" s="23" t="s">
        <v>64</v>
      </c>
      <c r="B30" s="23" t="s">
        <v>6</v>
      </c>
      <c r="C30" s="23">
        <v>1</v>
      </c>
      <c r="D30" s="29">
        <f t="shared" si="28"/>
        <v>2</v>
      </c>
      <c r="E30">
        <f t="shared" si="29"/>
        <v>73</v>
      </c>
      <c r="F30" s="18">
        <f t="shared" si="30"/>
        <v>0.82191780821917804</v>
      </c>
      <c r="G30">
        <f t="shared" si="31"/>
        <v>20</v>
      </c>
      <c r="H30" s="17">
        <f t="shared" si="35"/>
        <v>32.87671232876712</v>
      </c>
    </row>
    <row r="31" spans="1:13" x14ac:dyDescent="0.25">
      <c r="A31" s="23" t="s">
        <v>10</v>
      </c>
      <c r="B31" s="23" t="s">
        <v>60</v>
      </c>
      <c r="C31" s="23">
        <v>1</v>
      </c>
      <c r="D31" s="31">
        <f t="shared" si="28"/>
        <v>2</v>
      </c>
      <c r="E31">
        <f t="shared" si="29"/>
        <v>135</v>
      </c>
      <c r="F31" s="18">
        <f t="shared" si="30"/>
        <v>0.44444444444444442</v>
      </c>
      <c r="G31">
        <f t="shared" si="31"/>
        <v>20</v>
      </c>
      <c r="H31" s="17">
        <f t="shared" si="35"/>
        <v>17.777777777777779</v>
      </c>
    </row>
    <row r="32" spans="1:13" x14ac:dyDescent="0.25">
      <c r="A32" s="23" t="s">
        <v>10</v>
      </c>
      <c r="B32" s="23" t="s">
        <v>0</v>
      </c>
      <c r="C32" s="23">
        <v>1</v>
      </c>
      <c r="D32" s="29">
        <f t="shared" si="28"/>
        <v>2</v>
      </c>
      <c r="E32">
        <f t="shared" si="29"/>
        <v>135</v>
      </c>
      <c r="F32" s="18">
        <f t="shared" si="30"/>
        <v>0.44444444444444442</v>
      </c>
      <c r="G32">
        <f t="shared" si="31"/>
        <v>20</v>
      </c>
      <c r="H32" s="17">
        <f t="shared" si="35"/>
        <v>17.777777777777779</v>
      </c>
    </row>
    <row r="33" spans="1:9" x14ac:dyDescent="0.25">
      <c r="A33" s="23" t="s">
        <v>10</v>
      </c>
      <c r="B33" s="23" t="s">
        <v>4</v>
      </c>
      <c r="C33" s="23">
        <v>1</v>
      </c>
      <c r="D33" s="29">
        <f t="shared" si="28"/>
        <v>2</v>
      </c>
      <c r="E33">
        <f t="shared" si="29"/>
        <v>135</v>
      </c>
      <c r="F33" s="18">
        <f t="shared" si="30"/>
        <v>0.44444444444444442</v>
      </c>
      <c r="G33">
        <f t="shared" si="31"/>
        <v>20</v>
      </c>
      <c r="H33" s="17">
        <f t="shared" si="35"/>
        <v>17.777777777777779</v>
      </c>
    </row>
    <row r="34" spans="1:9" ht="15.75" thickBot="1" x14ac:dyDescent="0.3">
      <c r="A34" s="23" t="s">
        <v>10</v>
      </c>
      <c r="B34" s="23" t="s">
        <v>6</v>
      </c>
      <c r="C34" s="23">
        <v>0</v>
      </c>
      <c r="D34" s="30">
        <f t="shared" si="28"/>
        <v>2</v>
      </c>
      <c r="E34">
        <f t="shared" si="29"/>
        <v>135</v>
      </c>
      <c r="F34" s="18">
        <f>60/E34*C34</f>
        <v>0</v>
      </c>
      <c r="G34">
        <f t="shared" si="31"/>
        <v>20</v>
      </c>
      <c r="H34" s="17">
        <f t="shared" si="35"/>
        <v>0</v>
      </c>
    </row>
    <row r="36" spans="1:9" ht="15.75" thickBot="1" x14ac:dyDescent="0.3"/>
    <row r="37" spans="1:9" x14ac:dyDescent="0.25">
      <c r="A37" s="66" t="s">
        <v>69</v>
      </c>
      <c r="B37" s="67"/>
      <c r="C37" s="68" t="s">
        <v>81</v>
      </c>
      <c r="D37" s="69"/>
    </row>
    <row r="38" spans="1:9" ht="93.75" x14ac:dyDescent="0.3">
      <c r="A38" s="25" t="s">
        <v>68</v>
      </c>
      <c r="B38" s="52" t="s">
        <v>56</v>
      </c>
      <c r="C38" s="22" t="s">
        <v>54</v>
      </c>
      <c r="D38" s="22" t="s">
        <v>55</v>
      </c>
      <c r="E38" s="33"/>
      <c r="F38" s="56" t="s">
        <v>78</v>
      </c>
      <c r="G38" s="22" t="s">
        <v>53</v>
      </c>
      <c r="H38" s="22" t="s">
        <v>57</v>
      </c>
      <c r="I38" s="22" t="s">
        <v>58</v>
      </c>
    </row>
    <row r="39" spans="1:9" ht="37.5" x14ac:dyDescent="0.25">
      <c r="A39" s="62" t="s">
        <v>60</v>
      </c>
      <c r="B39" s="53">
        <v>520</v>
      </c>
      <c r="C39" s="37">
        <f>GETPIVOTDATA("Итого",$I$1,"transaction rq",A39)*3</f>
        <v>542.10129294526223</v>
      </c>
      <c r="D39" s="20">
        <f>1-B39/C39</f>
        <v>4.0769673920504457E-2</v>
      </c>
      <c r="E39" s="32"/>
      <c r="F39" s="57" t="str">
        <f>VLOOKUP(A39,Соответствие!A:B,2,FALSE)</f>
        <v>home_page</v>
      </c>
      <c r="G39" s="34">
        <f>C39/3</f>
        <v>180.70043098175407</v>
      </c>
      <c r="H39" s="23">
        <f>VLOOKUP(F39,SummaryReport!A:J,8,FALSE)</f>
        <v>172</v>
      </c>
      <c r="I39" s="21">
        <f>1-G39/H39</f>
        <v>-5.0583901056709735E-2</v>
      </c>
    </row>
    <row r="40" spans="1:9" ht="18.75" x14ac:dyDescent="0.25">
      <c r="A40" s="26" t="s">
        <v>0</v>
      </c>
      <c r="B40" s="53">
        <v>422</v>
      </c>
      <c r="C40" s="37">
        <f t="shared" ref="C40:C50" si="36">GETPIVOTDATA("Итого",$I$1,"transaction rq",A40)*3</f>
        <v>444.80399564796483</v>
      </c>
      <c r="D40" s="20">
        <f>1-B40/C40</f>
        <v>5.126751529006679E-2</v>
      </c>
      <c r="E40" s="32"/>
      <c r="F40" s="57" t="str">
        <f>VLOOKUP(A40,Соответствие!A:B,2,FALSE)</f>
        <v>login</v>
      </c>
      <c r="G40" s="34">
        <f t="shared" ref="G40:G50" si="37">C40/3</f>
        <v>148.26799854932162</v>
      </c>
      <c r="H40" s="23">
        <f>VLOOKUP(F40,SummaryReport!A:J,8,FALSE)</f>
        <v>138</v>
      </c>
      <c r="I40" s="21">
        <f>1-G40/H40</f>
        <v>-7.4405786589287093E-2</v>
      </c>
    </row>
    <row r="41" spans="1:9" ht="37.5" x14ac:dyDescent="0.25">
      <c r="A41" s="27" t="s">
        <v>67</v>
      </c>
      <c r="B41" s="53">
        <v>305</v>
      </c>
      <c r="C41" s="37">
        <f t="shared" si="36"/>
        <v>322.23989308386234</v>
      </c>
      <c r="D41" s="20">
        <f>1-B41/C41</f>
        <v>5.3500182484779057E-2</v>
      </c>
      <c r="E41" s="32"/>
      <c r="F41" s="57" t="str">
        <f>VLOOKUP(A41,Соответствие!A:B,2,FALSE)</f>
        <v>click_flight</v>
      </c>
      <c r="G41" s="34">
        <f t="shared" si="37"/>
        <v>107.41329769462078</v>
      </c>
      <c r="H41" s="23">
        <f>VLOOKUP(F41,SummaryReport!A:J,8,FALSE)</f>
        <v>96</v>
      </c>
      <c r="I41" s="21">
        <f t="shared" ref="I41:I50" si="38">1-G41/H41</f>
        <v>-0.1188885176522998</v>
      </c>
    </row>
    <row r="42" spans="1:9" ht="37.5" x14ac:dyDescent="0.25">
      <c r="A42" s="26" t="s">
        <v>11</v>
      </c>
      <c r="B42" s="53">
        <v>282</v>
      </c>
      <c r="C42" s="37">
        <f t="shared" si="36"/>
        <v>274.23989308386234</v>
      </c>
      <c r="D42" s="20">
        <f t="shared" ref="D42:D51" si="39">1-B42/C42</f>
        <v>-2.829678362573107E-2</v>
      </c>
      <c r="E42" s="32"/>
      <c r="F42" s="57" t="str">
        <f>VLOOKUP(A42,Соответствие!A:B,2,FALSE)</f>
        <v>find_flight</v>
      </c>
      <c r="G42" s="34">
        <f t="shared" si="37"/>
        <v>91.41329769462078</v>
      </c>
      <c r="H42" s="23">
        <f>VLOOKUP(F42,SummaryReport!A:J,8,FALSE)</f>
        <v>82</v>
      </c>
      <c r="I42" s="21">
        <f t="shared" si="38"/>
        <v>-0.11479631334903395</v>
      </c>
    </row>
    <row r="43" spans="1:9" ht="37.5" x14ac:dyDescent="0.25">
      <c r="A43" s="26" t="s">
        <v>12</v>
      </c>
      <c r="B43" s="53">
        <v>270</v>
      </c>
      <c r="C43" s="37">
        <f t="shared" si="36"/>
        <v>274.23989308386234</v>
      </c>
      <c r="D43" s="20">
        <f t="shared" si="39"/>
        <v>1.5460526315789425E-2</v>
      </c>
      <c r="E43" s="32"/>
      <c r="F43" s="57" t="str">
        <f>VLOOKUP(A43,Соответствие!A:B,2,FALSE)</f>
        <v>choose_flight</v>
      </c>
      <c r="G43" s="34">
        <f t="shared" si="37"/>
        <v>91.41329769462078</v>
      </c>
      <c r="H43" s="23">
        <f>VLOOKUP(F43,SummaryReport!A:J,8,FALSE)</f>
        <v>81</v>
      </c>
      <c r="I43" s="21">
        <f t="shared" si="38"/>
        <v>-0.12855923079778742</v>
      </c>
    </row>
    <row r="44" spans="1:9" ht="18.75" x14ac:dyDescent="0.25">
      <c r="A44" s="26" t="s">
        <v>3</v>
      </c>
      <c r="B44" s="53">
        <v>175</v>
      </c>
      <c r="C44" s="37">
        <f t="shared" si="36"/>
        <v>175.60975609756096</v>
      </c>
      <c r="D44" s="20">
        <f t="shared" si="39"/>
        <v>3.4722222222220989E-3</v>
      </c>
      <c r="E44" s="32"/>
      <c r="F44" s="57" t="str">
        <f>VLOOKUP(A44,Соответствие!A:B,2,FALSE)</f>
        <v>payment_details</v>
      </c>
      <c r="G44" s="34">
        <f t="shared" si="37"/>
        <v>58.536585365853654</v>
      </c>
      <c r="H44" s="23">
        <f>VLOOKUP(F44,SummaryReport!A:J,8,FALSE)</f>
        <v>49</v>
      </c>
      <c r="I44" s="21">
        <f t="shared" si="38"/>
        <v>-0.19462419113987051</v>
      </c>
    </row>
    <row r="45" spans="1:9" ht="18.75" x14ac:dyDescent="0.25">
      <c r="A45" s="26" t="s">
        <v>4</v>
      </c>
      <c r="B45" s="53">
        <v>280</v>
      </c>
      <c r="C45" s="37">
        <f t="shared" si="36"/>
        <v>269.19423955040389</v>
      </c>
      <c r="D45" s="20">
        <f t="shared" si="39"/>
        <v>-4.0141128085219746E-2</v>
      </c>
      <c r="E45" s="38"/>
      <c r="F45" s="57" t="str">
        <f>VLOOKUP(A45,Соответствие!A:B,2,FALSE)</f>
        <v>itinerary</v>
      </c>
      <c r="G45" s="34">
        <f t="shared" si="37"/>
        <v>89.731413183467964</v>
      </c>
      <c r="H45" s="23">
        <f>VLOOKUP(F45,SummaryReport!A:J,8,FALSE)</f>
        <v>80</v>
      </c>
      <c r="I45" s="21">
        <f t="shared" si="38"/>
        <v>-0.12164266479334951</v>
      </c>
    </row>
    <row r="46" spans="1:9" ht="18.75" x14ac:dyDescent="0.25">
      <c r="A46" s="26" t="s">
        <v>13</v>
      </c>
      <c r="B46" s="53">
        <v>73</v>
      </c>
      <c r="C46" s="37">
        <f t="shared" si="36"/>
        <v>69.230769230769226</v>
      </c>
      <c r="D46" s="20">
        <f t="shared" si="39"/>
        <v>-5.4444444444444517E-2</v>
      </c>
      <c r="E46" s="32"/>
      <c r="F46" s="57" t="str">
        <f>VLOOKUP(A46,Соответствие!A:B,2,FALSE)</f>
        <v>delete_Ticket</v>
      </c>
      <c r="G46" s="34">
        <f t="shared" si="37"/>
        <v>23.076923076923077</v>
      </c>
      <c r="H46" s="23">
        <f>VLOOKUP(F46,SummaryReport!A:J,8,FALSE)</f>
        <v>21</v>
      </c>
      <c r="I46" s="21">
        <f t="shared" si="38"/>
        <v>-9.8901098901098994E-2</v>
      </c>
    </row>
    <row r="47" spans="1:9" ht="18.75" x14ac:dyDescent="0.25">
      <c r="A47" s="26" t="s">
        <v>6</v>
      </c>
      <c r="B47" s="53">
        <v>326</v>
      </c>
      <c r="C47" s="37">
        <f t="shared" si="36"/>
        <v>313.15820351436793</v>
      </c>
      <c r="D47" s="20">
        <f t="shared" si="39"/>
        <v>-4.1007376915300542E-2</v>
      </c>
      <c r="E47" s="32"/>
      <c r="F47" s="57" t="str">
        <f>VLOOKUP(A47,Соответствие!A:B,2,FALSE)</f>
        <v>sign_off</v>
      </c>
      <c r="G47" s="34">
        <f t="shared" si="37"/>
        <v>104.38606783812264</v>
      </c>
      <c r="H47" s="23">
        <f>VLOOKUP(F47,SummaryReport!A:J,8,FALSE)</f>
        <v>92</v>
      </c>
      <c r="I47" s="21">
        <f t="shared" si="38"/>
        <v>-0.13463117215350695</v>
      </c>
    </row>
    <row r="48" spans="1:9" ht="37.5" x14ac:dyDescent="0.25">
      <c r="A48" s="26" t="s">
        <v>62</v>
      </c>
      <c r="B48" s="53">
        <v>97</v>
      </c>
      <c r="C48" s="37">
        <f t="shared" si="36"/>
        <v>97.297297297297305</v>
      </c>
      <c r="D48" s="20">
        <f t="shared" si="39"/>
        <v>3.0555555555555891E-3</v>
      </c>
      <c r="E48" s="32"/>
      <c r="F48" s="57" t="str">
        <f>VLOOKUP(A48,Соответствие!A:B,2,FALSE)</f>
        <v>sign_up</v>
      </c>
      <c r="G48" s="34">
        <f t="shared" si="37"/>
        <v>32.432432432432435</v>
      </c>
      <c r="H48" s="23">
        <f>VLOOKUP(F48,SummaryReport!A:J,8,FALSE)</f>
        <v>29</v>
      </c>
      <c r="I48" s="21">
        <f t="shared" si="38"/>
        <v>-0.11835973904939423</v>
      </c>
    </row>
    <row r="49" spans="1:9" ht="37.5" x14ac:dyDescent="0.25">
      <c r="A49" s="26" t="s">
        <v>61</v>
      </c>
      <c r="B49" s="53">
        <v>97</v>
      </c>
      <c r="C49" s="37">
        <f t="shared" si="36"/>
        <v>97.297297297297305</v>
      </c>
      <c r="D49" s="20">
        <f t="shared" si="39"/>
        <v>3.0555555555555891E-3</v>
      </c>
      <c r="E49" s="32"/>
      <c r="F49" s="57" t="str">
        <f>VLOOKUP(A49,Соответствие!A:B,2,FALSE)</f>
        <v>registration_fields</v>
      </c>
      <c r="G49" s="34">
        <f t="shared" si="37"/>
        <v>32.432432432432435</v>
      </c>
      <c r="H49" s="23">
        <f>VLOOKUP(F49,SummaryReport!A:J,8,FALSE)</f>
        <v>27</v>
      </c>
      <c r="I49" s="21">
        <f t="shared" si="38"/>
        <v>-0.20120120120120122</v>
      </c>
    </row>
    <row r="50" spans="1:9" ht="37.5" x14ac:dyDescent="0.25">
      <c r="A50" s="26" t="s">
        <v>63</v>
      </c>
      <c r="B50" s="53">
        <v>97</v>
      </c>
      <c r="C50" s="37">
        <f t="shared" si="36"/>
        <v>97.297297297297305</v>
      </c>
      <c r="D50" s="20">
        <f t="shared" si="39"/>
        <v>3.0555555555555891E-3</v>
      </c>
      <c r="E50" s="32"/>
      <c r="F50" s="57" t="str">
        <f>VLOOKUP(A50,Соответствие!A:B,2,FALSE)</f>
        <v>continue</v>
      </c>
      <c r="G50" s="34">
        <f t="shared" si="37"/>
        <v>32.432432432432435</v>
      </c>
      <c r="H50" s="23">
        <f>VLOOKUP(F50,SummaryReport!A:J,8,FALSE)</f>
        <v>27</v>
      </c>
      <c r="I50" s="21">
        <f t="shared" si="38"/>
        <v>-0.20120120120120122</v>
      </c>
    </row>
    <row r="51" spans="1:9" ht="19.5" thickBot="1" x14ac:dyDescent="0.3">
      <c r="A51" s="28" t="s">
        <v>7</v>
      </c>
      <c r="B51" s="54">
        <f>SUM(B39:B50)</f>
        <v>2944</v>
      </c>
      <c r="C51" s="55">
        <f>SUM(C39:C50)</f>
        <v>2976.7098281298086</v>
      </c>
      <c r="D51" s="20">
        <f t="shared" si="39"/>
        <v>1.0988584718840122E-2</v>
      </c>
    </row>
    <row r="52" spans="1:9" ht="15.75" thickBot="1" x14ac:dyDescent="0.3"/>
    <row r="53" spans="1:9" x14ac:dyDescent="0.25">
      <c r="A53" s="39"/>
      <c r="B53" s="40"/>
      <c r="C53" s="41" t="s">
        <v>66</v>
      </c>
      <c r="D53" s="41"/>
      <c r="E53" s="41"/>
      <c r="F53" s="41"/>
      <c r="G53" s="41"/>
      <c r="H53" s="41"/>
      <c r="I53" s="31"/>
    </row>
  </sheetData>
  <mergeCells count="2">
    <mergeCell ref="A37:B37"/>
    <mergeCell ref="C37:D37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11" sqref="B11"/>
    </sheetView>
  </sheetViews>
  <sheetFormatPr defaultColWidth="8.85546875" defaultRowHeight="15" x14ac:dyDescent="0.25"/>
  <cols>
    <col min="1" max="1" width="47.42578125" bestFit="1" customWidth="1"/>
    <col min="2" max="2" width="17.7109375" customWidth="1"/>
  </cols>
  <sheetData>
    <row r="1" spans="1:2" x14ac:dyDescent="0.25">
      <c r="A1" s="35" t="s">
        <v>70</v>
      </c>
      <c r="B1" s="35" t="s">
        <v>71</v>
      </c>
    </row>
    <row r="2" spans="1:2" x14ac:dyDescent="0.25">
      <c r="A2" s="57" t="str">
        <f>'Автоматизированный расчет'!A39</f>
        <v>Главная Welcome страница</v>
      </c>
      <c r="B2" s="57" t="s">
        <v>89</v>
      </c>
    </row>
    <row r="3" spans="1:2" x14ac:dyDescent="0.25">
      <c r="A3" s="57" t="str">
        <f>'Автоматизированный расчет'!A40</f>
        <v>Вход в систему</v>
      </c>
      <c r="B3" s="57" t="s">
        <v>24</v>
      </c>
    </row>
    <row r="4" spans="1:2" x14ac:dyDescent="0.25">
      <c r="A4" s="57" t="str">
        <f>'Автоматизированный расчет'!A41</f>
        <v>Переход на страницу поиска билетов</v>
      </c>
      <c r="B4" s="63" t="s">
        <v>88</v>
      </c>
    </row>
    <row r="5" spans="1:2" x14ac:dyDescent="0.25">
      <c r="A5" s="57" t="str">
        <f>'Автоматизированный расчет'!A42</f>
        <v xml:space="preserve">Заполнение полей для поиска билета </v>
      </c>
      <c r="B5" s="57" t="s">
        <v>77</v>
      </c>
    </row>
    <row r="6" spans="1:2" x14ac:dyDescent="0.25">
      <c r="A6" s="57" t="str">
        <f>'Автоматизированный расчет'!A43</f>
        <v xml:space="preserve">Выбор рейса из найденных </v>
      </c>
      <c r="B6" s="63" t="s">
        <v>87</v>
      </c>
    </row>
    <row r="7" spans="1:2" x14ac:dyDescent="0.25">
      <c r="A7" s="57" t="str">
        <f>'Автоматизированный расчет'!A44</f>
        <v>Оплата билета</v>
      </c>
      <c r="B7" s="57" t="s">
        <v>19</v>
      </c>
    </row>
    <row r="8" spans="1:2" x14ac:dyDescent="0.25">
      <c r="A8" s="57" t="str">
        <f>'Автоматизированный расчет'!A45</f>
        <v>Просмотр квитанций</v>
      </c>
      <c r="B8" s="57" t="s">
        <v>90</v>
      </c>
    </row>
    <row r="9" spans="1:2" x14ac:dyDescent="0.25">
      <c r="A9" s="57" t="str">
        <f>'Автоматизированный расчет'!A46</f>
        <v xml:space="preserve">Отмена бронирования </v>
      </c>
      <c r="B9" s="65" t="s">
        <v>101</v>
      </c>
    </row>
    <row r="10" spans="1:2" x14ac:dyDescent="0.25">
      <c r="A10" s="57" t="str">
        <f>'Автоматизированный расчет'!A47</f>
        <v>Выход из системы</v>
      </c>
      <c r="B10" s="65" t="s">
        <v>98</v>
      </c>
    </row>
    <row r="11" spans="1:2" x14ac:dyDescent="0.25">
      <c r="A11" s="57" t="str">
        <f>'Автоматизированный расчет'!A48</f>
        <v>Перход на страницу регистрации</v>
      </c>
      <c r="B11" s="65" t="s">
        <v>99</v>
      </c>
    </row>
    <row r="12" spans="1:2" x14ac:dyDescent="0.25">
      <c r="A12" s="57" t="str">
        <f>'Автоматизированный расчет'!A49</f>
        <v>Заполнение полей регистарции</v>
      </c>
      <c r="B12" s="65" t="s">
        <v>97</v>
      </c>
    </row>
    <row r="13" spans="1:2" x14ac:dyDescent="0.25">
      <c r="A13" s="57" t="str">
        <f>'Автоматизированный расчет'!A50</f>
        <v>Переход на следуюущий эран после регистарции</v>
      </c>
      <c r="B13" s="65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A25" sqref="A25"/>
    </sheetView>
  </sheetViews>
  <sheetFormatPr defaultColWidth="8.85546875" defaultRowHeight="15" x14ac:dyDescent="0.25"/>
  <cols>
    <col min="1" max="1" width="36.42578125" bestFit="1" customWidth="1"/>
    <col min="12" max="12" width="8.85546875" customWidth="1"/>
  </cols>
  <sheetData>
    <row r="1" spans="1:10" x14ac:dyDescent="0.25">
      <c r="A1" s="71" t="s">
        <v>27</v>
      </c>
      <c r="B1" s="71" t="s">
        <v>72</v>
      </c>
      <c r="C1" s="71" t="s">
        <v>85</v>
      </c>
      <c r="D1" s="71" t="s">
        <v>86</v>
      </c>
      <c r="E1" s="71" t="s">
        <v>73</v>
      </c>
      <c r="F1" s="71" t="s">
        <v>74</v>
      </c>
      <c r="G1" s="71" t="s">
        <v>75</v>
      </c>
      <c r="H1" s="71" t="s">
        <v>28</v>
      </c>
      <c r="I1" s="71" t="s">
        <v>29</v>
      </c>
      <c r="J1" s="71" t="s">
        <v>30</v>
      </c>
    </row>
    <row r="2" spans="1:10" x14ac:dyDescent="0.25">
      <c r="A2" s="71" t="s">
        <v>80</v>
      </c>
      <c r="B2" s="71" t="s">
        <v>76</v>
      </c>
      <c r="C2" s="71">
        <v>0</v>
      </c>
      <c r="D2" s="71">
        <v>0</v>
      </c>
      <c r="E2" s="71">
        <v>1.6020000000000001</v>
      </c>
      <c r="F2" s="71">
        <v>0.19600000000000001</v>
      </c>
      <c r="G2" s="71">
        <v>1.4510000000000001</v>
      </c>
      <c r="H2" s="71">
        <v>158</v>
      </c>
      <c r="I2" s="71">
        <v>15</v>
      </c>
      <c r="J2" s="71">
        <v>0</v>
      </c>
    </row>
    <row r="3" spans="1:10" x14ac:dyDescent="0.25">
      <c r="A3" s="71" t="s">
        <v>87</v>
      </c>
      <c r="B3" s="71" t="s">
        <v>76</v>
      </c>
      <c r="C3" s="71">
        <v>0</v>
      </c>
      <c r="D3" s="71">
        <v>0</v>
      </c>
      <c r="E3" s="71">
        <v>0.13500000000000001</v>
      </c>
      <c r="F3" s="71">
        <v>1.0999999999999999E-2</v>
      </c>
      <c r="G3" s="71">
        <v>0.11600000000000001</v>
      </c>
      <c r="H3" s="71">
        <v>81</v>
      </c>
      <c r="I3" s="71">
        <v>1</v>
      </c>
      <c r="J3" s="71">
        <v>0</v>
      </c>
    </row>
    <row r="4" spans="1:10" x14ac:dyDescent="0.25">
      <c r="A4" s="71" t="s">
        <v>88</v>
      </c>
      <c r="B4" s="71" t="s">
        <v>76</v>
      </c>
      <c r="C4" s="71">
        <v>0</v>
      </c>
      <c r="D4" s="71">
        <v>0</v>
      </c>
      <c r="E4" s="71">
        <v>0.34</v>
      </c>
      <c r="F4" s="71">
        <v>1.7999999999999999E-2</v>
      </c>
      <c r="G4" s="71">
        <v>0.3</v>
      </c>
      <c r="H4" s="71">
        <v>96</v>
      </c>
      <c r="I4" s="71">
        <v>3</v>
      </c>
      <c r="J4" s="71">
        <v>0</v>
      </c>
    </row>
    <row r="5" spans="1:10" x14ac:dyDescent="0.25">
      <c r="A5" s="71" t="s">
        <v>96</v>
      </c>
      <c r="B5" s="71" t="s">
        <v>76</v>
      </c>
      <c r="C5" s="71">
        <v>0</v>
      </c>
      <c r="D5" s="71">
        <v>0</v>
      </c>
      <c r="E5" s="71">
        <v>0.34799999999999998</v>
      </c>
      <c r="F5" s="71">
        <v>2.5000000000000001E-2</v>
      </c>
      <c r="G5" s="71">
        <v>0.313</v>
      </c>
      <c r="H5" s="71">
        <v>27</v>
      </c>
      <c r="I5" s="71">
        <v>0</v>
      </c>
      <c r="J5" s="71">
        <v>0</v>
      </c>
    </row>
    <row r="6" spans="1:10" x14ac:dyDescent="0.25">
      <c r="A6" s="71" t="s">
        <v>101</v>
      </c>
      <c r="B6" s="71" t="s">
        <v>76</v>
      </c>
      <c r="C6" s="71">
        <v>0</v>
      </c>
      <c r="D6" s="71">
        <v>0</v>
      </c>
      <c r="E6" s="71">
        <v>0.127</v>
      </c>
      <c r="F6" s="71">
        <v>1.2E-2</v>
      </c>
      <c r="G6" s="71">
        <v>0.108</v>
      </c>
      <c r="H6" s="71">
        <v>21</v>
      </c>
      <c r="I6" s="71">
        <v>0</v>
      </c>
      <c r="J6" s="71">
        <v>0</v>
      </c>
    </row>
    <row r="7" spans="1:10" x14ac:dyDescent="0.25">
      <c r="A7" s="71" t="s">
        <v>77</v>
      </c>
      <c r="B7" s="71" t="s">
        <v>76</v>
      </c>
      <c r="C7" s="71">
        <v>0</v>
      </c>
      <c r="D7" s="71">
        <v>0</v>
      </c>
      <c r="E7" s="71">
        <v>0.153</v>
      </c>
      <c r="F7" s="71">
        <v>1.2E-2</v>
      </c>
      <c r="G7" s="71">
        <v>0.109</v>
      </c>
      <c r="H7" s="71">
        <v>82</v>
      </c>
      <c r="I7" s="71">
        <v>0</v>
      </c>
      <c r="J7" s="71">
        <v>0</v>
      </c>
    </row>
    <row r="8" spans="1:10" x14ac:dyDescent="0.25">
      <c r="A8" s="71" t="s">
        <v>89</v>
      </c>
      <c r="B8" s="71" t="s">
        <v>76</v>
      </c>
      <c r="C8" s="71">
        <v>0</v>
      </c>
      <c r="D8" s="71">
        <v>0</v>
      </c>
      <c r="E8" s="71">
        <v>0.35899999999999999</v>
      </c>
      <c r="F8" s="71">
        <v>2.4E-2</v>
      </c>
      <c r="G8" s="71">
        <v>0.245</v>
      </c>
      <c r="H8" s="71">
        <v>172</v>
      </c>
      <c r="I8" s="71">
        <v>2</v>
      </c>
      <c r="J8" s="71">
        <v>0</v>
      </c>
    </row>
    <row r="9" spans="1:10" x14ac:dyDescent="0.25">
      <c r="A9" s="71" t="s">
        <v>90</v>
      </c>
      <c r="B9" s="71" t="s">
        <v>76</v>
      </c>
      <c r="C9" s="71">
        <v>0</v>
      </c>
      <c r="D9" s="71">
        <v>0</v>
      </c>
      <c r="E9" s="71">
        <v>0.55500000000000005</v>
      </c>
      <c r="F9" s="71">
        <v>6.9000000000000006E-2</v>
      </c>
      <c r="G9" s="71">
        <v>0.42399999999999999</v>
      </c>
      <c r="H9" s="71">
        <v>80</v>
      </c>
      <c r="I9" s="71">
        <v>2</v>
      </c>
      <c r="J9" s="71">
        <v>0</v>
      </c>
    </row>
    <row r="10" spans="1:10" x14ac:dyDescent="0.25">
      <c r="A10" s="71" t="s">
        <v>24</v>
      </c>
      <c r="B10" s="71" t="s">
        <v>76</v>
      </c>
      <c r="C10" s="71">
        <v>0</v>
      </c>
      <c r="D10" s="71">
        <v>0</v>
      </c>
      <c r="E10" s="71">
        <v>0.35499999999999998</v>
      </c>
      <c r="F10" s="71">
        <v>3.3000000000000002E-2</v>
      </c>
      <c r="G10" s="71">
        <v>0.29899999999999999</v>
      </c>
      <c r="H10" s="71">
        <v>138</v>
      </c>
      <c r="I10" s="71">
        <v>5</v>
      </c>
      <c r="J10" s="71">
        <v>0</v>
      </c>
    </row>
    <row r="11" spans="1:10" x14ac:dyDescent="0.25">
      <c r="A11" s="71" t="s">
        <v>19</v>
      </c>
      <c r="B11" s="71" t="s">
        <v>76</v>
      </c>
      <c r="C11" s="71">
        <v>0</v>
      </c>
      <c r="D11" s="71">
        <v>0</v>
      </c>
      <c r="E11" s="71">
        <v>0.23200000000000001</v>
      </c>
      <c r="F11" s="71">
        <v>1.7999999999999999E-2</v>
      </c>
      <c r="G11" s="71">
        <v>0.17899999999999999</v>
      </c>
      <c r="H11" s="71">
        <v>49</v>
      </c>
      <c r="I11" s="71">
        <v>1</v>
      </c>
      <c r="J11" s="71">
        <v>0</v>
      </c>
    </row>
    <row r="12" spans="1:10" x14ac:dyDescent="0.25">
      <c r="A12" s="71" t="s">
        <v>97</v>
      </c>
      <c r="B12" s="71" t="s">
        <v>76</v>
      </c>
      <c r="C12" s="71">
        <v>0</v>
      </c>
      <c r="D12" s="71">
        <v>0</v>
      </c>
      <c r="E12" s="71">
        <v>0.13400000000000001</v>
      </c>
      <c r="F12" s="71">
        <v>1.2999999999999999E-2</v>
      </c>
      <c r="G12" s="71">
        <v>0.105</v>
      </c>
      <c r="H12" s="71">
        <v>27</v>
      </c>
      <c r="I12" s="71">
        <v>1</v>
      </c>
      <c r="J12" s="71">
        <v>0</v>
      </c>
    </row>
    <row r="13" spans="1:10" x14ac:dyDescent="0.25">
      <c r="A13" s="71" t="s">
        <v>98</v>
      </c>
      <c r="B13" s="71" t="s">
        <v>76</v>
      </c>
      <c r="C13" s="71">
        <v>0</v>
      </c>
      <c r="D13" s="71">
        <v>0</v>
      </c>
      <c r="E13" s="71">
        <v>0.29299999999999998</v>
      </c>
      <c r="F13" s="71">
        <v>2.3E-2</v>
      </c>
      <c r="G13" s="71">
        <v>0.24099999999999999</v>
      </c>
      <c r="H13" s="71">
        <v>92</v>
      </c>
      <c r="I13" s="71">
        <v>0</v>
      </c>
      <c r="J13" s="71">
        <v>0</v>
      </c>
    </row>
    <row r="14" spans="1:10" x14ac:dyDescent="0.25">
      <c r="A14" s="71" t="s">
        <v>99</v>
      </c>
      <c r="B14" s="71" t="s">
        <v>76</v>
      </c>
      <c r="C14" s="71">
        <v>0</v>
      </c>
      <c r="D14" s="71">
        <v>0</v>
      </c>
      <c r="E14" s="71">
        <v>0.22600000000000001</v>
      </c>
      <c r="F14" s="71">
        <v>2.1000000000000001E-2</v>
      </c>
      <c r="G14" s="71">
        <v>0.17100000000000001</v>
      </c>
      <c r="H14" s="71">
        <v>29</v>
      </c>
      <c r="I14" s="71">
        <v>0</v>
      </c>
      <c r="J14" s="71">
        <v>0</v>
      </c>
    </row>
    <row r="15" spans="1:10" x14ac:dyDescent="0.25">
      <c r="A15" s="71" t="s">
        <v>100</v>
      </c>
      <c r="B15" s="71" t="s">
        <v>76</v>
      </c>
      <c r="C15" s="71">
        <v>0</v>
      </c>
      <c r="D15" s="71">
        <v>0</v>
      </c>
      <c r="E15" s="71">
        <v>1.3360000000000001</v>
      </c>
      <c r="F15" s="71">
        <v>5.6000000000000001E-2</v>
      </c>
      <c r="G15" s="71">
        <v>1.3320000000000001</v>
      </c>
      <c r="H15" s="71">
        <v>14</v>
      </c>
      <c r="I15" s="71">
        <v>1</v>
      </c>
      <c r="J15" s="71">
        <v>0</v>
      </c>
    </row>
    <row r="16" spans="1:10" x14ac:dyDescent="0.25">
      <c r="A16" s="71" t="s">
        <v>91</v>
      </c>
      <c r="B16" s="71" t="s">
        <v>76</v>
      </c>
      <c r="C16" s="71">
        <v>0</v>
      </c>
      <c r="D16" s="71">
        <v>0</v>
      </c>
      <c r="E16" s="71">
        <v>1.292</v>
      </c>
      <c r="F16" s="71">
        <v>6.2E-2</v>
      </c>
      <c r="G16" s="71">
        <v>1.2350000000000001</v>
      </c>
      <c r="H16" s="71">
        <v>49</v>
      </c>
      <c r="I16" s="71">
        <v>6</v>
      </c>
      <c r="J16" s="71">
        <v>0</v>
      </c>
    </row>
    <row r="17" spans="1:10" x14ac:dyDescent="0.25">
      <c r="A17" s="71" t="s">
        <v>92</v>
      </c>
      <c r="B17" s="71" t="s">
        <v>76</v>
      </c>
      <c r="C17" s="71">
        <v>0</v>
      </c>
      <c r="D17" s="71">
        <v>0</v>
      </c>
      <c r="E17" s="71">
        <v>1.0940000000000001</v>
      </c>
      <c r="F17" s="71">
        <v>0.05</v>
      </c>
      <c r="G17" s="71">
        <v>0.98899999999999999</v>
      </c>
      <c r="H17" s="71">
        <v>17</v>
      </c>
      <c r="I17" s="71">
        <v>0</v>
      </c>
      <c r="J17" s="71">
        <v>0</v>
      </c>
    </row>
    <row r="18" spans="1:10" x14ac:dyDescent="0.25">
      <c r="A18" s="71" t="s">
        <v>93</v>
      </c>
      <c r="B18" s="71" t="s">
        <v>76</v>
      </c>
      <c r="C18" s="71">
        <v>0</v>
      </c>
      <c r="D18" s="71">
        <v>0</v>
      </c>
      <c r="E18" s="71">
        <v>1.5109999999999999</v>
      </c>
      <c r="F18" s="71">
        <v>6.6000000000000003E-2</v>
      </c>
      <c r="G18" s="71">
        <v>1.468</v>
      </c>
      <c r="H18" s="71">
        <v>21</v>
      </c>
      <c r="I18" s="71">
        <v>2</v>
      </c>
      <c r="J18" s="71">
        <v>0</v>
      </c>
    </row>
    <row r="19" spans="1:10" x14ac:dyDescent="0.25">
      <c r="A19" s="71" t="s">
        <v>94</v>
      </c>
      <c r="B19" s="71" t="s">
        <v>76</v>
      </c>
      <c r="C19" s="71">
        <v>0</v>
      </c>
      <c r="D19" s="71">
        <v>0</v>
      </c>
      <c r="E19" s="71">
        <v>1.1499999999999999</v>
      </c>
      <c r="F19" s="71">
        <v>6.2E-2</v>
      </c>
      <c r="G19" s="71">
        <v>1.0309999999999999</v>
      </c>
      <c r="H19" s="71">
        <v>28</v>
      </c>
      <c r="I19" s="71">
        <v>2</v>
      </c>
      <c r="J19" s="71">
        <v>0</v>
      </c>
    </row>
    <row r="20" spans="1:10" x14ac:dyDescent="0.25">
      <c r="A20" s="71" t="s">
        <v>95</v>
      </c>
      <c r="B20" s="71" t="s">
        <v>76</v>
      </c>
      <c r="C20" s="71">
        <v>0</v>
      </c>
      <c r="D20" s="71">
        <v>0</v>
      </c>
      <c r="E20" s="71">
        <v>1.601</v>
      </c>
      <c r="F20" s="71">
        <v>6.5000000000000002E-2</v>
      </c>
      <c r="G20" s="71">
        <v>1.5449999999999999</v>
      </c>
      <c r="H20" s="71">
        <v>29</v>
      </c>
      <c r="I20" s="71">
        <v>4</v>
      </c>
      <c r="J20" s="7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22" workbookViewId="0">
      <selection activeCell="H49" sqref="H49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70" t="s">
        <v>33</v>
      </c>
      <c r="F9" s="70"/>
      <c r="G9" s="70"/>
      <c r="H9" s="70"/>
      <c r="I9" s="70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70" t="s">
        <v>31</v>
      </c>
      <c r="F23" s="70"/>
      <c r="G23" s="70"/>
      <c r="H23" s="70"/>
      <c r="I23" s="70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70" t="s">
        <v>32</v>
      </c>
      <c r="F35" s="70"/>
      <c r="G35" s="70"/>
      <c r="H35" s="70"/>
      <c r="I35" s="70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14140486 Карипов Кирилл Юрьевич</cp:lastModifiedBy>
  <dcterms:created xsi:type="dcterms:W3CDTF">2015-06-05T18:19:34Z</dcterms:created>
  <dcterms:modified xsi:type="dcterms:W3CDTF">2024-07-07T15:41:14Z</dcterms:modified>
</cp:coreProperties>
</file>