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ocuments\GitHub\Projects\"/>
    </mc:Choice>
  </mc:AlternateContent>
  <xr:revisionPtr revIDLastSave="0" documentId="13_ncr:1_{6F32DA42-FA42-48F2-85D4-33286260201A}" xr6:coauthVersionLast="47" xr6:coauthVersionMax="47" xr10:uidLastSave="{00000000-0000-0000-0000-000000000000}"/>
  <bookViews>
    <workbookView xWindow="-108" yWindow="-108" windowWidth="23256" windowHeight="12456" tabRatio="838" firstSheet="1" activeTab="1" xr2:uid="{00000000-000D-0000-FFFF-FFFF00000000}"/>
  </bookViews>
  <sheets>
    <sheet name="Data 1" sheetId="5" state="hidden" r:id="rId1"/>
    <sheet name="Task 1" sheetId="18" r:id="rId2"/>
    <sheet name="Task 2 - Pivot Tables (1)" sheetId="56" r:id="rId3"/>
    <sheet name="Task 2 - Pivot Tables (2)" sheetId="55" r:id="rId4"/>
    <sheet name="Data 2" sheetId="33" state="hidden" r:id="rId5"/>
    <sheet name="8. T3 (a)" sheetId="53" r:id="rId6"/>
    <sheet name="9. T3(Forecast-Country1)" sheetId="47" r:id="rId7"/>
    <sheet name="10. T3 (b)" sheetId="46" r:id="rId8"/>
    <sheet name="11. T3 (c)+(i)" sheetId="59" r:id="rId9"/>
    <sheet name="12. T3(d)" sheetId="42" r:id="rId10"/>
    <sheet name="13. T3(Forecast-Country 8)" sheetId="41" r:id="rId11"/>
    <sheet name="14. T3 (e)" sheetId="52" r:id="rId12"/>
    <sheet name="15. T3 (f)" sheetId="54" r:id="rId13"/>
    <sheet name="16. Task 3(g)" sheetId="27" r:id="rId14"/>
    <sheet name="17. Task 3 (h)" sheetId="57" r:id="rId15"/>
  </sheets>
  <calcPr calcId="191029"/>
  <customWorkbookViews>
    <customWorkbookView name="Filter 1" guid="{29899438-C31B-468F-9B77-60D62BDD8767}" maximized="1" windowWidth="0" windowHeight="0" activeSheetId="0"/>
  </customWorkbookViews>
  <pivotCaches>
    <pivotCache cacheId="0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52" l="1"/>
  <c r="G24" i="52"/>
  <c r="G26" i="54"/>
  <c r="G25" i="54"/>
  <c r="F30" i="54" l="1"/>
  <c r="F29" i="52"/>
  <c r="D6" i="42"/>
  <c r="D18" i="42"/>
  <c r="D20" i="42"/>
  <c r="D22" i="42"/>
  <c r="D34" i="42"/>
  <c r="D36" i="42"/>
  <c r="D38" i="42"/>
  <c r="D50" i="42"/>
  <c r="D52" i="42"/>
  <c r="D54" i="42"/>
  <c r="C6" i="42"/>
  <c r="C7" i="42"/>
  <c r="D7" i="42" s="1"/>
  <c r="C8" i="42"/>
  <c r="D8" i="42" s="1"/>
  <c r="C9" i="42"/>
  <c r="D9" i="42" s="1"/>
  <c r="C10" i="42"/>
  <c r="D10" i="42" s="1"/>
  <c r="C11" i="42"/>
  <c r="D11" i="42" s="1"/>
  <c r="C12" i="42"/>
  <c r="D12" i="42" s="1"/>
  <c r="C13" i="42"/>
  <c r="D13" i="42" s="1"/>
  <c r="C14" i="42"/>
  <c r="D14" i="42" s="1"/>
  <c r="C15" i="42"/>
  <c r="D15" i="42" s="1"/>
  <c r="C16" i="42"/>
  <c r="D16" i="42" s="1"/>
  <c r="C17" i="42"/>
  <c r="D17" i="42" s="1"/>
  <c r="C18" i="42"/>
  <c r="C19" i="42"/>
  <c r="D19" i="42" s="1"/>
  <c r="C20" i="42"/>
  <c r="C21" i="42"/>
  <c r="D21" i="42" s="1"/>
  <c r="C22" i="42"/>
  <c r="C23" i="42"/>
  <c r="D23" i="42" s="1"/>
  <c r="C24" i="42"/>
  <c r="D24" i="42" s="1"/>
  <c r="C25" i="42"/>
  <c r="D25" i="42" s="1"/>
  <c r="C26" i="42"/>
  <c r="D26" i="42" s="1"/>
  <c r="C27" i="42"/>
  <c r="D27" i="42" s="1"/>
  <c r="C28" i="42"/>
  <c r="D28" i="42" s="1"/>
  <c r="C29" i="42"/>
  <c r="D29" i="42" s="1"/>
  <c r="C30" i="42"/>
  <c r="D30" i="42" s="1"/>
  <c r="C31" i="42"/>
  <c r="D31" i="42" s="1"/>
  <c r="C32" i="42"/>
  <c r="D32" i="42" s="1"/>
  <c r="C33" i="42"/>
  <c r="D33" i="42" s="1"/>
  <c r="C34" i="42"/>
  <c r="C35" i="42"/>
  <c r="D35" i="42" s="1"/>
  <c r="C36" i="42"/>
  <c r="C37" i="42"/>
  <c r="D37" i="42" s="1"/>
  <c r="C38" i="42"/>
  <c r="C39" i="42"/>
  <c r="D39" i="42" s="1"/>
  <c r="C40" i="42"/>
  <c r="D40" i="42" s="1"/>
  <c r="C41" i="42"/>
  <c r="D41" i="42" s="1"/>
  <c r="C42" i="42"/>
  <c r="D42" i="42" s="1"/>
  <c r="C43" i="42"/>
  <c r="D43" i="42" s="1"/>
  <c r="C44" i="42"/>
  <c r="D44" i="42" s="1"/>
  <c r="C45" i="42"/>
  <c r="D45" i="42" s="1"/>
  <c r="C46" i="42"/>
  <c r="D46" i="42" s="1"/>
  <c r="C47" i="42"/>
  <c r="D47" i="42" s="1"/>
  <c r="C48" i="42"/>
  <c r="D48" i="42" s="1"/>
  <c r="C49" i="42"/>
  <c r="D49" i="42" s="1"/>
  <c r="C50" i="42"/>
  <c r="C51" i="42"/>
  <c r="D51" i="42" s="1"/>
  <c r="C52" i="42"/>
  <c r="C53" i="42"/>
  <c r="D53" i="42" s="1"/>
  <c r="C54" i="42"/>
  <c r="C55" i="42"/>
  <c r="D55" i="42" s="1"/>
  <c r="C56" i="42"/>
  <c r="D56" i="42" s="1"/>
  <c r="C57" i="42"/>
  <c r="D57" i="42" s="1"/>
  <c r="C58" i="42"/>
  <c r="D58" i="42" s="1"/>
  <c r="C59" i="42"/>
  <c r="D59" i="42" s="1"/>
  <c r="C60" i="42"/>
  <c r="D60" i="42" s="1"/>
  <c r="C61" i="42"/>
  <c r="D61" i="42" s="1"/>
  <c r="C62" i="42"/>
  <c r="D62" i="42" s="1"/>
  <c r="C63" i="42"/>
  <c r="D63" i="42" s="1"/>
  <c r="K27" i="41" s="1"/>
  <c r="C5" i="42"/>
  <c r="D5" i="42" s="1"/>
  <c r="F4" i="59"/>
  <c r="F5" i="59" s="1"/>
  <c r="F6" i="59" s="1"/>
  <c r="F7" i="59" s="1"/>
  <c r="F8" i="59" s="1"/>
  <c r="F9" i="59" s="1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L67" i="59" s="1"/>
  <c r="D7" i="59"/>
  <c r="D8" i="59"/>
  <c r="E8" i="59" s="1"/>
  <c r="D9" i="59"/>
  <c r="E9" i="59" s="1"/>
  <c r="D10" i="59"/>
  <c r="E10" i="59" s="1"/>
  <c r="D11" i="59"/>
  <c r="D12" i="59"/>
  <c r="E12" i="59" s="1"/>
  <c r="D13" i="59"/>
  <c r="E13" i="59" s="1"/>
  <c r="D14" i="59"/>
  <c r="E14" i="59" s="1"/>
  <c r="D15" i="59"/>
  <c r="E15" i="59" s="1"/>
  <c r="D16" i="59"/>
  <c r="E16" i="59" s="1"/>
  <c r="D17" i="59"/>
  <c r="E17" i="59" s="1"/>
  <c r="D18" i="59"/>
  <c r="E18" i="59" s="1"/>
  <c r="D19" i="59"/>
  <c r="D20" i="59"/>
  <c r="E20" i="59" s="1"/>
  <c r="D21" i="59"/>
  <c r="E21" i="59" s="1"/>
  <c r="D22" i="59"/>
  <c r="E22" i="59" s="1"/>
  <c r="D23" i="59"/>
  <c r="E23" i="59" s="1"/>
  <c r="D24" i="59"/>
  <c r="E24" i="59" s="1"/>
  <c r="D25" i="59"/>
  <c r="E25" i="59" s="1"/>
  <c r="D26" i="59"/>
  <c r="E26" i="59" s="1"/>
  <c r="D27" i="59"/>
  <c r="D28" i="59"/>
  <c r="E28" i="59" s="1"/>
  <c r="D29" i="59"/>
  <c r="E29" i="59" s="1"/>
  <c r="D30" i="59"/>
  <c r="E30" i="59" s="1"/>
  <c r="D31" i="59"/>
  <c r="D32" i="59"/>
  <c r="E32" i="59" s="1"/>
  <c r="D33" i="59"/>
  <c r="E33" i="59" s="1"/>
  <c r="D34" i="59"/>
  <c r="E34" i="59" s="1"/>
  <c r="D35" i="59"/>
  <c r="D36" i="59"/>
  <c r="E36" i="59" s="1"/>
  <c r="D37" i="59"/>
  <c r="E37" i="59" s="1"/>
  <c r="D38" i="59"/>
  <c r="E38" i="59" s="1"/>
  <c r="D39" i="59"/>
  <c r="D40" i="59"/>
  <c r="E40" i="59" s="1"/>
  <c r="D41" i="59"/>
  <c r="E41" i="59" s="1"/>
  <c r="D42" i="59"/>
  <c r="E42" i="59" s="1"/>
  <c r="D43" i="59"/>
  <c r="D44" i="59"/>
  <c r="E44" i="59" s="1"/>
  <c r="D45" i="59"/>
  <c r="E45" i="59" s="1"/>
  <c r="D46" i="59"/>
  <c r="E46" i="59" s="1"/>
  <c r="D47" i="59"/>
  <c r="E47" i="59" s="1"/>
  <c r="D48" i="59"/>
  <c r="E48" i="59" s="1"/>
  <c r="D49" i="59"/>
  <c r="E49" i="59" s="1"/>
  <c r="D50" i="59"/>
  <c r="E50" i="59" s="1"/>
  <c r="D51" i="59"/>
  <c r="D52" i="59"/>
  <c r="E52" i="59" s="1"/>
  <c r="D53" i="59"/>
  <c r="E53" i="59" s="1"/>
  <c r="D54" i="59"/>
  <c r="E54" i="59" s="1"/>
  <c r="D55" i="59"/>
  <c r="E55" i="59" s="1"/>
  <c r="D56" i="59"/>
  <c r="E56" i="59" s="1"/>
  <c r="D57" i="59"/>
  <c r="E57" i="59" s="1"/>
  <c r="D58" i="59"/>
  <c r="E58" i="59" s="1"/>
  <c r="D59" i="59"/>
  <c r="D60" i="59"/>
  <c r="E60" i="59" s="1"/>
  <c r="D61" i="59"/>
  <c r="E61" i="59" s="1"/>
  <c r="D62" i="59"/>
  <c r="E62" i="59" s="1"/>
  <c r="D63" i="59"/>
  <c r="D64" i="59"/>
  <c r="E64" i="59" s="1"/>
  <c r="L66" i="59" s="1"/>
  <c r="D6" i="59"/>
  <c r="E6" i="59" s="1"/>
  <c r="E7" i="59"/>
  <c r="E11" i="59"/>
  <c r="E19" i="59"/>
  <c r="E27" i="59"/>
  <c r="E31" i="59"/>
  <c r="E35" i="59"/>
  <c r="E39" i="59"/>
  <c r="E43" i="59"/>
  <c r="E51" i="59"/>
  <c r="E59" i="59"/>
  <c r="E63" i="59"/>
  <c r="C4" i="59"/>
  <c r="C5" i="59"/>
  <c r="C6" i="59"/>
  <c r="C7" i="59"/>
  <c r="C8" i="59"/>
  <c r="C9" i="59"/>
  <c r="C10" i="59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C36" i="59"/>
  <c r="C37" i="59"/>
  <c r="C38" i="59"/>
  <c r="C39" i="59"/>
  <c r="C40" i="59"/>
  <c r="C41" i="59"/>
  <c r="C42" i="59"/>
  <c r="C43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64" i="59"/>
  <c r="L65" i="59" s="1"/>
  <c r="C3" i="59"/>
  <c r="B64" i="53"/>
  <c r="B64" i="59"/>
  <c r="L64" i="59" l="1"/>
  <c r="L68" i="59" s="1"/>
  <c r="I33" i="47"/>
  <c r="L26" i="57"/>
  <c r="L58" i="57"/>
  <c r="K4" i="57"/>
  <c r="K5" i="57"/>
  <c r="K6" i="57"/>
  <c r="K7" i="57"/>
  <c r="L10" i="57" s="1"/>
  <c r="K8" i="57"/>
  <c r="K9" i="57"/>
  <c r="K10" i="57"/>
  <c r="K11" i="57"/>
  <c r="L14" i="57" s="1"/>
  <c r="K12" i="57"/>
  <c r="K13" i="57"/>
  <c r="K14" i="57"/>
  <c r="K15" i="57"/>
  <c r="L18" i="57" s="1"/>
  <c r="K16" i="57"/>
  <c r="K17" i="57"/>
  <c r="K18" i="57"/>
  <c r="K19" i="57"/>
  <c r="L22" i="57" s="1"/>
  <c r="K20" i="57"/>
  <c r="K21" i="57"/>
  <c r="K22" i="57"/>
  <c r="K23" i="57"/>
  <c r="K24" i="57"/>
  <c r="K25" i="57"/>
  <c r="K26" i="57"/>
  <c r="K27" i="57"/>
  <c r="L30" i="57" s="1"/>
  <c r="K28" i="57"/>
  <c r="K29" i="57"/>
  <c r="K30" i="57"/>
  <c r="K31" i="57"/>
  <c r="K32" i="57"/>
  <c r="K33" i="57"/>
  <c r="L34" i="57" s="1"/>
  <c r="K34" i="57"/>
  <c r="K35" i="57"/>
  <c r="K36" i="57"/>
  <c r="K37" i="57"/>
  <c r="L38" i="57" s="1"/>
  <c r="K38" i="57"/>
  <c r="K39" i="57"/>
  <c r="L42" i="57" s="1"/>
  <c r="K40" i="57"/>
  <c r="K41" i="57"/>
  <c r="K42" i="57"/>
  <c r="K43" i="57"/>
  <c r="L46" i="57" s="1"/>
  <c r="K44" i="57"/>
  <c r="K45" i="57"/>
  <c r="K46" i="57"/>
  <c r="K47" i="57"/>
  <c r="L50" i="57" s="1"/>
  <c r="K48" i="57"/>
  <c r="K49" i="57"/>
  <c r="K50" i="57"/>
  <c r="K51" i="57"/>
  <c r="L54" i="57" s="1"/>
  <c r="K52" i="57"/>
  <c r="K53" i="57"/>
  <c r="K54" i="57"/>
  <c r="K55" i="57"/>
  <c r="K56" i="57"/>
  <c r="K57" i="57"/>
  <c r="K58" i="57"/>
  <c r="K59" i="57"/>
  <c r="L62" i="57" s="1"/>
  <c r="M62" i="57" s="1"/>
  <c r="K60" i="57"/>
  <c r="K61" i="57"/>
  <c r="L64" i="57" s="1"/>
  <c r="R45" i="57" s="1"/>
  <c r="K62" i="57"/>
  <c r="K63" i="57"/>
  <c r="K3" i="57"/>
  <c r="N4" i="57" s="1"/>
  <c r="M64" i="57" l="1"/>
  <c r="R46" i="57" s="1"/>
  <c r="L7" i="57"/>
  <c r="M7" i="57" s="1"/>
  <c r="N5" i="57"/>
  <c r="N6" i="57" s="1"/>
  <c r="N7" i="57" s="1"/>
  <c r="N8" i="57" s="1"/>
  <c r="N9" i="57" s="1"/>
  <c r="N10" i="57" s="1"/>
  <c r="N11" i="57" s="1"/>
  <c r="N12" i="57" s="1"/>
  <c r="N13" i="57" s="1"/>
  <c r="N14" i="57" s="1"/>
  <c r="N15" i="57" s="1"/>
  <c r="N16" i="57" s="1"/>
  <c r="N17" i="57" s="1"/>
  <c r="N18" i="57" s="1"/>
  <c r="N19" i="57" s="1"/>
  <c r="N20" i="57" s="1"/>
  <c r="N21" i="57" s="1"/>
  <c r="N22" i="57" s="1"/>
  <c r="N23" i="57" s="1"/>
  <c r="N24" i="57" s="1"/>
  <c r="N25" i="57" s="1"/>
  <c r="N26" i="57" s="1"/>
  <c r="N27" i="57" s="1"/>
  <c r="N28" i="57" s="1"/>
  <c r="N29" i="57" s="1"/>
  <c r="N30" i="57" s="1"/>
  <c r="N31" i="57" s="1"/>
  <c r="N32" i="57" s="1"/>
  <c r="N33" i="57" s="1"/>
  <c r="N34" i="57" s="1"/>
  <c r="N35" i="57" s="1"/>
  <c r="N36" i="57" s="1"/>
  <c r="N37" i="57" s="1"/>
  <c r="N38" i="57" s="1"/>
  <c r="N39" i="57" s="1"/>
  <c r="N40" i="57" s="1"/>
  <c r="N41" i="57" s="1"/>
  <c r="N42" i="57" s="1"/>
  <c r="N43" i="57" s="1"/>
  <c r="N44" i="57" s="1"/>
  <c r="N45" i="57" s="1"/>
  <c r="N46" i="57" s="1"/>
  <c r="N47" i="57" s="1"/>
  <c r="N48" i="57" s="1"/>
  <c r="N49" i="57" s="1"/>
  <c r="N50" i="57" s="1"/>
  <c r="N51" i="57" s="1"/>
  <c r="N52" i="57" s="1"/>
  <c r="N53" i="57" s="1"/>
  <c r="N54" i="57" s="1"/>
  <c r="N55" i="57" s="1"/>
  <c r="N56" i="57" s="1"/>
  <c r="N57" i="57" s="1"/>
  <c r="N58" i="57" s="1"/>
  <c r="N59" i="57" s="1"/>
  <c r="N60" i="57" s="1"/>
  <c r="N61" i="57" s="1"/>
  <c r="N62" i="57" s="1"/>
  <c r="N63" i="57" s="1"/>
  <c r="N64" i="57" s="1"/>
  <c r="R47" i="57" s="1"/>
  <c r="M58" i="57"/>
  <c r="M54" i="57"/>
  <c r="M50" i="57"/>
  <c r="M46" i="57"/>
  <c r="M42" i="57"/>
  <c r="M38" i="57"/>
  <c r="M34" i="57"/>
  <c r="M30" i="57"/>
  <c r="M26" i="57"/>
  <c r="M22" i="57"/>
  <c r="M18" i="57"/>
  <c r="M14" i="57"/>
  <c r="M10" i="57"/>
  <c r="L6" i="57"/>
  <c r="M6" i="57" s="1"/>
  <c r="L60" i="57"/>
  <c r="M60" i="57" s="1"/>
  <c r="L56" i="57"/>
  <c r="M56" i="57" s="1"/>
  <c r="L52" i="57"/>
  <c r="M52" i="57" s="1"/>
  <c r="L48" i="57"/>
  <c r="M48" i="57" s="1"/>
  <c r="L44" i="57"/>
  <c r="M44" i="57" s="1"/>
  <c r="L40" i="57"/>
  <c r="M40" i="57" s="1"/>
  <c r="L36" i="57"/>
  <c r="M36" i="57" s="1"/>
  <c r="L32" i="57"/>
  <c r="M32" i="57" s="1"/>
  <c r="L28" i="57"/>
  <c r="M28" i="57" s="1"/>
  <c r="L24" i="57"/>
  <c r="M24" i="57" s="1"/>
  <c r="L20" i="57"/>
  <c r="M20" i="57" s="1"/>
  <c r="L16" i="57"/>
  <c r="M16" i="57" s="1"/>
  <c r="L12" i="57"/>
  <c r="M12" i="57" s="1"/>
  <c r="L8" i="57"/>
  <c r="M8" i="57" s="1"/>
  <c r="L63" i="57"/>
  <c r="M63" i="57" s="1"/>
  <c r="L61" i="57"/>
  <c r="M61" i="57" s="1"/>
  <c r="L59" i="57"/>
  <c r="M59" i="57" s="1"/>
  <c r="L57" i="57"/>
  <c r="M57" i="57" s="1"/>
  <c r="L55" i="57"/>
  <c r="M55" i="57" s="1"/>
  <c r="L53" i="57"/>
  <c r="M53" i="57" s="1"/>
  <c r="L51" i="57"/>
  <c r="M51" i="57" s="1"/>
  <c r="L49" i="57"/>
  <c r="M49" i="57" s="1"/>
  <c r="L47" i="57"/>
  <c r="M47" i="57" s="1"/>
  <c r="L45" i="57"/>
  <c r="M45" i="57" s="1"/>
  <c r="L43" i="57"/>
  <c r="M43" i="57" s="1"/>
  <c r="L41" i="57"/>
  <c r="M41" i="57" s="1"/>
  <c r="L39" i="57"/>
  <c r="M39" i="57" s="1"/>
  <c r="L37" i="57"/>
  <c r="M37" i="57" s="1"/>
  <c r="L35" i="57"/>
  <c r="M35" i="57" s="1"/>
  <c r="L33" i="57"/>
  <c r="M33" i="57" s="1"/>
  <c r="L31" i="57"/>
  <c r="M31" i="57" s="1"/>
  <c r="L29" i="57"/>
  <c r="M29" i="57" s="1"/>
  <c r="L27" i="57"/>
  <c r="M27" i="57" s="1"/>
  <c r="L25" i="57"/>
  <c r="M25" i="57" s="1"/>
  <c r="L23" i="57"/>
  <c r="M23" i="57" s="1"/>
  <c r="L21" i="57"/>
  <c r="M21" i="57" s="1"/>
  <c r="L19" i="57"/>
  <c r="M19" i="57" s="1"/>
  <c r="L17" i="57"/>
  <c r="M17" i="57" s="1"/>
  <c r="L15" i="57"/>
  <c r="M15" i="57" s="1"/>
  <c r="L13" i="57"/>
  <c r="M13" i="57" s="1"/>
  <c r="L11" i="57"/>
  <c r="M11" i="57" s="1"/>
  <c r="L9" i="57"/>
  <c r="M9" i="57" s="1"/>
  <c r="N5" i="56" l="1"/>
  <c r="N6" i="56"/>
  <c r="N7" i="56"/>
  <c r="N8" i="56"/>
  <c r="N9" i="56"/>
  <c r="N4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F62" i="56"/>
  <c r="F63" i="56"/>
  <c r="F64" i="56"/>
  <c r="F65" i="56"/>
  <c r="F66" i="56"/>
  <c r="F67" i="56"/>
  <c r="F68" i="56"/>
  <c r="F69" i="56"/>
  <c r="F70" i="56"/>
  <c r="F71" i="56"/>
  <c r="F72" i="56"/>
  <c r="F73" i="56"/>
  <c r="F74" i="56"/>
  <c r="F75" i="56"/>
  <c r="F76" i="56"/>
  <c r="F77" i="56"/>
  <c r="F78" i="56"/>
  <c r="F79" i="56"/>
  <c r="F80" i="56"/>
  <c r="F81" i="56"/>
  <c r="F82" i="56"/>
  <c r="F83" i="56"/>
  <c r="F84" i="56"/>
  <c r="F85" i="56"/>
  <c r="F86" i="56"/>
  <c r="F17" i="56"/>
  <c r="J5" i="56"/>
  <c r="J6" i="56"/>
  <c r="J7" i="56"/>
  <c r="J8" i="56"/>
  <c r="J4" i="56"/>
  <c r="H5" i="56"/>
  <c r="H6" i="56"/>
  <c r="H7" i="56"/>
  <c r="H8" i="56"/>
  <c r="H4" i="56"/>
  <c r="G5" i="56"/>
  <c r="G6" i="56"/>
  <c r="G7" i="56"/>
  <c r="G8" i="56"/>
  <c r="G4" i="56"/>
  <c r="F5" i="56"/>
  <c r="F6" i="56"/>
  <c r="F7" i="56"/>
  <c r="F8" i="56"/>
  <c r="F4" i="56"/>
  <c r="I8" i="56" l="1"/>
  <c r="I6" i="56"/>
  <c r="I4" i="56"/>
  <c r="I7" i="56"/>
  <c r="I5" i="56"/>
  <c r="F29" i="54"/>
  <c r="F28" i="52"/>
  <c r="G34" i="52"/>
  <c r="F35" i="52"/>
  <c r="F36" i="52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F53" i="52" s="1"/>
  <c r="F54" i="52" s="1"/>
  <c r="F55" i="52" s="1"/>
  <c r="F56" i="52" s="1"/>
  <c r="F57" i="52" s="1"/>
  <c r="F58" i="52" s="1"/>
  <c r="F59" i="52" s="1"/>
  <c r="F60" i="52" s="1"/>
  <c r="F61" i="52" s="1"/>
  <c r="F62" i="52" l="1"/>
  <c r="F63" i="52" s="1"/>
  <c r="G35" i="52"/>
  <c r="G61" i="52"/>
  <c r="G59" i="52"/>
  <c r="G57" i="52"/>
  <c r="G55" i="52"/>
  <c r="G53" i="52"/>
  <c r="G51" i="52"/>
  <c r="G49" i="52"/>
  <c r="G47" i="52"/>
  <c r="G45" i="52"/>
  <c r="G43" i="52"/>
  <c r="G41" i="52"/>
  <c r="G39" i="52"/>
  <c r="G37" i="52"/>
  <c r="G60" i="52"/>
  <c r="G58" i="52"/>
  <c r="G56" i="52"/>
  <c r="G54" i="52"/>
  <c r="G52" i="52"/>
  <c r="G50" i="52"/>
  <c r="G48" i="52"/>
  <c r="G46" i="52"/>
  <c r="G44" i="52"/>
  <c r="G42" i="52"/>
  <c r="G40" i="52"/>
  <c r="G38" i="52"/>
  <c r="G36" i="52"/>
  <c r="F64" i="52" l="1"/>
  <c r="G63" i="52"/>
  <c r="G62" i="52"/>
  <c r="F4" i="46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L50" i="46" s="1"/>
  <c r="E34" i="46"/>
  <c r="E42" i="46"/>
  <c r="E50" i="46"/>
  <c r="D7" i="46"/>
  <c r="E7" i="46" s="1"/>
  <c r="D8" i="46"/>
  <c r="E8" i="46" s="1"/>
  <c r="D9" i="46"/>
  <c r="E9" i="46" s="1"/>
  <c r="D10" i="46"/>
  <c r="E10" i="46" s="1"/>
  <c r="D11" i="46"/>
  <c r="E11" i="46" s="1"/>
  <c r="D12" i="46"/>
  <c r="E12" i="46" s="1"/>
  <c r="D13" i="46"/>
  <c r="E13" i="46" s="1"/>
  <c r="D14" i="46"/>
  <c r="E14" i="46" s="1"/>
  <c r="D15" i="46"/>
  <c r="E15" i="46" s="1"/>
  <c r="D16" i="46"/>
  <c r="E16" i="46" s="1"/>
  <c r="D17" i="46"/>
  <c r="E17" i="46" s="1"/>
  <c r="D18" i="46"/>
  <c r="E18" i="46" s="1"/>
  <c r="D19" i="46"/>
  <c r="E19" i="46" s="1"/>
  <c r="D20" i="46"/>
  <c r="E20" i="46" s="1"/>
  <c r="D21" i="46"/>
  <c r="E21" i="46" s="1"/>
  <c r="D22" i="46"/>
  <c r="E22" i="46" s="1"/>
  <c r="D23" i="46"/>
  <c r="E23" i="46" s="1"/>
  <c r="D24" i="46"/>
  <c r="E24" i="46" s="1"/>
  <c r="D25" i="46"/>
  <c r="E25" i="46" s="1"/>
  <c r="D26" i="46"/>
  <c r="E26" i="46" s="1"/>
  <c r="D27" i="46"/>
  <c r="E27" i="46" s="1"/>
  <c r="D28" i="46"/>
  <c r="E28" i="46" s="1"/>
  <c r="D29" i="46"/>
  <c r="E29" i="46" s="1"/>
  <c r="D30" i="46"/>
  <c r="E30" i="46" s="1"/>
  <c r="D31" i="46"/>
  <c r="E31" i="46" s="1"/>
  <c r="D32" i="46"/>
  <c r="E32" i="46" s="1"/>
  <c r="D33" i="46"/>
  <c r="E33" i="46" s="1"/>
  <c r="D34" i="46"/>
  <c r="D35" i="46"/>
  <c r="E35" i="46" s="1"/>
  <c r="D36" i="46"/>
  <c r="E36" i="46" s="1"/>
  <c r="D37" i="46"/>
  <c r="E37" i="46" s="1"/>
  <c r="D38" i="46"/>
  <c r="E38" i="46" s="1"/>
  <c r="D39" i="46"/>
  <c r="E39" i="46" s="1"/>
  <c r="D40" i="46"/>
  <c r="E40" i="46" s="1"/>
  <c r="D41" i="46"/>
  <c r="E41" i="46" s="1"/>
  <c r="D42" i="46"/>
  <c r="D43" i="46"/>
  <c r="E43" i="46" s="1"/>
  <c r="D44" i="46"/>
  <c r="E44" i="46" s="1"/>
  <c r="D45" i="46"/>
  <c r="E45" i="46" s="1"/>
  <c r="D46" i="46"/>
  <c r="E46" i="46" s="1"/>
  <c r="D47" i="46"/>
  <c r="E47" i="46" s="1"/>
  <c r="D48" i="46"/>
  <c r="E48" i="46" s="1"/>
  <c r="D49" i="46"/>
  <c r="E49" i="46" s="1"/>
  <c r="D50" i="46"/>
  <c r="D51" i="46"/>
  <c r="E51" i="46" s="1"/>
  <c r="D52" i="46"/>
  <c r="E52" i="46" s="1"/>
  <c r="D53" i="46"/>
  <c r="E53" i="46" s="1"/>
  <c r="D54" i="46"/>
  <c r="E54" i="46" s="1"/>
  <c r="D55" i="46"/>
  <c r="E55" i="46" s="1"/>
  <c r="D56" i="46"/>
  <c r="E56" i="46" s="1"/>
  <c r="D57" i="46"/>
  <c r="E57" i="46" s="1"/>
  <c r="D58" i="46"/>
  <c r="E58" i="46" s="1"/>
  <c r="D59" i="46"/>
  <c r="E59" i="46" s="1"/>
  <c r="D60" i="46"/>
  <c r="E60" i="46" s="1"/>
  <c r="D61" i="46"/>
  <c r="E61" i="46" s="1"/>
  <c r="D62" i="46"/>
  <c r="E62" i="46" s="1"/>
  <c r="D63" i="46"/>
  <c r="E63" i="46" s="1"/>
  <c r="D64" i="46"/>
  <c r="D6" i="46"/>
  <c r="E6" i="46" s="1"/>
  <c r="E4" i="53"/>
  <c r="E5" i="53" s="1"/>
  <c r="E6" i="53" s="1"/>
  <c r="E7" i="53" s="1"/>
  <c r="E8" i="53" s="1"/>
  <c r="E9" i="53" s="1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E31" i="53" s="1"/>
  <c r="E32" i="53" s="1"/>
  <c r="E33" i="53" s="1"/>
  <c r="E34" i="53" s="1"/>
  <c r="E35" i="53" s="1"/>
  <c r="E36" i="53" s="1"/>
  <c r="E37" i="53" s="1"/>
  <c r="E38" i="53" s="1"/>
  <c r="E39" i="53" s="1"/>
  <c r="E40" i="53" s="1"/>
  <c r="E41" i="53" s="1"/>
  <c r="E42" i="53" s="1"/>
  <c r="E43" i="53" s="1"/>
  <c r="E44" i="53" s="1"/>
  <c r="E45" i="53" s="1"/>
  <c r="E46" i="53" s="1"/>
  <c r="E47" i="53" s="1"/>
  <c r="E48" i="53" s="1"/>
  <c r="E49" i="53" s="1"/>
  <c r="E50" i="53" s="1"/>
  <c r="E51" i="53" s="1"/>
  <c r="E52" i="53" s="1"/>
  <c r="E53" i="53" s="1"/>
  <c r="E54" i="53" s="1"/>
  <c r="E55" i="53" s="1"/>
  <c r="E56" i="53" s="1"/>
  <c r="E57" i="53" s="1"/>
  <c r="E58" i="53" s="1"/>
  <c r="E59" i="53" s="1"/>
  <c r="E60" i="53" s="1"/>
  <c r="E61" i="53" s="1"/>
  <c r="E62" i="53" s="1"/>
  <c r="E63" i="53" s="1"/>
  <c r="E64" i="53" s="1"/>
  <c r="I36" i="47" s="1"/>
  <c r="E3" i="42"/>
  <c r="E4" i="42" s="1"/>
  <c r="E5" i="42" s="1"/>
  <c r="E6" i="42" s="1"/>
  <c r="E7" i="42" s="1"/>
  <c r="E8" i="42" s="1"/>
  <c r="E9" i="42" s="1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K28" i="41" s="1"/>
  <c r="B63" i="42"/>
  <c r="K25" i="41" l="1"/>
  <c r="E64" i="46"/>
  <c r="L49" i="46" s="1"/>
  <c r="L48" i="46"/>
  <c r="L51" i="46" s="1"/>
  <c r="F65" i="52"/>
  <c r="G64" i="52"/>
  <c r="C7" i="53"/>
  <c r="D7" i="53" s="1"/>
  <c r="C8" i="53"/>
  <c r="D8" i="53" s="1"/>
  <c r="C9" i="53"/>
  <c r="D9" i="53" s="1"/>
  <c r="C10" i="53"/>
  <c r="D10" i="53" s="1"/>
  <c r="C11" i="53"/>
  <c r="D11" i="53" s="1"/>
  <c r="C12" i="53"/>
  <c r="D12" i="53" s="1"/>
  <c r="C13" i="53"/>
  <c r="D13" i="53" s="1"/>
  <c r="C14" i="53"/>
  <c r="D14" i="53" s="1"/>
  <c r="C15" i="53"/>
  <c r="D15" i="53" s="1"/>
  <c r="C16" i="53"/>
  <c r="D16" i="53" s="1"/>
  <c r="C17" i="53"/>
  <c r="D17" i="53" s="1"/>
  <c r="C18" i="53"/>
  <c r="D18" i="53" s="1"/>
  <c r="C19" i="53"/>
  <c r="D19" i="53" s="1"/>
  <c r="C20" i="53"/>
  <c r="D20" i="53" s="1"/>
  <c r="C21" i="53"/>
  <c r="D21" i="53" s="1"/>
  <c r="C22" i="53"/>
  <c r="D22" i="53" s="1"/>
  <c r="C23" i="53"/>
  <c r="D23" i="53" s="1"/>
  <c r="C24" i="53"/>
  <c r="D24" i="53" s="1"/>
  <c r="C25" i="53"/>
  <c r="D25" i="53" s="1"/>
  <c r="C26" i="53"/>
  <c r="D26" i="53" s="1"/>
  <c r="C27" i="53"/>
  <c r="D27" i="53" s="1"/>
  <c r="C28" i="53"/>
  <c r="D28" i="53" s="1"/>
  <c r="C29" i="53"/>
  <c r="D29" i="53" s="1"/>
  <c r="C30" i="53"/>
  <c r="D30" i="53" s="1"/>
  <c r="C31" i="53"/>
  <c r="D31" i="53" s="1"/>
  <c r="C32" i="53"/>
  <c r="D32" i="53" s="1"/>
  <c r="C33" i="53"/>
  <c r="D33" i="53" s="1"/>
  <c r="C34" i="53"/>
  <c r="D34" i="53" s="1"/>
  <c r="C35" i="53"/>
  <c r="D35" i="53" s="1"/>
  <c r="C36" i="53"/>
  <c r="D36" i="53" s="1"/>
  <c r="C37" i="53"/>
  <c r="D37" i="53" s="1"/>
  <c r="C38" i="53"/>
  <c r="D38" i="53" s="1"/>
  <c r="C39" i="53"/>
  <c r="D39" i="53" s="1"/>
  <c r="C40" i="53"/>
  <c r="D40" i="53" s="1"/>
  <c r="C41" i="53"/>
  <c r="D41" i="53" s="1"/>
  <c r="C42" i="53"/>
  <c r="D42" i="53" s="1"/>
  <c r="C43" i="53"/>
  <c r="D43" i="53" s="1"/>
  <c r="C44" i="53"/>
  <c r="D44" i="53" s="1"/>
  <c r="C45" i="53"/>
  <c r="D45" i="53" s="1"/>
  <c r="C46" i="53"/>
  <c r="D46" i="53" s="1"/>
  <c r="C47" i="53"/>
  <c r="D47" i="53" s="1"/>
  <c r="C48" i="53"/>
  <c r="D48" i="53" s="1"/>
  <c r="C49" i="53"/>
  <c r="D49" i="53" s="1"/>
  <c r="C50" i="53"/>
  <c r="D50" i="53" s="1"/>
  <c r="C51" i="53"/>
  <c r="D51" i="53" s="1"/>
  <c r="C52" i="53"/>
  <c r="D52" i="53" s="1"/>
  <c r="C53" i="53"/>
  <c r="D53" i="53" s="1"/>
  <c r="C54" i="53"/>
  <c r="D54" i="53" s="1"/>
  <c r="C55" i="53"/>
  <c r="D55" i="53" s="1"/>
  <c r="C56" i="53"/>
  <c r="D56" i="53" s="1"/>
  <c r="C57" i="53"/>
  <c r="D57" i="53" s="1"/>
  <c r="C58" i="53"/>
  <c r="D58" i="53" s="1"/>
  <c r="C59" i="53"/>
  <c r="D59" i="53" s="1"/>
  <c r="C60" i="53"/>
  <c r="D60" i="53" s="1"/>
  <c r="C61" i="53"/>
  <c r="D61" i="53" s="1"/>
  <c r="C62" i="53"/>
  <c r="D62" i="53" s="1"/>
  <c r="C63" i="53"/>
  <c r="D63" i="53" s="1"/>
  <c r="C64" i="53"/>
  <c r="D64" i="53" s="1"/>
  <c r="I35" i="47" s="1"/>
  <c r="I37" i="47" s="1"/>
  <c r="C6" i="53"/>
  <c r="D6" i="53" s="1"/>
  <c r="C61" i="47"/>
  <c r="C54" i="47"/>
  <c r="C62" i="47"/>
  <c r="C56" i="47"/>
  <c r="C60" i="47"/>
  <c r="C58" i="47"/>
  <c r="C64" i="46"/>
  <c r="C55" i="47"/>
  <c r="C59" i="47"/>
  <c r="C63" i="47"/>
  <c r="C53" i="47"/>
  <c r="C57" i="47"/>
  <c r="I34" i="47" l="1"/>
  <c r="L47" i="46"/>
  <c r="F66" i="52"/>
  <c r="G65" i="52"/>
  <c r="M67" i="18"/>
  <c r="E57" i="47"/>
  <c r="D59" i="47"/>
  <c r="E56" i="47"/>
  <c r="D57" i="47"/>
  <c r="E55" i="47"/>
  <c r="D56" i="47"/>
  <c r="C62" i="41"/>
  <c r="E54" i="47"/>
  <c r="E63" i="47"/>
  <c r="C57" i="41"/>
  <c r="E61" i="47"/>
  <c r="D60" i="47"/>
  <c r="E53" i="47"/>
  <c r="D55" i="47"/>
  <c r="E62" i="47"/>
  <c r="C55" i="41"/>
  <c r="E58" i="47"/>
  <c r="C53" i="41"/>
  <c r="D54" i="47"/>
  <c r="D63" i="47"/>
  <c r="C61" i="41"/>
  <c r="D61" i="47"/>
  <c r="C58" i="41"/>
  <c r="D53" i="47"/>
  <c r="D62" i="47"/>
  <c r="C59" i="41"/>
  <c r="C63" i="41"/>
  <c r="D58" i="47"/>
  <c r="C56" i="41"/>
  <c r="E60" i="47"/>
  <c r="C60" i="41"/>
  <c r="E59" i="47"/>
  <c r="C54" i="41"/>
  <c r="K26" i="41" l="1"/>
  <c r="K29" i="41" s="1"/>
  <c r="F67" i="52"/>
  <c r="G66" i="52"/>
  <c r="K10" i="27"/>
  <c r="J9" i="27"/>
  <c r="I8" i="27"/>
  <c r="J10" i="27"/>
  <c r="I10" i="27"/>
  <c r="I9" i="27"/>
  <c r="H10" i="27"/>
  <c r="H9" i="27"/>
  <c r="H8" i="27"/>
  <c r="H7" i="27"/>
  <c r="E59" i="41"/>
  <c r="E56" i="41"/>
  <c r="E57" i="41"/>
  <c r="D63" i="41"/>
  <c r="E53" i="41"/>
  <c r="E58" i="41"/>
  <c r="D55" i="41"/>
  <c r="D62" i="41"/>
  <c r="D61" i="41"/>
  <c r="E55" i="41"/>
  <c r="E62" i="41"/>
  <c r="D59" i="41"/>
  <c r="D57" i="41"/>
  <c r="D56" i="41"/>
  <c r="D53" i="41"/>
  <c r="D54" i="41"/>
  <c r="E63" i="41"/>
  <c r="E60" i="41"/>
  <c r="E61" i="41"/>
  <c r="E54" i="41"/>
  <c r="D60" i="41"/>
  <c r="D58" i="41"/>
  <c r="F68" i="52" l="1"/>
  <c r="G67" i="52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3" i="18"/>
  <c r="D47" i="18"/>
  <c r="E47" i="18"/>
  <c r="M4" i="18" s="1"/>
  <c r="C47" i="18"/>
  <c r="R7" i="18"/>
  <c r="R6" i="18"/>
  <c r="R3" i="18"/>
  <c r="M13" i="18" s="1"/>
  <c r="M15" i="18" s="1"/>
  <c r="R4" i="18"/>
  <c r="R5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3" i="18"/>
  <c r="F46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3" i="18"/>
  <c r="M2" i="18" l="1"/>
  <c r="F69" i="52"/>
  <c r="G68" i="52"/>
  <c r="M26" i="18"/>
  <c r="M28" i="18" s="1"/>
  <c r="M32" i="18"/>
  <c r="M34" i="18" s="1"/>
  <c r="M20" i="18"/>
  <c r="M22" i="18" s="1"/>
  <c r="M43" i="18"/>
  <c r="M45" i="18" s="1"/>
  <c r="M6" i="18"/>
  <c r="M8" i="18" s="1"/>
  <c r="F70" i="52" l="1"/>
  <c r="G69" i="52"/>
  <c r="F71" i="52" l="1"/>
  <c r="G70" i="52"/>
  <c r="F72" i="52" l="1"/>
  <c r="G71" i="52"/>
  <c r="F73" i="52" l="1"/>
  <c r="G72" i="52"/>
  <c r="F74" i="52" l="1"/>
  <c r="G73" i="52"/>
  <c r="F75" i="52" l="1"/>
  <c r="G74" i="52"/>
  <c r="F76" i="52" l="1"/>
  <c r="G75" i="52"/>
  <c r="F77" i="52" l="1"/>
  <c r="G76" i="52"/>
  <c r="F78" i="52" l="1"/>
  <c r="G77" i="52"/>
  <c r="G78" i="52" l="1"/>
  <c r="F79" i="52"/>
  <c r="G79" i="52" l="1"/>
  <c r="F80" i="52"/>
  <c r="G80" i="52" s="1"/>
</calcChain>
</file>

<file path=xl/sharedStrings.xml><?xml version="1.0" encoding="utf-8"?>
<sst xmlns="http://schemas.openxmlformats.org/spreadsheetml/2006/main" count="1710" uniqueCount="279">
  <si>
    <t>Country</t>
  </si>
  <si>
    <t>United States</t>
  </si>
  <si>
    <t>India</t>
  </si>
  <si>
    <t>Brazil</t>
  </si>
  <si>
    <t>Mexico</t>
  </si>
  <si>
    <t>Turkey</t>
  </si>
  <si>
    <t>United Kingdom</t>
  </si>
  <si>
    <t>Germany</t>
  </si>
  <si>
    <t>France</t>
  </si>
  <si>
    <t>Italy</t>
  </si>
  <si>
    <t>Thailand</t>
  </si>
  <si>
    <t>Argentina</t>
  </si>
  <si>
    <t>Japan</t>
  </si>
  <si>
    <t>Colombia</t>
  </si>
  <si>
    <t>Spain</t>
  </si>
  <si>
    <t>Canada</t>
  </si>
  <si>
    <t>Egypt</t>
  </si>
  <si>
    <t>Malaysia</t>
  </si>
  <si>
    <t>Taiwan, Province Of China</t>
  </si>
  <si>
    <t>Republic of Korea</t>
  </si>
  <si>
    <t>Australia</t>
  </si>
  <si>
    <t>Poland</t>
  </si>
  <si>
    <t>Chile</t>
  </si>
  <si>
    <t>Netherlands</t>
  </si>
  <si>
    <t>Saudi Arabia</t>
  </si>
  <si>
    <t>Romania</t>
  </si>
  <si>
    <t>Belgium</t>
  </si>
  <si>
    <t>Portugal</t>
  </si>
  <si>
    <t>Sweden</t>
  </si>
  <si>
    <t>Hungary</t>
  </si>
  <si>
    <t>Greece</t>
  </si>
  <si>
    <t>Hong Kong</t>
  </si>
  <si>
    <t>Czech Republic</t>
  </si>
  <si>
    <t>Israel</t>
  </si>
  <si>
    <t>Serbia</t>
  </si>
  <si>
    <t>Singapore</t>
  </si>
  <si>
    <t>Switzerland</t>
  </si>
  <si>
    <t>Austria</t>
  </si>
  <si>
    <t>Denmark</t>
  </si>
  <si>
    <t>Norway</t>
  </si>
  <si>
    <t>Ukraine</t>
  </si>
  <si>
    <t>Ireland</t>
  </si>
  <si>
    <t>Finland</t>
  </si>
  <si>
    <t>Croatia</t>
  </si>
  <si>
    <t>Avg CPI</t>
  </si>
  <si>
    <t>Media Source (Acquisition Channel)</t>
  </si>
  <si>
    <t>Campaign Name</t>
  </si>
  <si>
    <t>Installs</t>
  </si>
  <si>
    <t>Revenue</t>
  </si>
  <si>
    <t>Cost</t>
  </si>
  <si>
    <t>ROI</t>
  </si>
  <si>
    <t>ARPU (Average Revenue Per User)</t>
  </si>
  <si>
    <t>CPI 
(Cost Per Install)</t>
  </si>
  <si>
    <t>Facebook Ads</t>
  </si>
  <si>
    <t>Reactivation_Android_28/03/2022</t>
  </si>
  <si>
    <t>httpoolmpu_Android_26/07/22_AAA_AEO_LATAM+BR_DLO</t>
  </si>
  <si>
    <t>TikTok Ads</t>
  </si>
  <si>
    <t>httpoolmpu_Android_WW_Reactivation_MAI</t>
  </si>
  <si>
    <t>httpoolmpu_Android_WW_VO</t>
  </si>
  <si>
    <t>googleadwords_int</t>
  </si>
  <si>
    <t>Android_LATAM_tCPA_11/02/22</t>
  </si>
  <si>
    <t>httpoolmpu_Android_05/08/22_AAA_MAI+P_EU_T1_DLO</t>
  </si>
  <si>
    <t>httpoolmpu_Android_15/07/22_AAA_VO_DACH</t>
  </si>
  <si>
    <t>httpoolmpu_Android_15/08/2022_RTG_Video_T1_AEO</t>
  </si>
  <si>
    <t>httpoolmpu_Android_23/08/22_AAA_MAI+P_T1_DLO</t>
  </si>
  <si>
    <t>httpoolmpu_Android_CE_Reactivation_MAI</t>
  </si>
  <si>
    <t>httpoolmpu_Android_CE_VO</t>
  </si>
  <si>
    <t>httpoolmpu_Android_T1+T2_VO</t>
  </si>
  <si>
    <t>httpoolmpu_Android_T1_VO</t>
  </si>
  <si>
    <t>Android_DACH_tCPA_22/02/22</t>
  </si>
  <si>
    <t>snapchat_int</t>
  </si>
  <si>
    <t>Android_T1+T2_VO_19/08/2022</t>
  </si>
  <si>
    <t>Android_WW(T1&amp;T2)_Purchase_6/04/2022</t>
  </si>
  <si>
    <t>httpoolmpu_Android_25/07/22_AAA_AEO_SG/HK/AU_DLO</t>
  </si>
  <si>
    <t>(UAC)(Android)(US,CA,AU,NZ)(tROAS)(8.4.21.)</t>
  </si>
  <si>
    <t>httpoolmpu_Android_26/04/22_AAA_VO_FR</t>
  </si>
  <si>
    <t>(UAC)(Android)(NordicNL)(tCPA)(20201229)</t>
  </si>
  <si>
    <t>httpoolmpu_Android_01/08/22_AAA_VO_BR</t>
  </si>
  <si>
    <t>httpoolmpu_Android_22/07/22_AAA_VO_BR</t>
  </si>
  <si>
    <t>httpoolmpu_Android_ROW_AEO</t>
  </si>
  <si>
    <t>(UAC)(Android)(BR-Search)(IAP)(20200207)</t>
  </si>
  <si>
    <t>httpoolmpu_Android_01/04/22_AAA_VO_US/CA</t>
  </si>
  <si>
    <t>httpoolmpu_Android_17/06/22_VO_US/CA_FB/IG</t>
  </si>
  <si>
    <t>httpoolmpu_Android_11/02/22_AAA_VO_CEE</t>
  </si>
  <si>
    <t>httpoolmpu_Android_23/05/22_AAA_AEO_CEE</t>
  </si>
  <si>
    <t>(UAC)(Android)(T3+ROW)(Prediction)(20190531)</t>
  </si>
  <si>
    <t>unityads_int</t>
  </si>
  <si>
    <t>And_DE_ROAS_20/01/22</t>
  </si>
  <si>
    <t>httpoolmpu_Android_15/08/22_AAA_VO_NORDICNL</t>
  </si>
  <si>
    <t>httpoolmpu_Android_23/05/22_AAA_AEO_NORDICNL</t>
  </si>
  <si>
    <t>httpoolmpu_Android_01/07/22_AAA_VO_ROW_DLO</t>
  </si>
  <si>
    <t>httpoolmpu_Android_16/08/2022_LAL_VO_MEA(L)</t>
  </si>
  <si>
    <t>httpoolmpu_Android_29/08/2022_LAL_VO_MEA</t>
  </si>
  <si>
    <t>httpoolmpu_Android_15/07/22_AAA_AEO_ES/IT/PT_DLO</t>
  </si>
  <si>
    <t>Android_FR_tCPA_29/10/21</t>
  </si>
  <si>
    <t>Android_WW_FR_Video_Purchase_May/2022</t>
  </si>
  <si>
    <t>And_FR_CPI_01/08/22</t>
  </si>
  <si>
    <t>httpoolmpu_Android_06/12/21_AAA_VO_EU</t>
  </si>
  <si>
    <t>Android_SGHKTW_tCPA_27/06/22</t>
  </si>
  <si>
    <t>Android_Balkan_tCPA_22/07/22</t>
  </si>
  <si>
    <t>Indonesia</t>
  </si>
  <si>
    <t>httpoolmpu_Android_11/07/22_AAA_VO_ID</t>
  </si>
  <si>
    <t>httpoolmpu_Android_15/08/22_AAA_VO_ID</t>
  </si>
  <si>
    <t>httpoolmpu_Android_19/07/22_AAA_AEO_ASIA_DLO</t>
  </si>
  <si>
    <t>httpoolmpu_Android_20/06/22_VO_ASIA_FB/IG</t>
  </si>
  <si>
    <t>Android_ID_tCPA_03/12/21</t>
  </si>
  <si>
    <t>And_ID_CPI_01/08/22</t>
  </si>
  <si>
    <t>httpoolmpu_Android_03/12/21_AAA_VO_UK/IE</t>
  </si>
  <si>
    <t>httpoolmpu_Android_15/08/22_AAA_VO_India</t>
  </si>
  <si>
    <t>httpoolmpu_Android_19/07/22_AAA_VO_India</t>
  </si>
  <si>
    <t>Android_IN_tCPA_27/06/22</t>
  </si>
  <si>
    <t>Android_IT_tROAS_23.7.21.</t>
  </si>
  <si>
    <t>httpoolmpu_Android_23/08/22_AAA_VO_JP/KR_DLO</t>
  </si>
  <si>
    <t>Android_JP_tCPA_22/08/22</t>
  </si>
  <si>
    <t>Android_Korea_tCPA_07/04/22</t>
  </si>
  <si>
    <t>httpoolmpu_Android_23/08/22_AAA_VO_MX</t>
  </si>
  <si>
    <t>Android_PL_tROAS_30/03/22</t>
  </si>
  <si>
    <t>httpoolmpu_Android_16/08/2022_LAL_VO_MEA(H)</t>
  </si>
  <si>
    <t>Android_ARAB_Multi_Purchase_10/06/2022</t>
  </si>
  <si>
    <t>Android_ARAB_Multi_Purchase_16/08/2022</t>
  </si>
  <si>
    <t>httpoolmpu_Android_04/07/22_AAA_VO_TR</t>
  </si>
  <si>
    <t>Android_TR_tCPA_28/03/22</t>
  </si>
  <si>
    <t>Android_UK_tROAS_8.7.21.</t>
  </si>
  <si>
    <t>httpoolmpu_Android_US_VO</t>
  </si>
  <si>
    <t>date</t>
  </si>
  <si>
    <t>Country_1</t>
  </si>
  <si>
    <t>Country_2</t>
  </si>
  <si>
    <t>Country_3</t>
  </si>
  <si>
    <t>Country_4</t>
  </si>
  <si>
    <t>Country_5</t>
  </si>
  <si>
    <t>Country_6</t>
  </si>
  <si>
    <t>Country_7</t>
  </si>
  <si>
    <t>Country_8</t>
  </si>
  <si>
    <t>Grand Total</t>
  </si>
  <si>
    <t>Avg CPI for all countries</t>
  </si>
  <si>
    <t>a)</t>
  </si>
  <si>
    <t>Sum of Revenue</t>
  </si>
  <si>
    <t>Sum of Cost</t>
  </si>
  <si>
    <t>Total ROI for all countries</t>
  </si>
  <si>
    <t>b)</t>
  </si>
  <si>
    <t>Country with the lowest CPI</t>
  </si>
  <si>
    <t>The lowest CPI</t>
  </si>
  <si>
    <t>c)</t>
  </si>
  <si>
    <t>Revenues</t>
  </si>
  <si>
    <t>Costs</t>
  </si>
  <si>
    <t>Number of Installs</t>
  </si>
  <si>
    <t>Row Labels</t>
  </si>
  <si>
    <t>Acquisition Channel</t>
  </si>
  <si>
    <t>ARPU</t>
  </si>
  <si>
    <t>Total</t>
  </si>
  <si>
    <t>Which Acquisition Channel is the most profitable?</t>
  </si>
  <si>
    <t>d)</t>
  </si>
  <si>
    <t>Which Country is the least profitable?</t>
  </si>
  <si>
    <t>e)</t>
  </si>
  <si>
    <t>Country with the lowest ROI</t>
  </si>
  <si>
    <t>Which Country generates the largest profit?</t>
  </si>
  <si>
    <t>f)</t>
  </si>
  <si>
    <t>Profit/Loss</t>
  </si>
  <si>
    <t>The largest profit</t>
  </si>
  <si>
    <t>Country with the largest profit</t>
  </si>
  <si>
    <t>The lowest ROI</t>
  </si>
  <si>
    <t>In which Country we generate the largest average revenue per user?</t>
  </si>
  <si>
    <t>g)</t>
  </si>
  <si>
    <t>The largest ARPU</t>
  </si>
  <si>
    <t>Country with the largest ARPU</t>
  </si>
  <si>
    <t>h)</t>
  </si>
  <si>
    <t xml:space="preserve"> If you had to choose one country to stop investing in, which country would that be and why?</t>
  </si>
  <si>
    <t>The value of ROI is also less than 100%, which tells us that we are not able to cover all costs.</t>
  </si>
  <si>
    <r>
      <t xml:space="preserve">We should stop investing in </t>
    </r>
    <r>
      <rPr>
        <b/>
        <u/>
        <sz val="10"/>
        <color rgb="FF000000"/>
        <rFont val="Arial"/>
        <family val="2"/>
        <scheme val="minor"/>
      </rPr>
      <t>Taiwan</t>
    </r>
    <r>
      <rPr>
        <sz val="10"/>
        <color rgb="FF000000"/>
        <rFont val="Arial"/>
        <family val="2"/>
        <scheme val="minor"/>
      </rPr>
      <t xml:space="preserve">, because this country has the lowest ROI (46.13%). </t>
    </r>
  </si>
  <si>
    <t xml:space="preserve"> In which country would you invest more money and why? How much more would you invest in that country?</t>
  </si>
  <si>
    <t>i)</t>
  </si>
  <si>
    <t>g) Out of Countries 4, 5, 6 and 7, which two countries do you think have the most similar behavior?</t>
  </si>
  <si>
    <t>Country 5</t>
  </si>
  <si>
    <t>Country 4</t>
  </si>
  <si>
    <t>Country 6</t>
  </si>
  <si>
    <t>Country 7</t>
  </si>
  <si>
    <t>Correlation Matrix</t>
  </si>
  <si>
    <t>The largest ROI</t>
  </si>
  <si>
    <t>Country with the largest ROI</t>
  </si>
  <si>
    <t>Sum of Installs</t>
  </si>
  <si>
    <t>If you find any other insights in this data that you consider important or interesting, feel free to share it with us.</t>
  </si>
  <si>
    <t>j)</t>
  </si>
  <si>
    <t>Also, we could analyze how many users we acquired through each Acquisition Channel:</t>
  </si>
  <si>
    <t>Timeline</t>
  </si>
  <si>
    <t>Values</t>
  </si>
  <si>
    <t>Forecast</t>
  </si>
  <si>
    <t>Lower Confidence Bound</t>
  </si>
  <si>
    <t>Upper Confidence Bound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</si>
  <si>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</si>
  <si>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</si>
  <si>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</si>
  <si>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</si>
  <si>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</si>
  <si>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</si>
  <si>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</si>
  <si>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</si>
  <si>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</si>
  <si>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</si>
  <si>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</si>
  <si>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</si>
  <si>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</si>
  <si>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</si>
  <si>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</si>
  <si>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</si>
  <si>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</si>
  <si>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</si>
  <si>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</si>
  <si>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</si>
  <si>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</si>
  <si>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</si>
  <si>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</si>
  <si>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</si>
  <si>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</si>
  <si>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</si>
  <si>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Country_8</t>
  </si>
  <si>
    <t>Slope</t>
  </si>
  <si>
    <t>d) What would you expect to be the CPI value for Country_8 on date 2022-12-01?</t>
  </si>
  <si>
    <t>Predicted Country_1</t>
  </si>
  <si>
    <t>a)  What would you expect to be the CPI value for Country_1 on date 2022-12-01?</t>
  </si>
  <si>
    <t>1. Using function FORECAST</t>
  </si>
  <si>
    <t>Approach used</t>
  </si>
  <si>
    <t>Forecast function</t>
  </si>
  <si>
    <t>Linear Regression</t>
  </si>
  <si>
    <t>Forecast Tool</t>
  </si>
  <si>
    <t>CPI</t>
  </si>
  <si>
    <t xml:space="preserve">e) Would you say that Country 4 has lower CPI than Country 5. How confident are you? 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</si>
  <si>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</si>
  <si>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</si>
  <si>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</si>
  <si>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</si>
  <si>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</si>
  <si>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</si>
  <si>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</si>
  <si>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</si>
  <si>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Answer:</t>
  </si>
  <si>
    <t>Simple Moving Averages</t>
  </si>
  <si>
    <t>Exponential Moving Averages</t>
  </si>
  <si>
    <t>Alfa</t>
  </si>
  <si>
    <t>Exponential Smoothing</t>
  </si>
  <si>
    <t xml:space="preserve">f) Would you say that Country_4 has lower CPI than Country_6. How confident are you? </t>
  </si>
  <si>
    <t>Pooled Variance</t>
  </si>
  <si>
    <t>F-Test Two-Sample for Variances</t>
  </si>
  <si>
    <t>P(F&lt;=f) one-tail</t>
  </si>
  <si>
    <t>F Critical one-tail</t>
  </si>
  <si>
    <t>t</t>
  </si>
  <si>
    <t>f(t)</t>
  </si>
  <si>
    <t>t Critical:</t>
  </si>
  <si>
    <t>t Critical</t>
  </si>
  <si>
    <t>Max ROI</t>
  </si>
  <si>
    <t>The most profitable Acquisition Channel</t>
  </si>
  <si>
    <t xml:space="preserve"> Cost</t>
  </si>
  <si>
    <t>Profit per User</t>
  </si>
  <si>
    <t>Profit</t>
  </si>
  <si>
    <t>Percentage</t>
  </si>
  <si>
    <t>Average</t>
  </si>
  <si>
    <t>There are 5 ways for predicting CPI value:</t>
  </si>
  <si>
    <t>Alpha</t>
  </si>
  <si>
    <t>Country_9</t>
  </si>
  <si>
    <t xml:space="preserve">h) What CPI value would you expect on date 2022-12-01, for the Country_9 you don't have historical data for ? </t>
  </si>
  <si>
    <t>Exponential  Moving Averages</t>
  </si>
  <si>
    <t>After these calculations I expect CPI valute for Country_9 to be around 0.65 on date 2022-12-01.</t>
  </si>
  <si>
    <t>Results</t>
  </si>
  <si>
    <t>Linear Regression is not useful because deviations are significant.</t>
  </si>
  <si>
    <t>CPI values from each calculation are enlisted here:</t>
  </si>
  <si>
    <t>b) What would you expect to be the CPI value for Country_2 on date 2022-12-01?</t>
  </si>
  <si>
    <t>Predicted Country_3</t>
  </si>
  <si>
    <t>2. Forecast Tool integrated in Excel</t>
  </si>
  <si>
    <t>3. Exponential Moving Averages</t>
  </si>
  <si>
    <t>4. Exponential Smoothing</t>
  </si>
  <si>
    <t>I used 4 approaches for this purpose:</t>
  </si>
  <si>
    <t>Forecasting Tool</t>
  </si>
  <si>
    <t>When we have to consider in which country we should stop investing, we would choose a country with the lowest negative return on investment (less than 100%).</t>
  </si>
  <si>
    <t xml:space="preserve">I would invest more money in Israel, because in this country generates the largest ROI. </t>
  </si>
  <si>
    <r>
      <t xml:space="preserve">As we can see, the best approaches are: </t>
    </r>
    <r>
      <rPr>
        <b/>
        <u/>
        <sz val="10"/>
        <color rgb="FF000000"/>
        <rFont val="Arial"/>
        <family val="2"/>
        <scheme val="minor"/>
      </rPr>
      <t>Exponential Moving Averages</t>
    </r>
    <r>
      <rPr>
        <sz val="10"/>
        <color rgb="FF000000"/>
        <rFont val="Arial"/>
        <family val="2"/>
        <scheme val="minor"/>
      </rPr>
      <t xml:space="preserve"> and </t>
    </r>
    <r>
      <rPr>
        <b/>
        <u/>
        <sz val="10"/>
        <color rgb="FF000000"/>
        <rFont val="Arial"/>
        <family val="2"/>
        <scheme val="minor"/>
      </rPr>
      <t>Exponential Smoothing</t>
    </r>
    <r>
      <rPr>
        <sz val="10"/>
        <color rgb="FF000000"/>
        <rFont val="Arial"/>
        <family val="2"/>
        <scheme val="minor"/>
      </rPr>
      <t xml:space="preserve"> (because they give us the smallest devitations between predicted and actual values).</t>
    </r>
  </si>
  <si>
    <t>Forecast Function</t>
  </si>
  <si>
    <t>As Correlation Matrix shows, Country_6 and Country_7 have the most similar behaviour (because Correlation Coefficient for those two countries is the largest)</t>
  </si>
  <si>
    <r>
      <t xml:space="preserve">I would expect CPI value for Country_1 to be </t>
    </r>
    <r>
      <rPr>
        <b/>
        <sz val="10"/>
        <color theme="5" tint="-0.499984740745262"/>
        <rFont val="Arial"/>
        <family val="2"/>
        <scheme val="minor"/>
      </rPr>
      <t xml:space="preserve">around 0.71 </t>
    </r>
    <r>
      <rPr>
        <sz val="10"/>
        <color theme="5" tint="-0.499984740745262"/>
        <rFont val="Arial"/>
        <family val="2"/>
        <scheme val="minor"/>
      </rPr>
      <t>on date 2022-12-01.</t>
    </r>
  </si>
  <si>
    <t>c) What would you expect to be the CPI value for Country_3 on date 2022-12-01?</t>
  </si>
  <si>
    <t>i) What is the R-Squared statistic of your methodology for solving question c.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</si>
</sst>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"/>
    <numFmt numFmtId="165" formatCode="0.000"/>
    <numFmt numFmtId="166" formatCode="yyyy\-mm\-dd"/>
    <numFmt numFmtId="167" formatCode="#,##0.000"/>
    <numFmt numFmtId="168" formatCode="0.0000"/>
    <numFmt numFmtId="169" formatCode="0E+00"/>
    <numFmt numFmtId="170" formatCode="0.000000000"/>
    <numFmt numFmtId="171" formatCode="0.00000"/>
    <numFmt numFmtId="172" formatCode="0.0000000"/>
  </numFmts>
  <fonts count="4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u/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sz val="11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b/>
      <sz val="1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b/>
      <sz val="1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sz val="11"/>
      <color rgb="FF521808"/>
      <name val="Arial"/>
      <family val="2"/>
      <scheme val="minor"/>
    </font>
    <font>
      <b/>
      <sz val="10"/>
      <color theme="5" tint="-0.499984740745262"/>
      <name val="Arial"/>
      <family val="2"/>
      <scheme val="minor"/>
    </font>
    <font>
      <b/>
      <sz val="12"/>
      <color theme="5" tint="-0.499984740745262"/>
      <name val="Arial"/>
      <family val="2"/>
      <scheme val="minor"/>
    </font>
    <font>
      <sz val="10"/>
      <color theme="5" tint="-0.499984740745262"/>
      <name val="Arial"/>
      <family val="2"/>
      <scheme val="minor"/>
    </font>
    <font>
      <b/>
      <sz val="11"/>
      <color theme="5" tint="-0.499984740745262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i/>
      <sz val="10"/>
      <color theme="5" tint="-0.499984740745262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i/>
      <u/>
      <sz val="10"/>
      <color theme="5" tint="-0.499984740745262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  <font>
      <sz val="10"/>
      <color theme="4" tint="-0.499984740745262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theme="5"/>
      </patternFill>
    </fill>
    <fill>
      <patternFill patternType="solid">
        <fgColor theme="7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theme="5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 style="thin">
        <color theme="0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 style="thin">
        <color theme="0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 style="thick">
        <color theme="0"/>
      </top>
      <bottom/>
      <diagonal/>
    </border>
    <border>
      <left style="thin">
        <color theme="0"/>
      </left>
      <right style="medium">
        <color theme="5" tint="-0.249977111117893"/>
      </right>
      <top style="thick">
        <color theme="0"/>
      </top>
      <bottom/>
      <diagonal/>
    </border>
    <border>
      <left style="medium">
        <color theme="5" tint="-0.249977111117893"/>
      </left>
      <right/>
      <top style="thin">
        <color theme="0"/>
      </top>
      <bottom/>
      <diagonal/>
    </border>
    <border>
      <left style="thin">
        <color theme="0"/>
      </left>
      <right style="medium">
        <color theme="5" tint="-0.249977111117893"/>
      </right>
      <top style="thin">
        <color theme="0"/>
      </top>
      <bottom/>
      <diagonal/>
    </border>
    <border>
      <left style="medium">
        <color theme="5" tint="-0.249977111117893"/>
      </left>
      <right/>
      <top style="thin">
        <color theme="0"/>
      </top>
      <bottom style="medium">
        <color theme="5" tint="-0.249977111117893"/>
      </bottom>
      <diagonal/>
    </border>
    <border>
      <left style="thin">
        <color theme="0"/>
      </left>
      <right style="medium">
        <color theme="5" tint="-0.249977111117893"/>
      </right>
      <top style="thin">
        <color theme="0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thin">
        <color theme="0"/>
      </left>
      <right/>
      <top style="medium">
        <color theme="5" tint="-0.249977111117893"/>
      </top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thin">
        <color theme="0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/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dashDot">
        <color theme="5" tint="-0.249977111117893"/>
      </left>
      <right/>
      <top style="dashDot">
        <color theme="5" tint="-0.249977111117893"/>
      </top>
      <bottom/>
      <diagonal/>
    </border>
    <border>
      <left/>
      <right/>
      <top style="dashDot">
        <color theme="5" tint="-0.249977111117893"/>
      </top>
      <bottom/>
      <diagonal/>
    </border>
    <border>
      <left/>
      <right style="dashDot">
        <color theme="5" tint="-0.249977111117893"/>
      </right>
      <top style="dashDot">
        <color theme="5" tint="-0.249977111117893"/>
      </top>
      <bottom/>
      <diagonal/>
    </border>
    <border>
      <left style="dashDot">
        <color theme="5" tint="-0.249977111117893"/>
      </left>
      <right/>
      <top/>
      <bottom/>
      <diagonal/>
    </border>
    <border>
      <left/>
      <right style="dashDot">
        <color theme="5" tint="-0.249977111117893"/>
      </right>
      <top/>
      <bottom/>
      <diagonal/>
    </border>
    <border>
      <left style="dashDot">
        <color theme="5" tint="-0.249977111117893"/>
      </left>
      <right/>
      <top/>
      <bottom style="dashDot">
        <color theme="5" tint="-0.249977111117893"/>
      </bottom>
      <diagonal/>
    </border>
    <border>
      <left/>
      <right/>
      <top/>
      <bottom style="dashDot">
        <color theme="5" tint="-0.249977111117893"/>
      </bottom>
      <diagonal/>
    </border>
    <border>
      <left/>
      <right style="dashDot">
        <color theme="5" tint="-0.249977111117893"/>
      </right>
      <top/>
      <bottom style="dashDot">
        <color theme="5" tint="-0.249977111117893"/>
      </bottom>
      <diagonal/>
    </border>
    <border>
      <left style="thick">
        <color theme="5" tint="-0.249977111117893"/>
      </left>
      <right/>
      <top style="thick">
        <color theme="5" tint="-0.249977111117893"/>
      </top>
      <bottom/>
      <diagonal/>
    </border>
    <border>
      <left style="thin">
        <color theme="0"/>
      </left>
      <right/>
      <top style="thick">
        <color theme="5" tint="-0.249977111117893"/>
      </top>
      <bottom/>
      <diagonal/>
    </border>
    <border>
      <left style="thin">
        <color theme="0"/>
      </left>
      <right style="thick">
        <color theme="5" tint="-0.249977111117893"/>
      </right>
      <top style="thick">
        <color theme="5" tint="-0.249977111117893"/>
      </top>
      <bottom/>
      <diagonal/>
    </border>
    <border>
      <left style="thick">
        <color theme="5" tint="-0.249977111117893"/>
      </left>
      <right/>
      <top style="thick">
        <color theme="0"/>
      </top>
      <bottom/>
      <diagonal/>
    </border>
    <border>
      <left style="thin">
        <color theme="0"/>
      </left>
      <right style="thick">
        <color theme="5" tint="-0.249977111117893"/>
      </right>
      <top style="thick">
        <color theme="0"/>
      </top>
      <bottom/>
      <diagonal/>
    </border>
    <border>
      <left style="thick">
        <color theme="5" tint="-0.249977111117893"/>
      </left>
      <right/>
      <top style="thin">
        <color theme="0"/>
      </top>
      <bottom/>
      <diagonal/>
    </border>
    <border>
      <left style="thin">
        <color theme="0"/>
      </left>
      <right style="thick">
        <color theme="5" tint="-0.249977111117893"/>
      </right>
      <top style="thin">
        <color theme="0"/>
      </top>
      <bottom/>
      <diagonal/>
    </border>
    <border>
      <left style="thick">
        <color theme="5" tint="-0.249977111117893"/>
      </left>
      <right/>
      <top style="thick">
        <color theme="5" tint="-0.249977111117893"/>
      </top>
      <bottom style="thick">
        <color theme="5" tint="-0.249977111117893"/>
      </bottom>
      <diagonal/>
    </border>
    <border>
      <left style="thin">
        <color theme="0"/>
      </left>
      <right/>
      <top style="thick">
        <color theme="5" tint="-0.249977111117893"/>
      </top>
      <bottom style="thick">
        <color theme="5" tint="-0.249977111117893"/>
      </bottom>
      <diagonal/>
    </border>
    <border>
      <left style="thin">
        <color theme="0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0"/>
  </cellStyleXfs>
  <cellXfs count="50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0" fillId="0" borderId="0" xfId="1" applyNumberFormat="1" applyFont="1" applyAlignment="1"/>
    <xf numFmtId="0" fontId="0" fillId="0" borderId="0" xfId="0" applyFont="1" applyAlignment="1"/>
    <xf numFmtId="0" fontId="3" fillId="0" borderId="0" xfId="2" applyFont="1" applyAlignment="1"/>
    <xf numFmtId="164" fontId="0" fillId="0" borderId="0" xfId="0" applyNumberFormat="1" applyFont="1" applyAlignment="1"/>
    <xf numFmtId="3" fontId="0" fillId="0" borderId="0" xfId="0" applyNumberFormat="1" applyFont="1" applyBorder="1" applyAlignment="1"/>
    <xf numFmtId="10" fontId="0" fillId="0" borderId="0" xfId="1" applyNumberFormat="1" applyFont="1" applyBorder="1" applyAlignment="1"/>
    <xf numFmtId="0" fontId="3" fillId="0" borderId="0" xfId="0" applyFont="1" applyAlignment="1"/>
    <xf numFmtId="0" fontId="0" fillId="0" borderId="0" xfId="0" applyFont="1" applyBorder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2" fontId="0" fillId="0" borderId="0" xfId="0" applyNumberFormat="1" applyFont="1" applyAlignment="1"/>
    <xf numFmtId="2" fontId="0" fillId="0" borderId="0" xfId="1" applyNumberFormat="1" applyFont="1" applyAlignment="1"/>
    <xf numFmtId="164" fontId="1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/>
    <xf numFmtId="167" fontId="0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67" fontId="0" fillId="0" borderId="0" xfId="0" applyNumberFormat="1" applyFont="1" applyBorder="1" applyAlignment="1"/>
    <xf numFmtId="4" fontId="0" fillId="0" borderId="0" xfId="0" applyNumberFormat="1" applyFont="1" applyBorder="1" applyAlignment="1"/>
    <xf numFmtId="0" fontId="6" fillId="4" borderId="1" xfId="0" applyFont="1" applyFill="1" applyBorder="1" applyAlignment="1"/>
    <xf numFmtId="0" fontId="4" fillId="0" borderId="0" xfId="0" applyNumberFormat="1" applyFont="1" applyAlignment="1"/>
    <xf numFmtId="0" fontId="4" fillId="0" borderId="1" xfId="0" applyNumberFormat="1" applyFont="1" applyBorder="1" applyAlignment="1">
      <alignment horizontal="right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10" fontId="4" fillId="0" borderId="1" xfId="1" applyNumberFormat="1" applyFont="1" applyBorder="1" applyAlignment="1"/>
    <xf numFmtId="0" fontId="0" fillId="0" borderId="0" xfId="0" applyFont="1" applyAlignment="1"/>
    <xf numFmtId="0" fontId="9" fillId="4" borderId="7" xfId="0" applyFont="1" applyFill="1" applyBorder="1" applyAlignment="1"/>
    <xf numFmtId="0" fontId="10" fillId="5" borderId="6" xfId="0" applyFont="1" applyFill="1" applyBorder="1" applyAlignment="1">
      <alignment horizontal="center"/>
    </xf>
    <xf numFmtId="0" fontId="11" fillId="0" borderId="0" xfId="0" applyFont="1" applyAlignment="1"/>
    <xf numFmtId="0" fontId="0" fillId="0" borderId="0" xfId="0" applyFont="1" applyAlignment="1">
      <alignment horizontal="left" indent="1"/>
    </xf>
    <xf numFmtId="0" fontId="4" fillId="0" borderId="0" xfId="0" applyFont="1" applyAlignment="1">
      <alignment horizontal="right"/>
    </xf>
    <xf numFmtId="0" fontId="14" fillId="4" borderId="8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65" fontId="3" fillId="0" borderId="12" xfId="0" applyNumberFormat="1" applyFont="1" applyFill="1" applyBorder="1" applyAlignment="1">
      <alignment horizontal="center"/>
    </xf>
    <xf numFmtId="165" fontId="3" fillId="0" borderId="13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4" fillId="0" borderId="5" xfId="0" applyFont="1" applyBorder="1" applyAlignment="1"/>
    <xf numFmtId="3" fontId="0" fillId="0" borderId="4" xfId="0" applyNumberFormat="1" applyFont="1" applyBorder="1" applyAlignment="1"/>
    <xf numFmtId="0" fontId="6" fillId="4" borderId="2" xfId="0" applyFont="1" applyFill="1" applyBorder="1" applyAlignment="1"/>
    <xf numFmtId="0" fontId="6" fillId="4" borderId="3" xfId="0" applyFont="1" applyFill="1" applyBorder="1" applyAlignment="1">
      <alignment horizontal="right"/>
    </xf>
    <xf numFmtId="0" fontId="8" fillId="0" borderId="2" xfId="0" applyFont="1" applyBorder="1" applyAlignment="1"/>
    <xf numFmtId="3" fontId="8" fillId="0" borderId="3" xfId="0" applyNumberFormat="1" applyFont="1" applyBorder="1" applyAlignment="1"/>
    <xf numFmtId="0" fontId="9" fillId="0" borderId="0" xfId="0" applyFont="1" applyAlignment="1"/>
    <xf numFmtId="0" fontId="2" fillId="0" borderId="0" xfId="2" applyFont="1" applyAlignment="1">
      <alignment horizontal="right"/>
    </xf>
    <xf numFmtId="0" fontId="13" fillId="4" borderId="0" xfId="2" applyFont="1" applyFill="1" applyAlignment="1"/>
    <xf numFmtId="0" fontId="13" fillId="4" borderId="0" xfId="2" applyFont="1" applyFill="1" applyAlignment="1">
      <alignment horizontal="left"/>
    </xf>
    <xf numFmtId="166" fontId="2" fillId="0" borderId="0" xfId="2" applyNumberFormat="1" applyFont="1" applyAlignment="1">
      <alignment horizontal="left"/>
    </xf>
    <xf numFmtId="0" fontId="3" fillId="0" borderId="0" xfId="2" applyFont="1" applyAlignment="1">
      <alignment horizontal="left"/>
    </xf>
    <xf numFmtId="0" fontId="0" fillId="0" borderId="0" xfId="0" applyFont="1" applyAlignment="1"/>
    <xf numFmtId="0" fontId="0" fillId="0" borderId="0" xfId="0" applyFill="1" applyBorder="1" applyAlignment="1"/>
    <xf numFmtId="0" fontId="0" fillId="0" borderId="14" xfId="0" applyFont="1" applyBorder="1" applyAlignment="1"/>
    <xf numFmtId="0" fontId="0" fillId="0" borderId="14" xfId="0" applyFill="1" applyBorder="1" applyAlignment="1"/>
    <xf numFmtId="0" fontId="19" fillId="0" borderId="0" xfId="0" applyFont="1" applyAlignment="1"/>
    <xf numFmtId="0" fontId="19" fillId="0" borderId="14" xfId="0" applyFont="1" applyBorder="1" applyAlignment="1"/>
    <xf numFmtId="0" fontId="19" fillId="5" borderId="0" xfId="0" applyFont="1" applyFill="1" applyBorder="1" applyAlignment="1"/>
    <xf numFmtId="0" fontId="19" fillId="5" borderId="14" xfId="0" applyFont="1" applyFill="1" applyBorder="1" applyAlignment="1"/>
    <xf numFmtId="168" fontId="4" fillId="5" borderId="0" xfId="0" applyNumberFormat="1" applyFont="1" applyFill="1" applyBorder="1" applyAlignment="1"/>
    <xf numFmtId="168" fontId="4" fillId="5" borderId="14" xfId="0" applyNumberFormat="1" applyFont="1" applyFill="1" applyBorder="1" applyAlignment="1"/>
    <xf numFmtId="0" fontId="16" fillId="7" borderId="14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0" fontId="18" fillId="7" borderId="15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Continuous"/>
    </xf>
    <xf numFmtId="1" fontId="0" fillId="0" borderId="0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0" fillId="0" borderId="14" xfId="0" applyNumberFormat="1" applyFill="1" applyBorder="1" applyAlignment="1">
      <alignment horizontal="center"/>
    </xf>
    <xf numFmtId="0" fontId="0" fillId="0" borderId="0" xfId="0" applyFont="1" applyAlignment="1"/>
    <xf numFmtId="0" fontId="20" fillId="0" borderId="0" xfId="0" applyFont="1" applyAlignment="1"/>
    <xf numFmtId="0" fontId="20" fillId="0" borderId="14" xfId="0" applyFont="1" applyBorder="1" applyAlignment="1"/>
    <xf numFmtId="0" fontId="4" fillId="3" borderId="0" xfId="0" applyFont="1" applyFill="1" applyBorder="1" applyAlignment="1"/>
    <xf numFmtId="168" fontId="4" fillId="3" borderId="0" xfId="0" applyNumberFormat="1" applyFont="1" applyFill="1" applyBorder="1" applyAlignment="1"/>
    <xf numFmtId="0" fontId="4" fillId="3" borderId="14" xfId="0" applyFont="1" applyFill="1" applyBorder="1" applyAlignment="1"/>
    <xf numFmtId="168" fontId="4" fillId="3" borderId="14" xfId="0" applyNumberFormat="1" applyFont="1" applyFill="1" applyBorder="1" applyAlignment="1"/>
    <xf numFmtId="0" fontId="4" fillId="7" borderId="14" xfId="0" applyFont="1" applyFill="1" applyBorder="1" applyAlignment="1">
      <alignment horizontal="centerContinuous"/>
    </xf>
    <xf numFmtId="0" fontId="4" fillId="7" borderId="14" xfId="0" applyFont="1" applyFill="1" applyBorder="1" applyAlignment="1">
      <alignment horizontal="center"/>
    </xf>
    <xf numFmtId="0" fontId="0" fillId="0" borderId="0" xfId="0" applyFont="1" applyAlignment="1"/>
    <xf numFmtId="0" fontId="4" fillId="0" borderId="0" xfId="0" applyFont="1" applyFill="1" applyBorder="1" applyAlignment="1"/>
    <xf numFmtId="169" fontId="4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8" borderId="16" xfId="0" applyFont="1" applyFill="1" applyBorder="1"/>
    <xf numFmtId="166" fontId="2" fillId="9" borderId="18" xfId="2" applyNumberFormat="1" applyFont="1" applyFill="1" applyBorder="1" applyAlignment="1">
      <alignment horizontal="left"/>
    </xf>
    <xf numFmtId="0" fontId="2" fillId="9" borderId="19" xfId="2" applyNumberFormat="1" applyFont="1" applyFill="1" applyBorder="1" applyAlignment="1">
      <alignment horizontal="right"/>
    </xf>
    <xf numFmtId="0" fontId="2" fillId="9" borderId="19" xfId="0" applyFont="1" applyFill="1" applyBorder="1"/>
    <xf numFmtId="166" fontId="2" fillId="8" borderId="20" xfId="2" applyNumberFormat="1" applyFont="1" applyFill="1" applyBorder="1" applyAlignment="1">
      <alignment horizontal="left"/>
    </xf>
    <xf numFmtId="0" fontId="2" fillId="8" borderId="16" xfId="2" applyNumberFormat="1" applyFont="1" applyFill="1" applyBorder="1" applyAlignment="1">
      <alignment horizontal="right"/>
    </xf>
    <xf numFmtId="166" fontId="2" fillId="9" borderId="20" xfId="2" applyNumberFormat="1" applyFont="1" applyFill="1" applyBorder="1" applyAlignment="1">
      <alignment horizontal="left"/>
    </xf>
    <xf numFmtId="0" fontId="2" fillId="9" borderId="16" xfId="2" applyNumberFormat="1" applyFont="1" applyFill="1" applyBorder="1" applyAlignment="1">
      <alignment horizontal="right"/>
    </xf>
    <xf numFmtId="0" fontId="2" fillId="9" borderId="16" xfId="0" applyFont="1" applyFill="1" applyBorder="1"/>
    <xf numFmtId="165" fontId="4" fillId="0" borderId="0" xfId="0" applyNumberFormat="1" applyFont="1" applyFill="1" applyBorder="1" applyAlignment="1"/>
    <xf numFmtId="2" fontId="2" fillId="8" borderId="16" xfId="0" applyNumberFormat="1" applyFont="1" applyFill="1" applyBorder="1"/>
    <xf numFmtId="0" fontId="2" fillId="9" borderId="19" xfId="0" applyNumberFormat="1" applyFont="1" applyFill="1" applyBorder="1"/>
    <xf numFmtId="0" fontId="2" fillId="8" borderId="16" xfId="0" applyNumberFormat="1" applyFont="1" applyFill="1" applyBorder="1"/>
    <xf numFmtId="0" fontId="2" fillId="9" borderId="16" xfId="0" applyNumberFormat="1" applyFont="1" applyFill="1" applyBorder="1"/>
    <xf numFmtId="2" fontId="2" fillId="9" borderId="16" xfId="0" applyNumberFormat="1" applyFont="1" applyFill="1" applyBorder="1"/>
    <xf numFmtId="0" fontId="2" fillId="9" borderId="21" xfId="0" applyNumberFormat="1" applyFont="1" applyFill="1" applyBorder="1"/>
    <xf numFmtId="2" fontId="2" fillId="9" borderId="21" xfId="0" applyNumberFormat="1" applyFont="1" applyFill="1" applyBorder="1"/>
    <xf numFmtId="0" fontId="13" fillId="8" borderId="23" xfId="0" applyFont="1" applyFill="1" applyBorder="1" applyAlignment="1"/>
    <xf numFmtId="2" fontId="13" fillId="8" borderId="23" xfId="0" applyNumberFormat="1" applyFont="1" applyFill="1" applyBorder="1"/>
    <xf numFmtId="0" fontId="22" fillId="10" borderId="24" xfId="0" applyFont="1" applyFill="1" applyBorder="1"/>
    <xf numFmtId="0" fontId="22" fillId="10" borderId="35" xfId="0" applyFont="1" applyFill="1" applyBorder="1"/>
    <xf numFmtId="0" fontId="22" fillId="10" borderId="25" xfId="0" applyFont="1" applyFill="1" applyBorder="1"/>
    <xf numFmtId="166" fontId="2" fillId="9" borderId="26" xfId="0" applyNumberFormat="1" applyFont="1" applyFill="1" applyBorder="1"/>
    <xf numFmtId="0" fontId="2" fillId="9" borderId="27" xfId="0" applyFont="1" applyFill="1" applyBorder="1"/>
    <xf numFmtId="166" fontId="2" fillId="8" borderId="28" xfId="0" applyNumberFormat="1" applyFont="1" applyFill="1" applyBorder="1"/>
    <xf numFmtId="0" fontId="2" fillId="8" borderId="29" xfId="0" applyFont="1" applyFill="1" applyBorder="1"/>
    <xf numFmtId="166" fontId="2" fillId="9" borderId="28" xfId="0" applyNumberFormat="1" applyFont="1" applyFill="1" applyBorder="1"/>
    <xf numFmtId="0" fontId="2" fillId="9" borderId="29" xfId="0" applyFont="1" applyFill="1" applyBorder="1"/>
    <xf numFmtId="2" fontId="2" fillId="9" borderId="29" xfId="0" applyNumberFormat="1" applyFont="1" applyFill="1" applyBorder="1"/>
    <xf numFmtId="2" fontId="2" fillId="8" borderId="29" xfId="0" applyNumberFormat="1" applyFont="1" applyFill="1" applyBorder="1"/>
    <xf numFmtId="166" fontId="2" fillId="9" borderId="30" xfId="0" applyNumberFormat="1" applyFont="1" applyFill="1" applyBorder="1"/>
    <xf numFmtId="2" fontId="2" fillId="9" borderId="31" xfId="0" applyNumberFormat="1" applyFont="1" applyFill="1" applyBorder="1"/>
    <xf numFmtId="166" fontId="13" fillId="8" borderId="36" xfId="0" applyNumberFormat="1" applyFont="1" applyFill="1" applyBorder="1"/>
    <xf numFmtId="2" fontId="13" fillId="8" borderId="37" xfId="0" applyNumberFormat="1" applyFont="1" applyFill="1" applyBorder="1"/>
    <xf numFmtId="2" fontId="0" fillId="0" borderId="42" xfId="0" applyNumberFormat="1" applyFont="1" applyBorder="1" applyAlignment="1"/>
    <xf numFmtId="2" fontId="0" fillId="0" borderId="41" xfId="0" applyNumberFormat="1" applyFont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10" fontId="4" fillId="0" borderId="0" xfId="1" applyNumberFormat="1" applyFont="1" applyBorder="1" applyAlignment="1"/>
    <xf numFmtId="0" fontId="6" fillId="4" borderId="22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left"/>
    </xf>
    <xf numFmtId="0" fontId="13" fillId="4" borderId="22" xfId="0" applyFont="1" applyFill="1" applyBorder="1" applyAlignment="1">
      <alignment horizontal="center"/>
    </xf>
    <xf numFmtId="0" fontId="13" fillId="4" borderId="43" xfId="0" applyFont="1" applyFill="1" applyBorder="1" applyAlignment="1">
      <alignment horizontal="center"/>
    </xf>
    <xf numFmtId="0" fontId="24" fillId="0" borderId="24" xfId="0" applyFont="1" applyBorder="1" applyAlignment="1">
      <alignment horizontal="right"/>
    </xf>
    <xf numFmtId="0" fontId="24" fillId="0" borderId="44" xfId="0" applyFont="1" applyBorder="1" applyAlignment="1">
      <alignment horizontal="right"/>
    </xf>
    <xf numFmtId="0" fontId="24" fillId="0" borderId="32" xfId="0" applyFont="1" applyBorder="1" applyAlignment="1">
      <alignment horizontal="right"/>
    </xf>
    <xf numFmtId="0" fontId="24" fillId="0" borderId="38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24" fillId="0" borderId="39" xfId="0" applyFont="1" applyBorder="1" applyAlignment="1">
      <alignment horizontal="right"/>
    </xf>
    <xf numFmtId="0" fontId="24" fillId="0" borderId="33" xfId="0" applyFont="1" applyBorder="1" applyAlignment="1">
      <alignment horizontal="right"/>
    </xf>
    <xf numFmtId="0" fontId="24" fillId="0" borderId="45" xfId="0" applyFont="1" applyBorder="1" applyAlignment="1">
      <alignment horizontal="right"/>
    </xf>
    <xf numFmtId="0" fontId="24" fillId="0" borderId="34" xfId="0" applyFont="1" applyBorder="1" applyAlignment="1">
      <alignment horizontal="right"/>
    </xf>
    <xf numFmtId="166" fontId="25" fillId="0" borderId="40" xfId="0" applyNumberFormat="1" applyFont="1" applyBorder="1" applyAlignment="1">
      <alignment horizontal="left"/>
    </xf>
    <xf numFmtId="166" fontId="25" fillId="0" borderId="41" xfId="0" applyNumberFormat="1" applyFont="1" applyBorder="1" applyAlignment="1">
      <alignment horizontal="left"/>
    </xf>
    <xf numFmtId="166" fontId="25" fillId="0" borderId="42" xfId="0" applyNumberFormat="1" applyFont="1" applyBorder="1" applyAlignment="1">
      <alignment horizontal="left"/>
    </xf>
    <xf numFmtId="0" fontId="5" fillId="0" borderId="0" xfId="0" applyFont="1" applyAlignment="1"/>
    <xf numFmtId="0" fontId="26" fillId="4" borderId="0" xfId="2" applyNumberFormat="1" applyFont="1" applyFill="1" applyBorder="1" applyAlignment="1">
      <alignment horizontal="center"/>
    </xf>
    <xf numFmtId="0" fontId="26" fillId="4" borderId="17" xfId="2" applyNumberFormat="1" applyFont="1" applyFill="1" applyBorder="1" applyAlignment="1">
      <alignment horizontal="center"/>
    </xf>
    <xf numFmtId="0" fontId="0" fillId="0" borderId="45" xfId="0" applyFont="1" applyBorder="1" applyAlignment="1"/>
    <xf numFmtId="0" fontId="0" fillId="0" borderId="45" xfId="0" applyFill="1" applyBorder="1" applyAlignment="1"/>
    <xf numFmtId="0" fontId="16" fillId="0" borderId="45" xfId="0" applyFont="1" applyFill="1" applyBorder="1" applyAlignment="1"/>
    <xf numFmtId="0" fontId="16" fillId="7" borderId="45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/>
    </xf>
    <xf numFmtId="170" fontId="0" fillId="0" borderId="0" xfId="0" applyNumberFormat="1" applyFill="1" applyBorder="1" applyAlignment="1"/>
    <xf numFmtId="165" fontId="2" fillId="8" borderId="16" xfId="0" applyNumberFormat="1" applyFont="1" applyFill="1" applyBorder="1" applyAlignment="1"/>
    <xf numFmtId="0" fontId="2" fillId="9" borderId="19" xfId="0" applyFont="1" applyFill="1" applyBorder="1" applyAlignment="1"/>
    <xf numFmtId="0" fontId="2" fillId="8" borderId="16" xfId="0" applyFont="1" applyFill="1" applyBorder="1" applyAlignment="1"/>
    <xf numFmtId="0" fontId="2" fillId="9" borderId="16" xfId="0" applyFont="1" applyFill="1" applyBorder="1" applyAlignment="1"/>
    <xf numFmtId="165" fontId="2" fillId="9" borderId="16" xfId="0" applyNumberFormat="1" applyFont="1" applyFill="1" applyBorder="1" applyAlignment="1"/>
    <xf numFmtId="0" fontId="13" fillId="4" borderId="46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16" fillId="0" borderId="40" xfId="0" applyFont="1" applyBorder="1" applyAlignment="1"/>
    <xf numFmtId="0" fontId="16" fillId="0" borderId="41" xfId="0" applyFont="1" applyBorder="1" applyAlignment="1"/>
    <xf numFmtId="0" fontId="16" fillId="0" borderId="42" xfId="0" applyFont="1" applyBorder="1" applyAlignment="1"/>
    <xf numFmtId="2" fontId="0" fillId="0" borderId="40" xfId="0" applyNumberFormat="1" applyFont="1" applyBorder="1" applyAlignment="1"/>
    <xf numFmtId="168" fontId="6" fillId="0" borderId="0" xfId="0" applyNumberFormat="1" applyFont="1" applyFill="1" applyBorder="1" applyAlignment="1"/>
    <xf numFmtId="0" fontId="13" fillId="10" borderId="24" xfId="2" applyNumberFormat="1" applyFont="1" applyFill="1" applyBorder="1" applyAlignment="1">
      <alignment horizontal="center" vertical="center"/>
    </xf>
    <xf numFmtId="0" fontId="13" fillId="10" borderId="35" xfId="2" applyNumberFormat="1" applyFont="1" applyFill="1" applyBorder="1" applyAlignment="1">
      <alignment horizontal="center" vertical="center"/>
    </xf>
    <xf numFmtId="166" fontId="2" fillId="9" borderId="26" xfId="2" applyNumberFormat="1" applyFont="1" applyFill="1" applyBorder="1" applyAlignment="1">
      <alignment horizontal="left"/>
    </xf>
    <xf numFmtId="166" fontId="2" fillId="8" borderId="28" xfId="2" applyNumberFormat="1" applyFont="1" applyFill="1" applyBorder="1" applyAlignment="1">
      <alignment horizontal="left"/>
    </xf>
    <xf numFmtId="166" fontId="2" fillId="9" borderId="28" xfId="2" applyNumberFormat="1" applyFont="1" applyFill="1" applyBorder="1" applyAlignment="1">
      <alignment horizontal="left"/>
    </xf>
    <xf numFmtId="166" fontId="21" fillId="8" borderId="36" xfId="2" applyNumberFormat="1" applyFont="1" applyFill="1" applyBorder="1" applyAlignment="1">
      <alignment horizontal="left"/>
    </xf>
    <xf numFmtId="2" fontId="13" fillId="8" borderId="37" xfId="0" applyNumberFormat="1" applyFont="1" applyFill="1" applyBorder="1" applyAlignment="1"/>
    <xf numFmtId="165" fontId="13" fillId="10" borderId="25" xfId="0" applyNumberFormat="1" applyFont="1" applyFill="1" applyBorder="1" applyAlignment="1">
      <alignment horizontal="center" vertical="center" wrapText="1" readingOrder="1"/>
    </xf>
    <xf numFmtId="165" fontId="2" fillId="9" borderId="27" xfId="0" applyNumberFormat="1" applyFont="1" applyFill="1" applyBorder="1"/>
    <xf numFmtId="165" fontId="2" fillId="8" borderId="29" xfId="0" applyNumberFormat="1" applyFont="1" applyFill="1" applyBorder="1"/>
    <xf numFmtId="165" fontId="2" fillId="9" borderId="29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5" fontId="2" fillId="8" borderId="0" xfId="0" applyNumberFormat="1" applyFont="1" applyFill="1" applyBorder="1" applyAlignment="1">
      <alignment horizontal="center"/>
    </xf>
    <xf numFmtId="165" fontId="2" fillId="9" borderId="0" xfId="0" applyNumberFormat="1" applyFont="1" applyFill="1" applyBorder="1" applyAlignment="1">
      <alignment horizontal="center"/>
    </xf>
    <xf numFmtId="0" fontId="2" fillId="9" borderId="39" xfId="0" applyFont="1" applyFill="1" applyBorder="1" applyAlignment="1">
      <alignment horizontal="center"/>
    </xf>
    <xf numFmtId="2" fontId="2" fillId="8" borderId="39" xfId="0" applyNumberFormat="1" applyFont="1" applyFill="1" applyBorder="1" applyAlignment="1">
      <alignment horizontal="center"/>
    </xf>
    <xf numFmtId="2" fontId="2" fillId="9" borderId="39" xfId="0" applyNumberFormat="1" applyFont="1" applyFill="1" applyBorder="1" applyAlignment="1">
      <alignment horizontal="center"/>
    </xf>
    <xf numFmtId="2" fontId="13" fillId="8" borderId="43" xfId="0" applyNumberFormat="1" applyFont="1" applyFill="1" applyBorder="1" applyAlignment="1">
      <alignment horizontal="center"/>
    </xf>
    <xf numFmtId="0" fontId="21" fillId="10" borderId="36" xfId="2" applyNumberFormat="1" applyFont="1" applyFill="1" applyBorder="1" applyAlignment="1">
      <alignment horizontal="center" vertical="center"/>
    </xf>
    <xf numFmtId="0" fontId="21" fillId="10" borderId="22" xfId="2" applyNumberFormat="1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top" wrapText="1"/>
    </xf>
    <xf numFmtId="0" fontId="21" fillId="10" borderId="43" xfId="0" applyFont="1" applyFill="1" applyBorder="1" applyAlignment="1">
      <alignment horizontal="center" vertical="top" wrapText="1"/>
    </xf>
    <xf numFmtId="166" fontId="23" fillId="9" borderId="40" xfId="2" applyNumberFormat="1" applyFont="1" applyFill="1" applyBorder="1" applyAlignment="1">
      <alignment horizontal="left"/>
    </xf>
    <xf numFmtId="166" fontId="23" fillId="8" borderId="41" xfId="2" applyNumberFormat="1" applyFont="1" applyFill="1" applyBorder="1" applyAlignment="1">
      <alignment horizontal="left"/>
    </xf>
    <xf numFmtId="166" fontId="23" fillId="9" borderId="41" xfId="2" applyNumberFormat="1" applyFont="1" applyFill="1" applyBorder="1" applyAlignment="1">
      <alignment horizontal="left"/>
    </xf>
    <xf numFmtId="166" fontId="13" fillId="8" borderId="46" xfId="2" applyNumberFormat="1" applyFont="1" applyFill="1" applyBorder="1" applyAlignment="1">
      <alignment horizontal="left"/>
    </xf>
    <xf numFmtId="0" fontId="0" fillId="0" borderId="0" xfId="0" applyFont="1" applyAlignment="1"/>
    <xf numFmtId="0" fontId="18" fillId="0" borderId="0" xfId="0" applyFont="1" applyFill="1" applyBorder="1" applyAlignment="1"/>
    <xf numFmtId="168" fontId="0" fillId="0" borderId="0" xfId="0" applyNumberFormat="1" applyFill="1" applyBorder="1" applyAlignment="1"/>
    <xf numFmtId="168" fontId="0" fillId="0" borderId="45" xfId="0" applyNumberFormat="1" applyFill="1" applyBorder="1" applyAlignment="1"/>
    <xf numFmtId="2" fontId="4" fillId="0" borderId="0" xfId="0" applyNumberFormat="1" applyFont="1" applyFill="1" applyBorder="1" applyAlignment="1"/>
    <xf numFmtId="0" fontId="0" fillId="0" borderId="0" xfId="0" applyFont="1" applyAlignment="1"/>
    <xf numFmtId="168" fontId="3" fillId="0" borderId="0" xfId="0" applyNumberFormat="1" applyFont="1" applyAlignment="1"/>
    <xf numFmtId="0" fontId="27" fillId="0" borderId="0" xfId="0" applyFont="1" applyFill="1" applyBorder="1" applyAlignment="1">
      <alignment horizontal="left"/>
    </xf>
    <xf numFmtId="168" fontId="3" fillId="0" borderId="0" xfId="0" applyNumberFormat="1" applyFont="1" applyFill="1" applyBorder="1" applyAlignment="1"/>
    <xf numFmtId="0" fontId="23" fillId="0" borderId="0" xfId="0" applyFont="1" applyFill="1" applyBorder="1" applyAlignment="1"/>
    <xf numFmtId="168" fontId="23" fillId="0" borderId="0" xfId="0" applyNumberFormat="1" applyFont="1" applyFill="1" applyBorder="1" applyAlignment="1"/>
    <xf numFmtId="0" fontId="28" fillId="0" borderId="0" xfId="0" applyFont="1" applyFill="1" applyBorder="1" applyAlignment="1"/>
    <xf numFmtId="2" fontId="28" fillId="0" borderId="0" xfId="0" applyNumberFormat="1" applyFont="1" applyFill="1" applyBorder="1" applyAlignment="1"/>
    <xf numFmtId="0" fontId="23" fillId="0" borderId="45" xfId="0" applyFont="1" applyFill="1" applyBorder="1" applyAlignment="1"/>
    <xf numFmtId="2" fontId="23" fillId="0" borderId="45" xfId="0" applyNumberFormat="1" applyFont="1" applyFill="1" applyBorder="1" applyAlignment="1"/>
    <xf numFmtId="0" fontId="20" fillId="7" borderId="22" xfId="0" applyFont="1" applyFill="1" applyBorder="1" applyAlignment="1">
      <alignment horizontal="center"/>
    </xf>
    <xf numFmtId="0" fontId="0" fillId="0" borderId="38" xfId="0" applyFont="1" applyBorder="1" applyAlignment="1">
      <alignment horizontal="left"/>
    </xf>
    <xf numFmtId="171" fontId="0" fillId="0" borderId="39" xfId="0" applyNumberFormat="1" applyFont="1" applyBorder="1" applyAlignment="1"/>
    <xf numFmtId="1" fontId="0" fillId="0" borderId="38" xfId="0" applyNumberFormat="1" applyFont="1" applyBorder="1" applyAlignment="1">
      <alignment horizontal="left"/>
    </xf>
    <xf numFmtId="0" fontId="18" fillId="0" borderId="45" xfId="0" applyFont="1" applyFill="1" applyBorder="1" applyAlignment="1"/>
    <xf numFmtId="2" fontId="4" fillId="0" borderId="45" xfId="0" applyNumberFormat="1" applyFont="1" applyFill="1" applyBorder="1" applyAlignment="1"/>
    <xf numFmtId="0" fontId="0" fillId="0" borderId="0" xfId="0" applyFont="1" applyBorder="1" applyAlignment="1">
      <alignment horizontal="left"/>
    </xf>
    <xf numFmtId="171" fontId="0" fillId="0" borderId="0" xfId="0" applyNumberFormat="1" applyFont="1" applyBorder="1" applyAlignment="1"/>
    <xf numFmtId="0" fontId="28" fillId="0" borderId="45" xfId="0" applyFont="1" applyFill="1" applyBorder="1" applyAlignment="1"/>
    <xf numFmtId="2" fontId="28" fillId="0" borderId="45" xfId="0" applyNumberFormat="1" applyFont="1" applyFill="1" applyBorder="1" applyAlignment="1"/>
    <xf numFmtId="0" fontId="0" fillId="0" borderId="47" xfId="0" applyFont="1" applyBorder="1" applyAlignment="1"/>
    <xf numFmtId="0" fontId="0" fillId="0" borderId="48" xfId="0" applyFont="1" applyBorder="1" applyAlignment="1">
      <alignment horizontal="left" indent="1"/>
    </xf>
    <xf numFmtId="0" fontId="1" fillId="6" borderId="49" xfId="0" applyFont="1" applyFill="1" applyBorder="1" applyAlignment="1"/>
    <xf numFmtId="0" fontId="1" fillId="6" borderId="50" xfId="0" applyFont="1" applyFill="1" applyBorder="1" applyAlignment="1">
      <alignment horizontal="right"/>
    </xf>
    <xf numFmtId="0" fontId="26" fillId="6" borderId="49" xfId="0" applyFont="1" applyFill="1" applyBorder="1" applyAlignment="1"/>
    <xf numFmtId="0" fontId="26" fillId="6" borderId="50" xfId="0" applyFont="1" applyFill="1" applyBorder="1" applyAlignment="1">
      <alignment horizontal="right"/>
    </xf>
    <xf numFmtId="0" fontId="1" fillId="6" borderId="49" xfId="0" applyFont="1" applyFill="1" applyBorder="1" applyAlignment="1">
      <alignment horizontal="left"/>
    </xf>
    <xf numFmtId="0" fontId="0" fillId="11" borderId="51" xfId="0" applyFont="1" applyFill="1" applyBorder="1" applyAlignment="1"/>
    <xf numFmtId="0" fontId="13" fillId="6" borderId="49" xfId="0" applyFont="1" applyFill="1" applyBorder="1" applyAlignment="1">
      <alignment horizontal="left"/>
    </xf>
    <xf numFmtId="3" fontId="13" fillId="6" borderId="50" xfId="0" applyNumberFormat="1" applyFont="1" applyFill="1" applyBorder="1" applyAlignment="1"/>
    <xf numFmtId="4" fontId="13" fillId="6" borderId="50" xfId="0" applyNumberFormat="1" applyFont="1" applyFill="1" applyBorder="1" applyAlignment="1"/>
    <xf numFmtId="10" fontId="6" fillId="11" borderId="50" xfId="1" applyNumberFormat="1" applyFont="1" applyFill="1" applyBorder="1" applyAlignment="1"/>
    <xf numFmtId="0" fontId="9" fillId="11" borderId="51" xfId="0" applyFont="1" applyFill="1" applyBorder="1" applyAlignment="1"/>
    <xf numFmtId="0" fontId="0" fillId="0" borderId="48" xfId="0" applyFont="1" applyBorder="1" applyAlignment="1">
      <alignment horizontal="left"/>
    </xf>
    <xf numFmtId="3" fontId="0" fillId="0" borderId="0" xfId="0" applyNumberFormat="1" applyFont="1" applyBorder="1" applyAlignment="1">
      <alignment horizontal="right"/>
    </xf>
    <xf numFmtId="0" fontId="1" fillId="6" borderId="50" xfId="0" applyNumberFormat="1" applyFont="1" applyFill="1" applyBorder="1" applyAlignment="1">
      <alignment horizontal="right"/>
    </xf>
    <xf numFmtId="9" fontId="4" fillId="11" borderId="51" xfId="1" applyFont="1" applyFill="1" applyBorder="1" applyAlignment="1"/>
    <xf numFmtId="4" fontId="0" fillId="0" borderId="0" xfId="0" applyNumberFormat="1" applyFont="1" applyBorder="1" applyAlignment="1">
      <alignment horizontal="right"/>
    </xf>
    <xf numFmtId="4" fontId="0" fillId="0" borderId="47" xfId="0" applyNumberFormat="1" applyFont="1" applyBorder="1" applyAlignment="1"/>
    <xf numFmtId="0" fontId="1" fillId="6" borderId="51" xfId="0" applyFont="1" applyFill="1" applyBorder="1" applyAlignment="1">
      <alignment horizontal="right"/>
    </xf>
    <xf numFmtId="0" fontId="0" fillId="11" borderId="50" xfId="0" applyFont="1" applyFill="1" applyBorder="1" applyAlignment="1"/>
    <xf numFmtId="0" fontId="3" fillId="0" borderId="48" xfId="0" applyFont="1" applyBorder="1" applyAlignment="1">
      <alignment horizontal="left"/>
    </xf>
    <xf numFmtId="10" fontId="4" fillId="0" borderId="47" xfId="1" applyNumberFormat="1" applyFont="1" applyBorder="1" applyAlignment="1"/>
    <xf numFmtId="0" fontId="3" fillId="0" borderId="0" xfId="0" applyFont="1" applyAlignment="1">
      <alignment horizontal="left" wrapText="1"/>
    </xf>
    <xf numFmtId="0" fontId="16" fillId="0" borderId="0" xfId="0" applyFont="1" applyFill="1" applyBorder="1" applyAlignment="1">
      <alignment horizontal="left" vertical="top" wrapText="1"/>
    </xf>
    <xf numFmtId="0" fontId="0" fillId="0" borderId="0" xfId="0" applyFont="1" applyAlignment="1"/>
    <xf numFmtId="0" fontId="4" fillId="0" borderId="40" xfId="0" applyFont="1" applyBorder="1" applyAlignment="1"/>
    <xf numFmtId="0" fontId="4" fillId="0" borderId="41" xfId="0" applyFont="1" applyBorder="1" applyAlignment="1"/>
    <xf numFmtId="0" fontId="4" fillId="0" borderId="42" xfId="0" applyFont="1" applyBorder="1" applyAlignment="1"/>
    <xf numFmtId="0" fontId="13" fillId="10" borderId="35" xfId="0" applyFont="1" applyFill="1" applyBorder="1" applyAlignment="1">
      <alignment horizontal="center" vertical="center" wrapText="1"/>
    </xf>
    <xf numFmtId="0" fontId="13" fillId="12" borderId="46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6" fillId="0" borderId="22" xfId="0" applyFont="1" applyBorder="1" applyAlignment="1"/>
    <xf numFmtId="2" fontId="6" fillId="0" borderId="43" xfId="0" applyNumberFormat="1" applyFont="1" applyBorder="1" applyAlignment="1"/>
    <xf numFmtId="0" fontId="4" fillId="4" borderId="46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left" vertical="center"/>
    </xf>
    <xf numFmtId="0" fontId="30" fillId="0" borderId="38" xfId="0" applyFont="1" applyBorder="1" applyAlignment="1"/>
    <xf numFmtId="2" fontId="0" fillId="0" borderId="39" xfId="0" applyNumberFormat="1" applyFont="1" applyBorder="1" applyAlignment="1"/>
    <xf numFmtId="0" fontId="30" fillId="0" borderId="33" xfId="0" applyFont="1" applyBorder="1" applyAlignment="1">
      <alignment horizontal="left" vertical="center"/>
    </xf>
    <xf numFmtId="2" fontId="31" fillId="0" borderId="40" xfId="0" applyNumberFormat="1" applyFont="1" applyBorder="1" applyAlignment="1"/>
    <xf numFmtId="2" fontId="31" fillId="0" borderId="41" xfId="0" applyNumberFormat="1" applyFont="1" applyBorder="1" applyAlignment="1"/>
    <xf numFmtId="2" fontId="31" fillId="0" borderId="42" xfId="0" applyNumberFormat="1" applyFont="1" applyBorder="1" applyAlignment="1"/>
    <xf numFmtId="2" fontId="31" fillId="0" borderId="40" xfId="0" applyNumberFormat="1" applyFont="1" applyBorder="1" applyAlignment="1">
      <alignment horizontal="center"/>
    </xf>
    <xf numFmtId="2" fontId="31" fillId="0" borderId="41" xfId="0" applyNumberFormat="1" applyFont="1" applyBorder="1" applyAlignment="1">
      <alignment horizontal="center"/>
    </xf>
    <xf numFmtId="2" fontId="31" fillId="0" borderId="42" xfId="0" applyNumberFormat="1" applyFont="1" applyBorder="1" applyAlignment="1">
      <alignment horizontal="center"/>
    </xf>
    <xf numFmtId="0" fontId="32" fillId="0" borderId="0" xfId="0" applyFont="1" applyAlignment="1"/>
    <xf numFmtId="0" fontId="6" fillId="3" borderId="46" xfId="0" applyFont="1" applyFill="1" applyBorder="1" applyAlignment="1">
      <alignment horizontal="center" vertical="center"/>
    </xf>
    <xf numFmtId="0" fontId="2" fillId="0" borderId="0" xfId="2" applyFont="1" applyBorder="1" applyAlignment="1">
      <alignment horizontal="right"/>
    </xf>
    <xf numFmtId="2" fontId="0" fillId="0" borderId="0" xfId="0" applyNumberFormat="1" applyFont="1" applyBorder="1" applyAlignment="1"/>
    <xf numFmtId="0" fontId="0" fillId="0" borderId="39" xfId="0" applyFont="1" applyBorder="1" applyAlignment="1"/>
    <xf numFmtId="0" fontId="13" fillId="4" borderId="36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wrapText="1"/>
    </xf>
    <xf numFmtId="0" fontId="13" fillId="4" borderId="22" xfId="2" applyFont="1" applyFill="1" applyBorder="1" applyAlignment="1">
      <alignment horizontal="center" vertical="center" wrapText="1"/>
    </xf>
    <xf numFmtId="0" fontId="13" fillId="4" borderId="43" xfId="2" applyFont="1" applyFill="1" applyBorder="1" applyAlignment="1">
      <alignment horizontal="center" vertical="center" wrapText="1"/>
    </xf>
    <xf numFmtId="166" fontId="2" fillId="0" borderId="40" xfId="2" applyNumberFormat="1" applyFont="1" applyBorder="1" applyAlignment="1">
      <alignment horizontal="left"/>
    </xf>
    <xf numFmtId="166" fontId="2" fillId="0" borderId="41" xfId="2" applyNumberFormat="1" applyFont="1" applyBorder="1" applyAlignment="1">
      <alignment horizontal="left"/>
    </xf>
    <xf numFmtId="166" fontId="2" fillId="0" borderId="42" xfId="2" applyNumberFormat="1" applyFont="1" applyBorder="1" applyAlignment="1">
      <alignment horizontal="left"/>
    </xf>
    <xf numFmtId="166" fontId="13" fillId="0" borderId="46" xfId="2" applyNumberFormat="1" applyFont="1" applyBorder="1" applyAlignment="1">
      <alignment horizontal="left"/>
    </xf>
    <xf numFmtId="0" fontId="2" fillId="0" borderId="24" xfId="2" applyFont="1" applyBorder="1" applyAlignment="1">
      <alignment horizontal="right"/>
    </xf>
    <xf numFmtId="0" fontId="2" fillId="0" borderId="44" xfId="2" applyFont="1" applyBorder="1" applyAlignment="1">
      <alignment horizontal="right"/>
    </xf>
    <xf numFmtId="0" fontId="2" fillId="0" borderId="32" xfId="2" applyFont="1" applyBorder="1" applyAlignment="1">
      <alignment horizontal="right"/>
    </xf>
    <xf numFmtId="0" fontId="2" fillId="0" borderId="38" xfId="2" applyFont="1" applyBorder="1" applyAlignment="1">
      <alignment horizontal="right"/>
    </xf>
    <xf numFmtId="0" fontId="2" fillId="0" borderId="39" xfId="2" applyFont="1" applyBorder="1" applyAlignment="1">
      <alignment horizontal="right"/>
    </xf>
    <xf numFmtId="0" fontId="2" fillId="0" borderId="33" xfId="2" applyFont="1" applyBorder="1" applyAlignment="1">
      <alignment horizontal="right"/>
    </xf>
    <xf numFmtId="0" fontId="2" fillId="0" borderId="45" xfId="2" applyFont="1" applyBorder="1" applyAlignment="1">
      <alignment horizontal="right"/>
    </xf>
    <xf numFmtId="0" fontId="2" fillId="0" borderId="34" xfId="2" applyFont="1" applyBorder="1" applyAlignment="1">
      <alignment horizontal="right"/>
    </xf>
    <xf numFmtId="2" fontId="6" fillId="0" borderId="46" xfId="0" applyNumberFormat="1" applyFont="1" applyBorder="1" applyAlignment="1"/>
    <xf numFmtId="2" fontId="21" fillId="8" borderId="23" xfId="0" applyNumberFormat="1" applyFont="1" applyFill="1" applyBorder="1" applyAlignment="1"/>
    <xf numFmtId="2" fontId="13" fillId="8" borderId="23" xfId="0" applyNumberFormat="1" applyFont="1" applyFill="1" applyBorder="1" applyAlignment="1"/>
    <xf numFmtId="0" fontId="16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2" fontId="13" fillId="8" borderId="22" xfId="0" applyNumberFormat="1" applyFont="1" applyFill="1" applyBorder="1" applyAlignment="1">
      <alignment horizontal="center"/>
    </xf>
    <xf numFmtId="0" fontId="23" fillId="9" borderId="40" xfId="2" applyNumberFormat="1" applyFont="1" applyFill="1" applyBorder="1" applyAlignment="1">
      <alignment horizontal="right"/>
    </xf>
    <xf numFmtId="0" fontId="23" fillId="8" borderId="41" xfId="2" applyNumberFormat="1" applyFont="1" applyFill="1" applyBorder="1" applyAlignment="1">
      <alignment horizontal="right"/>
    </xf>
    <xf numFmtId="0" fontId="23" fillId="9" borderId="41" xfId="2" applyNumberFormat="1" applyFont="1" applyFill="1" applyBorder="1" applyAlignment="1">
      <alignment horizontal="right"/>
    </xf>
    <xf numFmtId="2" fontId="13" fillId="8" borderId="46" xfId="0" applyNumberFormat="1" applyFont="1" applyFill="1" applyBorder="1" applyAlignment="1"/>
    <xf numFmtId="0" fontId="31" fillId="5" borderId="36" xfId="0" applyFont="1" applyFill="1" applyBorder="1" applyAlignment="1"/>
    <xf numFmtId="0" fontId="31" fillId="5" borderId="43" xfId="0" applyFont="1" applyFill="1" applyBorder="1" applyAlignment="1">
      <alignment horizontal="center"/>
    </xf>
    <xf numFmtId="2" fontId="31" fillId="0" borderId="46" xfId="0" applyNumberFormat="1" applyFont="1" applyBorder="1" applyAlignment="1"/>
    <xf numFmtId="2" fontId="36" fillId="0" borderId="46" xfId="0" applyNumberFormat="1" applyFont="1" applyBorder="1" applyAlignment="1"/>
    <xf numFmtId="0" fontId="5" fillId="0" borderId="0" xfId="0" applyFont="1" applyAlignment="1">
      <alignment vertical="top"/>
    </xf>
    <xf numFmtId="0" fontId="31" fillId="0" borderId="0" xfId="0" applyFont="1" applyAlignment="1"/>
    <xf numFmtId="0" fontId="37" fillId="0" borderId="45" xfId="0" applyFont="1" applyBorder="1" applyAlignment="1"/>
    <xf numFmtId="0" fontId="31" fillId="0" borderId="45" xfId="0" applyFont="1" applyBorder="1" applyAlignment="1"/>
    <xf numFmtId="165" fontId="0" fillId="0" borderId="0" xfId="0" applyNumberFormat="1" applyFill="1" applyBorder="1" applyAlignment="1"/>
    <xf numFmtId="165" fontId="0" fillId="0" borderId="45" xfId="0" applyNumberFormat="1" applyFill="1" applyBorder="1" applyAlignment="1"/>
    <xf numFmtId="0" fontId="36" fillId="5" borderId="45" xfId="0" applyFont="1" applyFill="1" applyBorder="1" applyAlignment="1">
      <alignment horizontal="center"/>
    </xf>
    <xf numFmtId="0" fontId="16" fillId="5" borderId="45" xfId="0" applyFont="1" applyFill="1" applyBorder="1" applyAlignment="1">
      <alignment horizontal="center"/>
    </xf>
    <xf numFmtId="0" fontId="36" fillId="13" borderId="0" xfId="0" applyFont="1" applyFill="1" applyBorder="1" applyAlignment="1"/>
    <xf numFmtId="0" fontId="36" fillId="13" borderId="45" xfId="0" applyFont="1" applyFill="1" applyBorder="1" applyAlignment="1"/>
    <xf numFmtId="165" fontId="31" fillId="13" borderId="0" xfId="0" applyNumberFormat="1" applyFont="1" applyFill="1" applyBorder="1" applyAlignment="1"/>
    <xf numFmtId="165" fontId="31" fillId="13" borderId="45" xfId="0" applyNumberFormat="1" applyFont="1" applyFill="1" applyBorder="1" applyAlignment="1"/>
    <xf numFmtId="0" fontId="36" fillId="5" borderId="45" xfId="0" applyFont="1" applyFill="1" applyBorder="1" applyAlignment="1">
      <alignment horizontal="centerContinuous"/>
    </xf>
    <xf numFmtId="0" fontId="38" fillId="5" borderId="45" xfId="0" applyFont="1" applyFill="1" applyBorder="1" applyAlignment="1">
      <alignment horizontal="centerContinuous"/>
    </xf>
    <xf numFmtId="166" fontId="34" fillId="8" borderId="36" xfId="2" applyNumberFormat="1" applyFont="1" applyFill="1" applyBorder="1" applyAlignment="1">
      <alignment horizontal="left"/>
    </xf>
    <xf numFmtId="0" fontId="13" fillId="10" borderId="36" xfId="2" applyNumberFormat="1" applyFont="1" applyFill="1" applyBorder="1" applyAlignment="1">
      <alignment horizontal="center" vertical="center"/>
    </xf>
    <xf numFmtId="166" fontId="1" fillId="9" borderId="38" xfId="2" applyNumberFormat="1" applyFont="1" applyFill="1" applyBorder="1" applyAlignment="1">
      <alignment horizontal="left"/>
    </xf>
    <xf numFmtId="0" fontId="1" fillId="9" borderId="0" xfId="2" applyNumberFormat="1" applyFont="1" applyFill="1" applyBorder="1" applyAlignment="1">
      <alignment horizontal="right"/>
    </xf>
    <xf numFmtId="2" fontId="2" fillId="9" borderId="0" xfId="0" applyNumberFormat="1" applyFont="1" applyFill="1" applyBorder="1"/>
    <xf numFmtId="2" fontId="2" fillId="9" borderId="0" xfId="0" applyNumberFormat="1" applyFont="1" applyFill="1" applyBorder="1" applyAlignment="1"/>
    <xf numFmtId="0" fontId="1" fillId="8" borderId="0" xfId="2" applyNumberFormat="1" applyFont="1" applyFill="1" applyBorder="1" applyAlignment="1">
      <alignment horizontal="right"/>
    </xf>
    <xf numFmtId="2" fontId="2" fillId="8" borderId="0" xfId="0" applyNumberFormat="1" applyFont="1" applyFill="1" applyBorder="1"/>
    <xf numFmtId="2" fontId="2" fillId="8" borderId="0" xfId="0" applyNumberFormat="1" applyFont="1" applyFill="1" applyBorder="1" applyAlignment="1"/>
    <xf numFmtId="0" fontId="13" fillId="10" borderId="22" xfId="2" applyNumberFormat="1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 wrapText="1"/>
    </xf>
    <xf numFmtId="165" fontId="13" fillId="10" borderId="43" xfId="0" applyNumberFormat="1" applyFont="1" applyFill="1" applyBorder="1" applyAlignment="1">
      <alignment horizontal="center" vertical="center" wrapText="1" readingOrder="1"/>
    </xf>
    <xf numFmtId="166" fontId="1" fillId="9" borderId="24" xfId="2" applyNumberFormat="1" applyFont="1" applyFill="1" applyBorder="1" applyAlignment="1">
      <alignment horizontal="left"/>
    </xf>
    <xf numFmtId="0" fontId="1" fillId="9" borderId="44" xfId="2" applyNumberFormat="1" applyFont="1" applyFill="1" applyBorder="1" applyAlignment="1">
      <alignment horizontal="right"/>
    </xf>
    <xf numFmtId="2" fontId="2" fillId="9" borderId="44" xfId="0" applyNumberFormat="1" applyFont="1" applyFill="1" applyBorder="1"/>
    <xf numFmtId="2" fontId="2" fillId="9" borderId="44" xfId="0" applyNumberFormat="1" applyFont="1" applyFill="1" applyBorder="1" applyAlignment="1"/>
    <xf numFmtId="0" fontId="2" fillId="9" borderId="32" xfId="0" applyFont="1" applyFill="1" applyBorder="1" applyAlignment="1"/>
    <xf numFmtId="166" fontId="1" fillId="8" borderId="38" xfId="2" applyNumberFormat="1" applyFont="1" applyFill="1" applyBorder="1" applyAlignment="1">
      <alignment horizontal="left"/>
    </xf>
    <xf numFmtId="2" fontId="2" fillId="8" borderId="39" xfId="0" applyNumberFormat="1" applyFont="1" applyFill="1" applyBorder="1" applyAlignment="1"/>
    <xf numFmtId="2" fontId="2" fillId="9" borderId="39" xfId="0" applyNumberFormat="1" applyFont="1" applyFill="1" applyBorder="1" applyAlignment="1"/>
    <xf numFmtId="2" fontId="34" fillId="8" borderId="22" xfId="0" applyNumberFormat="1" applyFont="1" applyFill="1" applyBorder="1" applyAlignment="1"/>
    <xf numFmtId="2" fontId="34" fillId="8" borderId="22" xfId="0" applyNumberFormat="1" applyFont="1" applyFill="1" applyBorder="1"/>
    <xf numFmtId="2" fontId="34" fillId="8" borderId="43" xfId="0" applyNumberFormat="1" applyFont="1" applyFill="1" applyBorder="1" applyAlignment="1"/>
    <xf numFmtId="165" fontId="0" fillId="0" borderId="0" xfId="1" applyNumberFormat="1" applyFont="1" applyFill="1" applyBorder="1" applyAlignment="1"/>
    <xf numFmtId="168" fontId="4" fillId="0" borderId="0" xfId="0" applyNumberFormat="1" applyFont="1" applyFill="1" applyBorder="1" applyAlignment="1"/>
    <xf numFmtId="172" fontId="4" fillId="0" borderId="0" xfId="0" applyNumberFormat="1" applyFont="1" applyFill="1" applyBorder="1" applyAlignment="1"/>
    <xf numFmtId="172" fontId="4" fillId="0" borderId="45" xfId="0" applyNumberFormat="1" applyFont="1" applyFill="1" applyBorder="1" applyAlignment="1"/>
    <xf numFmtId="0" fontId="6" fillId="4" borderId="36" xfId="0" applyFont="1" applyFill="1" applyBorder="1" applyAlignment="1">
      <alignment horizontal="center" vertical="center"/>
    </xf>
    <xf numFmtId="3" fontId="0" fillId="0" borderId="24" xfId="0" applyNumberFormat="1" applyFont="1" applyBorder="1" applyAlignment="1"/>
    <xf numFmtId="167" fontId="0" fillId="0" borderId="44" xfId="0" applyNumberFormat="1" applyFont="1" applyBorder="1" applyAlignment="1"/>
    <xf numFmtId="4" fontId="0" fillId="0" borderId="44" xfId="0" applyNumberFormat="1" applyFont="1" applyBorder="1" applyAlignment="1"/>
    <xf numFmtId="10" fontId="0" fillId="0" borderId="44" xfId="1" applyNumberFormat="1" applyFont="1" applyBorder="1" applyAlignment="1"/>
    <xf numFmtId="167" fontId="0" fillId="0" borderId="32" xfId="0" applyNumberFormat="1" applyFont="1" applyBorder="1" applyAlignment="1"/>
    <xf numFmtId="3" fontId="0" fillId="0" borderId="38" xfId="0" applyNumberFormat="1" applyFont="1" applyBorder="1" applyAlignment="1"/>
    <xf numFmtId="167" fontId="0" fillId="0" borderId="39" xfId="0" applyNumberFormat="1" applyFont="1" applyBorder="1" applyAlignment="1"/>
    <xf numFmtId="0" fontId="34" fillId="7" borderId="46" xfId="0" applyFont="1" applyFill="1" applyBorder="1" applyAlignment="1"/>
    <xf numFmtId="3" fontId="31" fillId="7" borderId="36" xfId="0" applyNumberFormat="1" applyFont="1" applyFill="1" applyBorder="1" applyAlignment="1"/>
    <xf numFmtId="3" fontId="31" fillId="7" borderId="22" xfId="0" applyNumberFormat="1" applyFont="1" applyFill="1" applyBorder="1" applyAlignment="1"/>
    <xf numFmtId="0" fontId="31" fillId="7" borderId="22" xfId="0" applyFont="1" applyFill="1" applyBorder="1" applyAlignment="1"/>
    <xf numFmtId="0" fontId="31" fillId="7" borderId="43" xfId="0" applyFont="1" applyFill="1" applyBorder="1" applyAlignment="1"/>
    <xf numFmtId="3" fontId="31" fillId="7" borderId="43" xfId="0" applyNumberFormat="1" applyFont="1" applyFill="1" applyBorder="1" applyAlignment="1"/>
    <xf numFmtId="0" fontId="39" fillId="0" borderId="0" xfId="0" applyFont="1" applyAlignment="1"/>
    <xf numFmtId="0" fontId="13" fillId="5" borderId="49" xfId="0" applyFont="1" applyFill="1" applyBorder="1" applyAlignment="1">
      <alignment horizontal="left"/>
    </xf>
    <xf numFmtId="3" fontId="13" fillId="5" borderId="50" xfId="0" applyNumberFormat="1" applyFont="1" applyFill="1" applyBorder="1" applyAlignment="1"/>
    <xf numFmtId="4" fontId="13" fillId="5" borderId="50" xfId="0" applyNumberFormat="1" applyFont="1" applyFill="1" applyBorder="1" applyAlignment="1"/>
    <xf numFmtId="10" fontId="6" fillId="5" borderId="50" xfId="1" applyNumberFormat="1" applyFont="1" applyFill="1" applyBorder="1" applyAlignment="1"/>
    <xf numFmtId="0" fontId="0" fillId="5" borderId="51" xfId="0" applyFont="1" applyFill="1" applyBorder="1" applyAlignment="1"/>
    <xf numFmtId="0" fontId="16" fillId="0" borderId="0" xfId="0" applyFont="1" applyFill="1" applyBorder="1" applyAlignment="1">
      <alignment vertical="top" wrapText="1"/>
    </xf>
    <xf numFmtId="0" fontId="36" fillId="0" borderId="36" xfId="0" applyFont="1" applyFill="1" applyBorder="1" applyAlignment="1"/>
    <xf numFmtId="0" fontId="2" fillId="9" borderId="0" xfId="2" applyNumberFormat="1" applyFont="1" applyFill="1" applyBorder="1" applyAlignment="1">
      <alignment horizontal="center"/>
    </xf>
    <xf numFmtId="0" fontId="2" fillId="8" borderId="0" xfId="2" applyNumberFormat="1" applyFont="1" applyFill="1" applyBorder="1" applyAlignment="1">
      <alignment horizontal="center"/>
    </xf>
    <xf numFmtId="2" fontId="2" fillId="8" borderId="0" xfId="0" applyNumberFormat="1" applyFon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2" fontId="2" fillId="8" borderId="0" xfId="2" applyNumberFormat="1" applyFont="1" applyFill="1" applyBorder="1" applyAlignment="1">
      <alignment horizontal="center"/>
    </xf>
    <xf numFmtId="2" fontId="2" fillId="9" borderId="0" xfId="2" applyNumberFormat="1" applyFont="1" applyFill="1" applyBorder="1" applyAlignment="1">
      <alignment horizontal="center"/>
    </xf>
    <xf numFmtId="0" fontId="13" fillId="12" borderId="36" xfId="2" applyNumberFormat="1" applyFont="1" applyFill="1" applyBorder="1" applyAlignment="1">
      <alignment horizontal="center" vertical="center"/>
    </xf>
    <xf numFmtId="0" fontId="13" fillId="12" borderId="22" xfId="2" applyNumberFormat="1" applyFont="1" applyFill="1" applyBorder="1" applyAlignment="1">
      <alignment horizontal="center" vertical="center"/>
    </xf>
    <xf numFmtId="0" fontId="13" fillId="12" borderId="22" xfId="2" applyNumberFormat="1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0" fontId="13" fillId="12" borderId="43" xfId="0" applyFont="1" applyFill="1" applyBorder="1" applyAlignment="1">
      <alignment horizontal="center" vertical="center" wrapText="1" readingOrder="1"/>
    </xf>
    <xf numFmtId="166" fontId="2" fillId="9" borderId="40" xfId="2" applyNumberFormat="1" applyFont="1" applyFill="1" applyBorder="1" applyAlignment="1">
      <alignment horizontal="left"/>
    </xf>
    <xf numFmtId="166" fontId="2" fillId="8" borderId="41" xfId="2" applyNumberFormat="1" applyFont="1" applyFill="1" applyBorder="1" applyAlignment="1">
      <alignment horizontal="left"/>
    </xf>
    <xf numFmtId="166" fontId="2" fillId="9" borderId="41" xfId="2" applyNumberFormat="1" applyFont="1" applyFill="1" applyBorder="1" applyAlignment="1">
      <alignment horizontal="left"/>
    </xf>
    <xf numFmtId="0" fontId="2" fillId="9" borderId="40" xfId="2" applyNumberFormat="1" applyFont="1" applyFill="1" applyBorder="1" applyAlignment="1">
      <alignment horizontal="center"/>
    </xf>
    <xf numFmtId="0" fontId="2" fillId="8" borderId="41" xfId="2" applyNumberFormat="1" applyFont="1" applyFill="1" applyBorder="1" applyAlignment="1">
      <alignment horizontal="center"/>
    </xf>
    <xf numFmtId="0" fontId="2" fillId="9" borderId="41" xfId="2" applyNumberFormat="1" applyFont="1" applyFill="1" applyBorder="1" applyAlignment="1">
      <alignment horizontal="center"/>
    </xf>
    <xf numFmtId="166" fontId="34" fillId="8" borderId="46" xfId="2" applyNumberFormat="1" applyFont="1" applyFill="1" applyBorder="1" applyAlignment="1">
      <alignment horizontal="left"/>
    </xf>
    <xf numFmtId="2" fontId="34" fillId="8" borderId="46" xfId="0" applyNumberFormat="1" applyFont="1" applyFill="1" applyBorder="1" applyAlignment="1">
      <alignment horizontal="center"/>
    </xf>
    <xf numFmtId="2" fontId="34" fillId="8" borderId="43" xfId="0" applyNumberFormat="1" applyFont="1" applyFill="1" applyBorder="1" applyAlignment="1">
      <alignment horizontal="center"/>
    </xf>
    <xf numFmtId="2" fontId="34" fillId="8" borderId="22" xfId="2" applyNumberFormat="1" applyFont="1" applyFill="1" applyBorder="1" applyAlignment="1">
      <alignment horizontal="center"/>
    </xf>
    <xf numFmtId="2" fontId="34" fillId="8" borderId="22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35" fillId="10" borderId="60" xfId="0" applyFont="1" applyFill="1" applyBorder="1" applyAlignment="1">
      <alignment horizontal="center" vertical="center"/>
    </xf>
    <xf numFmtId="0" fontId="35" fillId="10" borderId="61" xfId="0" applyFont="1" applyFill="1" applyBorder="1" applyAlignment="1">
      <alignment horizontal="center" vertical="center"/>
    </xf>
    <xf numFmtId="0" fontId="35" fillId="10" borderId="61" xfId="0" applyFont="1" applyFill="1" applyBorder="1" applyAlignment="1">
      <alignment horizontal="center" vertical="top" wrapText="1"/>
    </xf>
    <xf numFmtId="0" fontId="35" fillId="10" borderId="62" xfId="0" applyFont="1" applyFill="1" applyBorder="1" applyAlignment="1">
      <alignment horizontal="center" vertical="top" wrapText="1"/>
    </xf>
    <xf numFmtId="166" fontId="1" fillId="9" borderId="63" xfId="0" applyNumberFormat="1" applyFont="1" applyFill="1" applyBorder="1"/>
    <xf numFmtId="0" fontId="2" fillId="9" borderId="64" xfId="0" applyFont="1" applyFill="1" applyBorder="1" applyAlignment="1"/>
    <xf numFmtId="166" fontId="1" fillId="8" borderId="65" xfId="0" applyNumberFormat="1" applyFont="1" applyFill="1" applyBorder="1"/>
    <xf numFmtId="0" fontId="2" fillId="8" borderId="66" xfId="0" applyFont="1" applyFill="1" applyBorder="1" applyAlignment="1"/>
    <xf numFmtId="166" fontId="1" fillId="9" borderId="65" xfId="0" applyNumberFormat="1" applyFont="1" applyFill="1" applyBorder="1"/>
    <xf numFmtId="0" fontId="2" fillId="9" borderId="66" xfId="0" applyFont="1" applyFill="1" applyBorder="1" applyAlignment="1"/>
    <xf numFmtId="2" fontId="2" fillId="9" borderId="66" xfId="0" applyNumberFormat="1" applyFont="1" applyFill="1" applyBorder="1"/>
    <xf numFmtId="2" fontId="2" fillId="8" borderId="66" xfId="0" applyNumberFormat="1" applyFont="1" applyFill="1" applyBorder="1"/>
    <xf numFmtId="166" fontId="34" fillId="8" borderId="67" xfId="0" applyNumberFormat="1" applyFont="1" applyFill="1" applyBorder="1"/>
    <xf numFmtId="0" fontId="34" fillId="8" borderId="68" xfId="0" applyFont="1" applyFill="1" applyBorder="1" applyAlignment="1"/>
    <xf numFmtId="2" fontId="34" fillId="8" borderId="68" xfId="0" applyNumberFormat="1" applyFont="1" applyFill="1" applyBorder="1"/>
    <xf numFmtId="2" fontId="34" fillId="8" borderId="69" xfId="0" applyNumberFormat="1" applyFont="1" applyFill="1" applyBorder="1"/>
    <xf numFmtId="0" fontId="29" fillId="3" borderId="36" xfId="0" applyFont="1" applyFill="1" applyBorder="1" applyAlignment="1"/>
    <xf numFmtId="0" fontId="29" fillId="3" borderId="43" xfId="0" applyFont="1" applyFill="1" applyBorder="1" applyAlignment="1">
      <alignment horizontal="right"/>
    </xf>
    <xf numFmtId="0" fontId="6" fillId="4" borderId="46" xfId="0" applyFont="1" applyFill="1" applyBorder="1" applyAlignment="1"/>
    <xf numFmtId="10" fontId="4" fillId="0" borderId="46" xfId="1" applyNumberFormat="1" applyFont="1" applyBorder="1" applyAlignment="1"/>
    <xf numFmtId="0" fontId="4" fillId="0" borderId="46" xfId="0" applyNumberFormat="1" applyFont="1" applyBorder="1" applyAlignment="1">
      <alignment horizontal="right"/>
    </xf>
    <xf numFmtId="9" fontId="0" fillId="0" borderId="0" xfId="1" applyFont="1" applyAlignment="1"/>
    <xf numFmtId="0" fontId="4" fillId="0" borderId="46" xfId="0" applyFont="1" applyBorder="1" applyAlignment="1"/>
    <xf numFmtId="2" fontId="40" fillId="0" borderId="46" xfId="0" applyNumberFormat="1" applyFont="1" applyBorder="1" applyAlignment="1"/>
    <xf numFmtId="10" fontId="0" fillId="0" borderId="39" xfId="1" applyNumberFormat="1" applyFont="1" applyBorder="1" applyAlignment="1"/>
    <xf numFmtId="167" fontId="0" fillId="0" borderId="45" xfId="0" applyNumberFormat="1" applyFont="1" applyBorder="1" applyAlignment="1"/>
    <xf numFmtId="10" fontId="0" fillId="0" borderId="34" xfId="1" applyNumberFormat="1" applyFont="1" applyBorder="1" applyAlignment="1"/>
    <xf numFmtId="0" fontId="6" fillId="4" borderId="36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43" xfId="0" applyFont="1" applyFill="1" applyBorder="1" applyAlignment="1">
      <alignment horizontal="center"/>
    </xf>
    <xf numFmtId="4" fontId="4" fillId="0" borderId="46" xfId="0" applyNumberFormat="1" applyFont="1" applyBorder="1" applyAlignment="1"/>
    <xf numFmtId="0" fontId="4" fillId="0" borderId="46" xfId="0" applyFont="1" applyBorder="1" applyAlignment="1">
      <alignment horizontal="right"/>
    </xf>
    <xf numFmtId="10" fontId="4" fillId="0" borderId="46" xfId="0" applyNumberFormat="1" applyFont="1" applyBorder="1" applyAlignment="1"/>
    <xf numFmtId="167" fontId="4" fillId="0" borderId="46" xfId="0" applyNumberFormat="1" applyFont="1" applyBorder="1" applyAlignment="1"/>
    <xf numFmtId="0" fontId="28" fillId="4" borderId="46" xfId="0" applyFont="1" applyFill="1" applyBorder="1" applyAlignment="1"/>
    <xf numFmtId="168" fontId="0" fillId="0" borderId="14" xfId="0" applyNumberFormat="1" applyFill="1" applyBorder="1" applyAlignment="1"/>
    <xf numFmtId="2" fontId="33" fillId="0" borderId="40" xfId="0" applyNumberFormat="1" applyFont="1" applyBorder="1" applyAlignment="1"/>
    <xf numFmtId="2" fontId="33" fillId="0" borderId="41" xfId="0" applyNumberFormat="1" applyFont="1" applyBorder="1" applyAlignment="1"/>
    <xf numFmtId="2" fontId="33" fillId="0" borderId="42" xfId="0" applyNumberFormat="1" applyFont="1" applyBorder="1" applyAlignment="1"/>
    <xf numFmtId="0" fontId="26" fillId="6" borderId="50" xfId="0" applyFont="1" applyFill="1" applyBorder="1" applyAlignment="1">
      <alignment horizontal="left" indent="4"/>
    </xf>
    <xf numFmtId="0" fontId="26" fillId="6" borderId="51" xfId="0" applyFont="1" applyFill="1" applyBorder="1" applyAlignment="1">
      <alignment horizontal="left" indent="4"/>
    </xf>
    <xf numFmtId="0" fontId="6" fillId="0" borderId="14" xfId="0" applyFont="1" applyBorder="1" applyAlignment="1">
      <alignment horizontal="center"/>
    </xf>
    <xf numFmtId="0" fontId="33" fillId="5" borderId="52" xfId="0" applyFont="1" applyFill="1" applyBorder="1" applyAlignment="1">
      <alignment horizontal="left" vertical="center" wrapText="1"/>
    </xf>
    <xf numFmtId="0" fontId="33" fillId="5" borderId="53" xfId="0" applyFont="1" applyFill="1" applyBorder="1" applyAlignment="1">
      <alignment horizontal="left" vertical="center" wrapText="1"/>
    </xf>
    <xf numFmtId="0" fontId="33" fillId="5" borderId="54" xfId="0" applyFont="1" applyFill="1" applyBorder="1" applyAlignment="1">
      <alignment horizontal="left" vertical="center" wrapText="1"/>
    </xf>
    <xf numFmtId="0" fontId="33" fillId="5" borderId="55" xfId="0" applyFont="1" applyFill="1" applyBorder="1" applyAlignment="1">
      <alignment horizontal="left" vertical="center" wrapText="1"/>
    </xf>
    <xf numFmtId="0" fontId="33" fillId="5" borderId="0" xfId="0" applyFont="1" applyFill="1" applyBorder="1" applyAlignment="1">
      <alignment horizontal="left" vertical="center" wrapText="1"/>
    </xf>
    <xf numFmtId="0" fontId="33" fillId="5" borderId="56" xfId="0" applyFont="1" applyFill="1" applyBorder="1" applyAlignment="1">
      <alignment horizontal="left" vertical="center" wrapText="1"/>
    </xf>
    <xf numFmtId="0" fontId="33" fillId="5" borderId="57" xfId="0" applyFont="1" applyFill="1" applyBorder="1" applyAlignment="1">
      <alignment horizontal="left" vertical="center" wrapText="1"/>
    </xf>
    <xf numFmtId="0" fontId="33" fillId="5" borderId="58" xfId="0" applyFont="1" applyFill="1" applyBorder="1" applyAlignment="1">
      <alignment horizontal="left" vertical="center" wrapText="1"/>
    </xf>
    <xf numFmtId="0" fontId="33" fillId="5" borderId="59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4" fillId="5" borderId="36" xfId="0" applyFont="1" applyFill="1" applyBorder="1" applyAlignment="1">
      <alignment horizontal="center"/>
    </xf>
    <xf numFmtId="0" fontId="34" fillId="5" borderId="22" xfId="0" applyFont="1" applyFill="1" applyBorder="1" applyAlignment="1">
      <alignment horizontal="center"/>
    </xf>
    <xf numFmtId="0" fontId="34" fillId="5" borderId="43" xfId="0" applyFont="1" applyFill="1" applyBorder="1" applyAlignment="1">
      <alignment horizontal="center"/>
    </xf>
    <xf numFmtId="0" fontId="36" fillId="0" borderId="36" xfId="0" applyFont="1" applyBorder="1" applyAlignment="1">
      <alignment horizontal="left"/>
    </xf>
    <xf numFmtId="0" fontId="36" fillId="0" borderId="22" xfId="0" applyFont="1" applyBorder="1" applyAlignment="1">
      <alignment horizontal="left"/>
    </xf>
    <xf numFmtId="0" fontId="36" fillId="0" borderId="43" xfId="0" applyFont="1" applyBorder="1" applyAlignment="1">
      <alignment horizontal="left"/>
    </xf>
    <xf numFmtId="0" fontId="33" fillId="0" borderId="24" xfId="0" applyFont="1" applyBorder="1" applyAlignment="1">
      <alignment horizontal="left"/>
    </xf>
    <xf numFmtId="0" fontId="33" fillId="0" borderId="44" xfId="0" applyFont="1" applyBorder="1" applyAlignment="1">
      <alignment horizontal="left"/>
    </xf>
    <xf numFmtId="0" fontId="33" fillId="0" borderId="32" xfId="0" applyFont="1" applyBorder="1" applyAlignment="1">
      <alignment horizontal="left"/>
    </xf>
    <xf numFmtId="0" fontId="33" fillId="0" borderId="38" xfId="0" applyFont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33" fillId="0" borderId="39" xfId="0" applyFont="1" applyBorder="1" applyAlignment="1">
      <alignment horizontal="left"/>
    </xf>
    <xf numFmtId="0" fontId="33" fillId="0" borderId="33" xfId="0" applyFont="1" applyBorder="1" applyAlignment="1">
      <alignment horizontal="left"/>
    </xf>
    <xf numFmtId="0" fontId="33" fillId="0" borderId="45" xfId="0" applyFont="1" applyBorder="1" applyAlignment="1">
      <alignment horizontal="left"/>
    </xf>
    <xf numFmtId="0" fontId="33" fillId="0" borderId="34" xfId="0" applyFont="1" applyBorder="1" applyAlignment="1">
      <alignment horizontal="left"/>
    </xf>
    <xf numFmtId="0" fontId="40" fillId="0" borderId="36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40" fillId="0" borderId="43" xfId="0" applyFont="1" applyBorder="1" applyAlignment="1">
      <alignment horizontal="left"/>
    </xf>
    <xf numFmtId="0" fontId="40" fillId="3" borderId="46" xfId="0" applyFont="1" applyFill="1" applyBorder="1" applyAlignment="1">
      <alignment horizontal="center"/>
    </xf>
    <xf numFmtId="0" fontId="40" fillId="3" borderId="40" xfId="0" applyFont="1" applyFill="1" applyBorder="1" applyAlignment="1">
      <alignment horizontal="center"/>
    </xf>
    <xf numFmtId="0" fontId="34" fillId="0" borderId="45" xfId="0" applyFont="1" applyBorder="1" applyAlignment="1">
      <alignment horizontal="center" wrapText="1"/>
    </xf>
    <xf numFmtId="0" fontId="41" fillId="0" borderId="24" xfId="0" applyFont="1" applyBorder="1" applyAlignment="1">
      <alignment horizontal="left"/>
    </xf>
    <xf numFmtId="0" fontId="41" fillId="0" borderId="44" xfId="0" applyFont="1" applyBorder="1" applyAlignment="1">
      <alignment horizontal="left"/>
    </xf>
    <xf numFmtId="0" fontId="41" fillId="0" borderId="32" xfId="0" applyFont="1" applyBorder="1" applyAlignment="1">
      <alignment horizontal="left"/>
    </xf>
    <xf numFmtId="0" fontId="41" fillId="0" borderId="38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41" fillId="0" borderId="39" xfId="0" applyFont="1" applyBorder="1" applyAlignment="1">
      <alignment horizontal="left"/>
    </xf>
    <xf numFmtId="0" fontId="41" fillId="0" borderId="33" xfId="0" applyFont="1" applyBorder="1" applyAlignment="1">
      <alignment horizontal="left"/>
    </xf>
    <xf numFmtId="0" fontId="41" fillId="0" borderId="45" xfId="0" applyFont="1" applyBorder="1" applyAlignment="1">
      <alignment horizontal="left"/>
    </xf>
    <xf numFmtId="0" fontId="41" fillId="0" borderId="34" xfId="0" applyFont="1" applyBorder="1" applyAlignment="1">
      <alignment horizontal="left"/>
    </xf>
    <xf numFmtId="0" fontId="17" fillId="0" borderId="14" xfId="0" applyFont="1" applyBorder="1" applyAlignment="1">
      <alignment horizontal="center"/>
    </xf>
    <xf numFmtId="0" fontId="34" fillId="3" borderId="36" xfId="0" applyFont="1" applyFill="1" applyBorder="1" applyAlignment="1">
      <alignment horizontal="center"/>
    </xf>
    <xf numFmtId="0" fontId="34" fillId="3" borderId="22" xfId="0" applyFont="1" applyFill="1" applyBorder="1" applyAlignment="1">
      <alignment horizontal="center"/>
    </xf>
    <xf numFmtId="0" fontId="34" fillId="3" borderId="43" xfId="0" applyFont="1" applyFill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8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left" wrapText="1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3">
    <dxf>
      <font>
        <b/>
        <i val="0"/>
        <color rgb="FF7030A0"/>
      </font>
      <fill>
        <gradientFill type="path" left="0.5" right="0.5" top="0.5" bottom="0.5">
          <stop position="0">
            <color theme="5" tint="0.59999389629810485"/>
          </stop>
          <stop position="1">
            <color rgb="FFB482DA"/>
          </stop>
        </gradientFill>
      </fill>
    </dxf>
    <dxf>
      <font>
        <b/>
        <i val="0"/>
        <color theme="5" tint="-0.24994659260841701"/>
      </font>
      <fill>
        <patternFill>
          <bgColor theme="6" tint="0.79998168889431442"/>
        </patternFill>
      </fill>
    </dxf>
    <dxf>
      <font>
        <b/>
        <i val="0"/>
        <color theme="5" tint="-0.24994659260841701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17C396"/>
      <color rgb="FF87D9D5"/>
      <color rgb="FF9A57CD"/>
      <color rgb="FFE67300"/>
      <color rgb="FFCC0066"/>
      <color rgb="FFFF43A1"/>
      <color rgb="FFB686DA"/>
      <color rgb="FFB482DA"/>
      <color rgb="FFE1CCF0"/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Return on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1'!$R$2</c:f>
              <c:strCache>
                <c:ptCount val="1"/>
                <c:pt idx="0">
                  <c:v>ROI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 cap="rnd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F-4CD4-82EA-50BB56B775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1'!$O$3:$O$7</c:f>
              <c:strCache>
                <c:ptCount val="5"/>
                <c:pt idx="0">
                  <c:v>Facebook Ads</c:v>
                </c:pt>
                <c:pt idx="1">
                  <c:v>googleadwords_int</c:v>
                </c:pt>
                <c:pt idx="2">
                  <c:v>snapchat_int</c:v>
                </c:pt>
                <c:pt idx="3">
                  <c:v>TikTok Ads</c:v>
                </c:pt>
                <c:pt idx="4">
                  <c:v>unityads_int</c:v>
                </c:pt>
              </c:strCache>
            </c:strRef>
          </c:cat>
          <c:val>
            <c:numRef>
              <c:f>'Task 1'!$R$3:$R$7</c:f>
              <c:numCache>
                <c:formatCode>0.00%</c:formatCode>
                <c:ptCount val="5"/>
                <c:pt idx="0">
                  <c:v>1.1047043485059511</c:v>
                </c:pt>
                <c:pt idx="1">
                  <c:v>1.3078794707873256</c:v>
                </c:pt>
                <c:pt idx="2">
                  <c:v>0.82343703477657704</c:v>
                </c:pt>
                <c:pt idx="3">
                  <c:v>1.0070859819376343</c:v>
                </c:pt>
                <c:pt idx="4">
                  <c:v>0.67793827311264787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F-4CD4-82EA-50BB56B775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1784104"/>
        <c:axId val="501783776"/>
      </c:barChart>
      <c:catAx>
        <c:axId val="50178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1783776"/>
        <c:crosses val="autoZero"/>
        <c:auto val="1"/>
        <c:lblAlgn val="ctr"/>
        <c:lblOffset val="100"/>
        <c:noMultiLvlLbl val="0"/>
      </c:catAx>
      <c:valAx>
        <c:axId val="50178377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178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 Exponential Smoothing</a:t>
            </a:r>
          </a:p>
        </c:rich>
      </c:tx>
      <c:layout>
        <c:manualLayout>
          <c:xMode val="edge"/>
          <c:yMode val="edge"/>
          <c:x val="0.28270924353735394"/>
          <c:y val="6.7973856209150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'8. T3 (a)'!$B$3:$B$63</c:f>
              <c:numCache>
                <c:formatCode>General</c:formatCode>
                <c:ptCount val="61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7-4E84-A84C-A4A36AEDFE24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'8. T3 (a)'!$E$3:$E$63</c:f>
              <c:numCache>
                <c:formatCode>0.000</c:formatCode>
                <c:ptCount val="61"/>
                <c:pt idx="1">
                  <c:v>0.57999999999999996</c:v>
                </c:pt>
                <c:pt idx="2">
                  <c:v>0.68500000000000005</c:v>
                </c:pt>
                <c:pt idx="3">
                  <c:v>0.73750000000000004</c:v>
                </c:pt>
                <c:pt idx="4">
                  <c:v>0.81024999999999991</c:v>
                </c:pt>
                <c:pt idx="5">
                  <c:v>0.73217499999999991</c:v>
                </c:pt>
                <c:pt idx="6">
                  <c:v>1.6165224999999999</c:v>
                </c:pt>
                <c:pt idx="7">
                  <c:v>1.4315657499999999</c:v>
                </c:pt>
                <c:pt idx="8">
                  <c:v>1.1190960249999999</c:v>
                </c:pt>
                <c:pt idx="9">
                  <c:v>1.0443672175000001</c:v>
                </c:pt>
                <c:pt idx="10">
                  <c:v>0.97105705224999994</c:v>
                </c:pt>
                <c:pt idx="11">
                  <c:v>0.97973993657499991</c:v>
                </c:pt>
                <c:pt idx="12">
                  <c:v>0.97681795560249984</c:v>
                </c:pt>
                <c:pt idx="13">
                  <c:v>0.94477256892174988</c:v>
                </c:pt>
                <c:pt idx="14">
                  <c:v>0.95534079824522489</c:v>
                </c:pt>
                <c:pt idx="15">
                  <c:v>0.77973855877165732</c:v>
                </c:pt>
                <c:pt idx="16">
                  <c:v>0.69281699114016015</c:v>
                </c:pt>
                <c:pt idx="17">
                  <c:v>0.64697189379811204</c:v>
                </c:pt>
                <c:pt idx="18">
                  <c:v>0.72588032565867844</c:v>
                </c:pt>
                <c:pt idx="19">
                  <c:v>0.6101162279610749</c:v>
                </c:pt>
                <c:pt idx="20">
                  <c:v>0.53208135957275238</c:v>
                </c:pt>
                <c:pt idx="21">
                  <c:v>0.45345695170092665</c:v>
                </c:pt>
                <c:pt idx="22">
                  <c:v>0.45841986619064867</c:v>
                </c:pt>
                <c:pt idx="23">
                  <c:v>0.59089390633345407</c:v>
                </c:pt>
                <c:pt idx="24">
                  <c:v>0.51862573443341786</c:v>
                </c:pt>
                <c:pt idx="25">
                  <c:v>0.4410380141033925</c:v>
                </c:pt>
                <c:pt idx="26">
                  <c:v>0.55772660987237466</c:v>
                </c:pt>
                <c:pt idx="27">
                  <c:v>0.49840862691066223</c:v>
                </c:pt>
                <c:pt idx="28">
                  <c:v>0.57088603883746358</c:v>
                </c:pt>
                <c:pt idx="29">
                  <c:v>0.5706202271862244</c:v>
                </c:pt>
                <c:pt idx="30">
                  <c:v>0.59743415903035713</c:v>
                </c:pt>
                <c:pt idx="31">
                  <c:v>0.53820391132125001</c:v>
                </c:pt>
                <c:pt idx="32">
                  <c:v>0.63174273792487501</c:v>
                </c:pt>
                <c:pt idx="33">
                  <c:v>0.73021991654741247</c:v>
                </c:pt>
                <c:pt idx="34">
                  <c:v>0.82315394158318878</c:v>
                </c:pt>
                <c:pt idx="35">
                  <c:v>0.83420775910823208</c:v>
                </c:pt>
                <c:pt idx="36">
                  <c:v>0.77294543137576244</c:v>
                </c:pt>
                <c:pt idx="37">
                  <c:v>0.73306180196303372</c:v>
                </c:pt>
                <c:pt idx="38">
                  <c:v>0.73514326137412356</c:v>
                </c:pt>
                <c:pt idx="39">
                  <c:v>0.59560028296188638</c:v>
                </c:pt>
                <c:pt idx="40">
                  <c:v>0.50992019807332045</c:v>
                </c:pt>
                <c:pt idx="41">
                  <c:v>0.6779441386513243</c:v>
                </c:pt>
                <c:pt idx="42">
                  <c:v>0.69056089705592694</c:v>
                </c:pt>
                <c:pt idx="43">
                  <c:v>0.5673926279391488</c:v>
                </c:pt>
                <c:pt idx="44">
                  <c:v>0.46017483955740413</c:v>
                </c:pt>
                <c:pt idx="45">
                  <c:v>0.60712238769018279</c:v>
                </c:pt>
                <c:pt idx="46">
                  <c:v>0.73098567138312798</c:v>
                </c:pt>
                <c:pt idx="47">
                  <c:v>0.76068996996818961</c:v>
                </c:pt>
                <c:pt idx="48">
                  <c:v>0.6974829789777327</c:v>
                </c:pt>
                <c:pt idx="49">
                  <c:v>0.74023808528441282</c:v>
                </c:pt>
                <c:pt idx="50">
                  <c:v>0.82716665969908898</c:v>
                </c:pt>
                <c:pt idx="51">
                  <c:v>0.7170166617893623</c:v>
                </c:pt>
                <c:pt idx="52">
                  <c:v>0.74791166325255354</c:v>
                </c:pt>
                <c:pt idx="53">
                  <c:v>0.72453816427678741</c:v>
                </c:pt>
                <c:pt idx="54">
                  <c:v>0.8041767149937511</c:v>
                </c:pt>
                <c:pt idx="55">
                  <c:v>0.87192370049562573</c:v>
                </c:pt>
                <c:pt idx="56">
                  <c:v>0.802346590346938</c:v>
                </c:pt>
                <c:pt idx="57">
                  <c:v>0.78364261324285656</c:v>
                </c:pt>
                <c:pt idx="58">
                  <c:v>0.68054982926999952</c:v>
                </c:pt>
                <c:pt idx="59">
                  <c:v>0.80338488048899959</c:v>
                </c:pt>
                <c:pt idx="60">
                  <c:v>0.67936941634229964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7-4E84-A84C-A4A36AED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83936"/>
        <c:axId val="424428216"/>
      </c:lineChart>
      <c:dateAx>
        <c:axId val="424383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428216"/>
        <c:crosses val="autoZero"/>
        <c:auto val="1"/>
        <c:lblOffset val="100"/>
        <c:baseTimeUnit val="days"/>
      </c:dateAx>
      <c:valAx>
        <c:axId val="4244282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crossAx val="4243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Country 2</a:t>
            </a:r>
          </a:p>
          <a:p>
            <a:pPr>
              <a:defRPr/>
            </a:pPr>
            <a:r>
              <a:rPr lang="en-US" sz="1200">
                <a:solidFill>
                  <a:sysClr val="windowText" lastClr="000000"/>
                </a:solidFill>
              </a:rPr>
              <a:t>-historical</a:t>
            </a:r>
            <a:r>
              <a:rPr lang="en-US" sz="1200" baseline="0">
                <a:solidFill>
                  <a:sysClr val="windowText" lastClr="000000"/>
                </a:solidFill>
              </a:rPr>
              <a:t> data-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9075929118327662"/>
          <c:y val="4.971751412429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 T3 (b)'!$C$2</c:f>
              <c:strCache>
                <c:ptCount val="1"/>
                <c:pt idx="0">
                  <c:v>Country_2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'10. T3 (b)'!$B$3:$B$63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'10. T3 (b)'!$C$3:$C$63</c:f>
              <c:numCache>
                <c:formatCode>General</c:formatCode>
                <c:ptCount val="61"/>
                <c:pt idx="0">
                  <c:v>0.52</c:v>
                </c:pt>
                <c:pt idx="1">
                  <c:v>0.7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0.42</c:v>
                </c:pt>
                <c:pt idx="5">
                  <c:v>0.62</c:v>
                </c:pt>
                <c:pt idx="6">
                  <c:v>0.43</c:v>
                </c:pt>
                <c:pt idx="7">
                  <c:v>1.0900000000000001</c:v>
                </c:pt>
                <c:pt idx="8">
                  <c:v>1.53</c:v>
                </c:pt>
                <c:pt idx="9">
                  <c:v>0.39</c:v>
                </c:pt>
                <c:pt idx="10">
                  <c:v>0.83</c:v>
                </c:pt>
                <c:pt idx="11">
                  <c:v>0.5</c:v>
                </c:pt>
                <c:pt idx="12">
                  <c:v>0.54</c:v>
                </c:pt>
                <c:pt idx="13">
                  <c:v>1.24</c:v>
                </c:pt>
                <c:pt idx="14">
                  <c:v>0.23</c:v>
                </c:pt>
                <c:pt idx="15">
                  <c:v>0.24</c:v>
                </c:pt>
                <c:pt idx="16">
                  <c:v>0.21</c:v>
                </c:pt>
                <c:pt idx="17">
                  <c:v>0.91</c:v>
                </c:pt>
                <c:pt idx="18">
                  <c:v>0.8</c:v>
                </c:pt>
                <c:pt idx="19">
                  <c:v>1.02</c:v>
                </c:pt>
                <c:pt idx="20">
                  <c:v>1.74</c:v>
                </c:pt>
                <c:pt idx="21">
                  <c:v>0.84</c:v>
                </c:pt>
                <c:pt idx="22">
                  <c:v>0.45</c:v>
                </c:pt>
                <c:pt idx="23">
                  <c:v>0.81</c:v>
                </c:pt>
                <c:pt idx="24">
                  <c:v>0.25</c:v>
                </c:pt>
                <c:pt idx="25">
                  <c:v>0.61</c:v>
                </c:pt>
                <c:pt idx="26">
                  <c:v>0.26</c:v>
                </c:pt>
                <c:pt idx="27">
                  <c:v>1.36</c:v>
                </c:pt>
                <c:pt idx="28">
                  <c:v>0.5</c:v>
                </c:pt>
                <c:pt idx="29">
                  <c:v>0.41</c:v>
                </c:pt>
                <c:pt idx="30">
                  <c:v>0.32</c:v>
                </c:pt>
                <c:pt idx="31">
                  <c:v>0.8</c:v>
                </c:pt>
                <c:pt idx="32">
                  <c:v>0.44</c:v>
                </c:pt>
                <c:pt idx="33">
                  <c:v>0.54</c:v>
                </c:pt>
                <c:pt idx="34">
                  <c:v>0.21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1.35</c:v>
                </c:pt>
                <c:pt idx="39">
                  <c:v>0.66</c:v>
                </c:pt>
                <c:pt idx="40">
                  <c:v>0.38</c:v>
                </c:pt>
                <c:pt idx="41">
                  <c:v>0.43</c:v>
                </c:pt>
                <c:pt idx="42">
                  <c:v>0.68</c:v>
                </c:pt>
                <c:pt idx="43">
                  <c:v>0.22</c:v>
                </c:pt>
                <c:pt idx="44">
                  <c:v>0.64</c:v>
                </c:pt>
                <c:pt idx="45">
                  <c:v>0.64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0.35</c:v>
                </c:pt>
                <c:pt idx="49">
                  <c:v>0.38</c:v>
                </c:pt>
                <c:pt idx="50">
                  <c:v>0.54</c:v>
                </c:pt>
                <c:pt idx="51">
                  <c:v>0.43</c:v>
                </c:pt>
                <c:pt idx="52">
                  <c:v>1.98</c:v>
                </c:pt>
                <c:pt idx="53">
                  <c:v>0.24</c:v>
                </c:pt>
                <c:pt idx="54">
                  <c:v>0.28999999999999998</c:v>
                </c:pt>
                <c:pt idx="55">
                  <c:v>0.27</c:v>
                </c:pt>
                <c:pt idx="56">
                  <c:v>0.62</c:v>
                </c:pt>
                <c:pt idx="57">
                  <c:v>0.32</c:v>
                </c:pt>
                <c:pt idx="58">
                  <c:v>0.45</c:v>
                </c:pt>
                <c:pt idx="59">
                  <c:v>0.31</c:v>
                </c:pt>
                <c:pt idx="6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5-4E3B-B3E0-1A9EBE21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dropLines>
        <c:smooth val="0"/>
        <c:axId val="520290160"/>
        <c:axId val="520274416"/>
      </c:lineChart>
      <c:dateAx>
        <c:axId val="5202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0274416"/>
        <c:crosses val="autoZero"/>
        <c:auto val="1"/>
        <c:lblOffset val="100"/>
        <c:baseTimeUnit val="days"/>
      </c:dateAx>
      <c:valAx>
        <c:axId val="52027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02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u="sng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'10. T3 (b)'!$B$3:$B$63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'10. T3 (b)'!$C$3:$C$63</c:f>
              <c:numCache>
                <c:formatCode>General</c:formatCode>
                <c:ptCount val="61"/>
                <c:pt idx="0">
                  <c:v>0.52</c:v>
                </c:pt>
                <c:pt idx="1">
                  <c:v>0.7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0.42</c:v>
                </c:pt>
                <c:pt idx="5">
                  <c:v>0.62</c:v>
                </c:pt>
                <c:pt idx="6">
                  <c:v>0.43</c:v>
                </c:pt>
                <c:pt idx="7">
                  <c:v>1.0900000000000001</c:v>
                </c:pt>
                <c:pt idx="8">
                  <c:v>1.53</c:v>
                </c:pt>
                <c:pt idx="9">
                  <c:v>0.39</c:v>
                </c:pt>
                <c:pt idx="10">
                  <c:v>0.83</c:v>
                </c:pt>
                <c:pt idx="11">
                  <c:v>0.5</c:v>
                </c:pt>
                <c:pt idx="12">
                  <c:v>0.54</c:v>
                </c:pt>
                <c:pt idx="13">
                  <c:v>1.24</c:v>
                </c:pt>
                <c:pt idx="14">
                  <c:v>0.23</c:v>
                </c:pt>
                <c:pt idx="15">
                  <c:v>0.24</c:v>
                </c:pt>
                <c:pt idx="16">
                  <c:v>0.21</c:v>
                </c:pt>
                <c:pt idx="17">
                  <c:v>0.91</c:v>
                </c:pt>
                <c:pt idx="18">
                  <c:v>0.8</c:v>
                </c:pt>
                <c:pt idx="19">
                  <c:v>1.02</c:v>
                </c:pt>
                <c:pt idx="20">
                  <c:v>1.74</c:v>
                </c:pt>
                <c:pt idx="21">
                  <c:v>0.84</c:v>
                </c:pt>
                <c:pt idx="22">
                  <c:v>0.45</c:v>
                </c:pt>
                <c:pt idx="23">
                  <c:v>0.81</c:v>
                </c:pt>
                <c:pt idx="24">
                  <c:v>0.25</c:v>
                </c:pt>
                <c:pt idx="25">
                  <c:v>0.61</c:v>
                </c:pt>
                <c:pt idx="26">
                  <c:v>0.26</c:v>
                </c:pt>
                <c:pt idx="27">
                  <c:v>1.36</c:v>
                </c:pt>
                <c:pt idx="28">
                  <c:v>0.5</c:v>
                </c:pt>
                <c:pt idx="29">
                  <c:v>0.41</c:v>
                </c:pt>
                <c:pt idx="30">
                  <c:v>0.32</c:v>
                </c:pt>
                <c:pt idx="31">
                  <c:v>0.8</c:v>
                </c:pt>
                <c:pt idx="32">
                  <c:v>0.44</c:v>
                </c:pt>
                <c:pt idx="33">
                  <c:v>0.54</c:v>
                </c:pt>
                <c:pt idx="34">
                  <c:v>0.21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1.35</c:v>
                </c:pt>
                <c:pt idx="39">
                  <c:v>0.66</c:v>
                </c:pt>
                <c:pt idx="40">
                  <c:v>0.38</c:v>
                </c:pt>
                <c:pt idx="41">
                  <c:v>0.43</c:v>
                </c:pt>
                <c:pt idx="42">
                  <c:v>0.68</c:v>
                </c:pt>
                <c:pt idx="43">
                  <c:v>0.22</c:v>
                </c:pt>
                <c:pt idx="44">
                  <c:v>0.64</c:v>
                </c:pt>
                <c:pt idx="45">
                  <c:v>0.64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0.35</c:v>
                </c:pt>
                <c:pt idx="49">
                  <c:v>0.38</c:v>
                </c:pt>
                <c:pt idx="50">
                  <c:v>0.54</c:v>
                </c:pt>
                <c:pt idx="51">
                  <c:v>0.43</c:v>
                </c:pt>
                <c:pt idx="52">
                  <c:v>1.98</c:v>
                </c:pt>
                <c:pt idx="53">
                  <c:v>0.24</c:v>
                </c:pt>
                <c:pt idx="54">
                  <c:v>0.28999999999999998</c:v>
                </c:pt>
                <c:pt idx="55">
                  <c:v>0.27</c:v>
                </c:pt>
                <c:pt idx="56">
                  <c:v>0.62</c:v>
                </c:pt>
                <c:pt idx="57">
                  <c:v>0.32</c:v>
                </c:pt>
                <c:pt idx="58">
                  <c:v>0.45</c:v>
                </c:pt>
                <c:pt idx="59">
                  <c:v>0.31</c:v>
                </c:pt>
                <c:pt idx="6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B-496A-A645-34AF204137F0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'10. T3 (b)'!$B$3:$B$63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'10. T3 (b)'!$F$3:$F$63</c:f>
              <c:numCache>
                <c:formatCode>0.00</c:formatCode>
                <c:ptCount val="61"/>
                <c:pt idx="1">
                  <c:v>0.52</c:v>
                </c:pt>
                <c:pt idx="2">
                  <c:v>0.57399999999999995</c:v>
                </c:pt>
                <c:pt idx="3">
                  <c:v>0.57279999999999998</c:v>
                </c:pt>
                <c:pt idx="4">
                  <c:v>0.55396000000000001</c:v>
                </c:pt>
                <c:pt idx="5">
                  <c:v>0.51377200000000001</c:v>
                </c:pt>
                <c:pt idx="6">
                  <c:v>0.54564039999999991</c:v>
                </c:pt>
                <c:pt idx="7">
                  <c:v>0.51094827999999992</c:v>
                </c:pt>
                <c:pt idx="8">
                  <c:v>0.68466379599999994</c:v>
                </c:pt>
                <c:pt idx="9">
                  <c:v>0.93826465719999996</c:v>
                </c:pt>
                <c:pt idx="10">
                  <c:v>0.77378526003999992</c:v>
                </c:pt>
                <c:pt idx="11">
                  <c:v>0.7906496820279999</c:v>
                </c:pt>
                <c:pt idx="12">
                  <c:v>0.70345477741959994</c:v>
                </c:pt>
                <c:pt idx="13">
                  <c:v>0.65441834419371991</c:v>
                </c:pt>
                <c:pt idx="14">
                  <c:v>0.83009284093560387</c:v>
                </c:pt>
                <c:pt idx="15">
                  <c:v>0.65006498865492257</c:v>
                </c:pt>
                <c:pt idx="16">
                  <c:v>0.52704549205844575</c:v>
                </c:pt>
                <c:pt idx="17">
                  <c:v>0.43193184444091198</c:v>
                </c:pt>
                <c:pt idx="18">
                  <c:v>0.57535229110863839</c:v>
                </c:pt>
                <c:pt idx="19">
                  <c:v>0.64274660377604687</c:v>
                </c:pt>
                <c:pt idx="20">
                  <c:v>0.75592262264323273</c:v>
                </c:pt>
                <c:pt idx="21">
                  <c:v>1.0511458358502628</c:v>
                </c:pt>
                <c:pt idx="22">
                  <c:v>0.98780208509518386</c:v>
                </c:pt>
                <c:pt idx="23">
                  <c:v>0.82646145956662864</c:v>
                </c:pt>
                <c:pt idx="24">
                  <c:v>0.82152302169664004</c:v>
                </c:pt>
                <c:pt idx="25">
                  <c:v>0.6500661151876479</c:v>
                </c:pt>
                <c:pt idx="26">
                  <c:v>0.63804628063135349</c:v>
                </c:pt>
                <c:pt idx="27">
                  <c:v>0.52463239644194737</c:v>
                </c:pt>
                <c:pt idx="28">
                  <c:v>0.77524267750936315</c:v>
                </c:pt>
                <c:pt idx="29">
                  <c:v>0.69266987425655424</c:v>
                </c:pt>
                <c:pt idx="30">
                  <c:v>0.60786891197958792</c:v>
                </c:pt>
                <c:pt idx="31">
                  <c:v>0.52150823838571148</c:v>
                </c:pt>
                <c:pt idx="32">
                  <c:v>0.60505576686999807</c:v>
                </c:pt>
                <c:pt idx="33">
                  <c:v>0.55553903680899863</c:v>
                </c:pt>
                <c:pt idx="34">
                  <c:v>0.550877325766299</c:v>
                </c:pt>
                <c:pt idx="35">
                  <c:v>0.44861412803640927</c:v>
                </c:pt>
                <c:pt idx="36">
                  <c:v>0.48802988962548643</c:v>
                </c:pt>
                <c:pt idx="37">
                  <c:v>0.51562092273784055</c:v>
                </c:pt>
                <c:pt idx="38">
                  <c:v>0.53493464591648832</c:v>
                </c:pt>
                <c:pt idx="39">
                  <c:v>0.77945425214154185</c:v>
                </c:pt>
                <c:pt idx="40">
                  <c:v>0.74361797649907935</c:v>
                </c:pt>
                <c:pt idx="41">
                  <c:v>0.63453258354935549</c:v>
                </c:pt>
                <c:pt idx="42">
                  <c:v>0.57317280848454888</c:v>
                </c:pt>
                <c:pt idx="43">
                  <c:v>0.60522096593918429</c:v>
                </c:pt>
                <c:pt idx="44">
                  <c:v>0.48965467615742897</c:v>
                </c:pt>
                <c:pt idx="45">
                  <c:v>0.53475827331020032</c:v>
                </c:pt>
                <c:pt idx="46">
                  <c:v>0.56633079131714026</c:v>
                </c:pt>
                <c:pt idx="47">
                  <c:v>0.4834315539219981</c:v>
                </c:pt>
                <c:pt idx="48">
                  <c:v>0.41640208774539866</c:v>
                </c:pt>
                <c:pt idx="49">
                  <c:v>0.39648146142177904</c:v>
                </c:pt>
                <c:pt idx="50">
                  <c:v>0.39153702299524529</c:v>
                </c:pt>
                <c:pt idx="51">
                  <c:v>0.43607591609667173</c:v>
                </c:pt>
                <c:pt idx="52">
                  <c:v>0.43425314126767017</c:v>
                </c:pt>
                <c:pt idx="53">
                  <c:v>0.89797719888736904</c:v>
                </c:pt>
                <c:pt idx="54">
                  <c:v>0.70058403922115819</c:v>
                </c:pt>
                <c:pt idx="55">
                  <c:v>0.5774088274548107</c:v>
                </c:pt>
                <c:pt idx="56">
                  <c:v>0.48518617921836749</c:v>
                </c:pt>
                <c:pt idx="57">
                  <c:v>0.52563032545285715</c:v>
                </c:pt>
                <c:pt idx="58">
                  <c:v>0.46394122781699998</c:v>
                </c:pt>
                <c:pt idx="59">
                  <c:v>0.45975885947189998</c:v>
                </c:pt>
                <c:pt idx="60">
                  <c:v>0.41483120163032994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B-496A-A645-34AF2041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32400"/>
        <c:axId val="424947160"/>
      </c:lineChart>
      <c:dateAx>
        <c:axId val="424932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947160"/>
        <c:crosses val="autoZero"/>
        <c:auto val="1"/>
        <c:lblOffset val="100"/>
        <c:baseTimeUnit val="days"/>
      </c:dateAx>
      <c:valAx>
        <c:axId val="42494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93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100" baseline="0">
                <a:solidFill>
                  <a:schemeClr val="tx2">
                    <a:lumMod val="90000"/>
                    <a:lumOff val="1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0" u="sng">
                <a:solidFill>
                  <a:schemeClr val="tx2">
                    <a:lumMod val="90000"/>
                    <a:lumOff val="10000"/>
                  </a:schemeClr>
                </a:solidFill>
                <a:effectLst/>
              </a:rPr>
              <a:t>Exponential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100" baseline="0">
              <a:solidFill>
                <a:schemeClr val="tx2">
                  <a:lumMod val="90000"/>
                  <a:lumOff val="1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 T3 (b)'!$C$2</c:f>
              <c:strCache>
                <c:ptCount val="1"/>
                <c:pt idx="0">
                  <c:v>Country_2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'10. T3 (b)'!$B$3:$B$64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'10. T3 (b)'!$C$3:$C$64</c:f>
              <c:numCache>
                <c:formatCode>General</c:formatCode>
                <c:ptCount val="62"/>
                <c:pt idx="0">
                  <c:v>0.52</c:v>
                </c:pt>
                <c:pt idx="1">
                  <c:v>0.7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0.42</c:v>
                </c:pt>
                <c:pt idx="5">
                  <c:v>0.62</c:v>
                </c:pt>
                <c:pt idx="6">
                  <c:v>0.43</c:v>
                </c:pt>
                <c:pt idx="7">
                  <c:v>1.0900000000000001</c:v>
                </c:pt>
                <c:pt idx="8">
                  <c:v>1.53</c:v>
                </c:pt>
                <c:pt idx="9">
                  <c:v>0.39</c:v>
                </c:pt>
                <c:pt idx="10">
                  <c:v>0.83</c:v>
                </c:pt>
                <c:pt idx="11">
                  <c:v>0.5</c:v>
                </c:pt>
                <c:pt idx="12">
                  <c:v>0.54</c:v>
                </c:pt>
                <c:pt idx="13">
                  <c:v>1.24</c:v>
                </c:pt>
                <c:pt idx="14">
                  <c:v>0.23</c:v>
                </c:pt>
                <c:pt idx="15">
                  <c:v>0.24</c:v>
                </c:pt>
                <c:pt idx="16">
                  <c:v>0.21</c:v>
                </c:pt>
                <c:pt idx="17">
                  <c:v>0.91</c:v>
                </c:pt>
                <c:pt idx="18">
                  <c:v>0.8</c:v>
                </c:pt>
                <c:pt idx="19">
                  <c:v>1.02</c:v>
                </c:pt>
                <c:pt idx="20">
                  <c:v>1.74</c:v>
                </c:pt>
                <c:pt idx="21">
                  <c:v>0.84</c:v>
                </c:pt>
                <c:pt idx="22">
                  <c:v>0.45</c:v>
                </c:pt>
                <c:pt idx="23">
                  <c:v>0.81</c:v>
                </c:pt>
                <c:pt idx="24">
                  <c:v>0.25</c:v>
                </c:pt>
                <c:pt idx="25">
                  <c:v>0.61</c:v>
                </c:pt>
                <c:pt idx="26">
                  <c:v>0.26</c:v>
                </c:pt>
                <c:pt idx="27">
                  <c:v>1.36</c:v>
                </c:pt>
                <c:pt idx="28">
                  <c:v>0.5</c:v>
                </c:pt>
                <c:pt idx="29">
                  <c:v>0.41</c:v>
                </c:pt>
                <c:pt idx="30">
                  <c:v>0.32</c:v>
                </c:pt>
                <c:pt idx="31">
                  <c:v>0.8</c:v>
                </c:pt>
                <c:pt idx="32">
                  <c:v>0.44</c:v>
                </c:pt>
                <c:pt idx="33">
                  <c:v>0.54</c:v>
                </c:pt>
                <c:pt idx="34">
                  <c:v>0.21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1.35</c:v>
                </c:pt>
                <c:pt idx="39">
                  <c:v>0.66</c:v>
                </c:pt>
                <c:pt idx="40">
                  <c:v>0.38</c:v>
                </c:pt>
                <c:pt idx="41">
                  <c:v>0.43</c:v>
                </c:pt>
                <c:pt idx="42">
                  <c:v>0.68</c:v>
                </c:pt>
                <c:pt idx="43">
                  <c:v>0.22</c:v>
                </c:pt>
                <c:pt idx="44">
                  <c:v>0.64</c:v>
                </c:pt>
                <c:pt idx="45">
                  <c:v>0.64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0.35</c:v>
                </c:pt>
                <c:pt idx="49">
                  <c:v>0.38</c:v>
                </c:pt>
                <c:pt idx="50">
                  <c:v>0.54</c:v>
                </c:pt>
                <c:pt idx="51">
                  <c:v>0.43</c:v>
                </c:pt>
                <c:pt idx="52">
                  <c:v>1.98</c:v>
                </c:pt>
                <c:pt idx="53">
                  <c:v>0.24</c:v>
                </c:pt>
                <c:pt idx="54">
                  <c:v>0.28999999999999998</c:v>
                </c:pt>
                <c:pt idx="55">
                  <c:v>0.27</c:v>
                </c:pt>
                <c:pt idx="56">
                  <c:v>0.62</c:v>
                </c:pt>
                <c:pt idx="57">
                  <c:v>0.32</c:v>
                </c:pt>
                <c:pt idx="58">
                  <c:v>0.45</c:v>
                </c:pt>
                <c:pt idx="59">
                  <c:v>0.31</c:v>
                </c:pt>
                <c:pt idx="60">
                  <c:v>0.27</c:v>
                </c:pt>
                <c:pt idx="61" formatCode="0.00">
                  <c:v>0.44548769604293875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0-466B-8DB0-305CEF80A631}"/>
            </c:ext>
          </c:extLst>
        </c:ser>
        <c:ser>
          <c:idx val="1"/>
          <c:order val="1"/>
          <c:tx>
            <c:strRef>
              <c:f>'10. T3 (b)'!$E$2</c:f>
              <c:strCache>
                <c:ptCount val="1"/>
                <c:pt idx="0">
                  <c:v>Exponential Moving Averages</c:v>
                </c:pt>
              </c:strCache>
            </c:strRef>
          </c:tx>
          <c:spPr>
            <a:ln w="34925" cap="rnd">
              <a:solidFill>
                <a:srgbClr val="E673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'10. T3 (b)'!$B$3:$B$64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'10. T3 (b)'!$E$3:$E$64</c:f>
              <c:numCache>
                <c:formatCode>0.000</c:formatCode>
                <c:ptCount val="62"/>
                <c:pt idx="3">
                  <c:v>0.58866666666666667</c:v>
                </c:pt>
                <c:pt idx="4">
                  <c:v>0.56833333333333336</c:v>
                </c:pt>
                <c:pt idx="5">
                  <c:v>0.47599999999999998</c:v>
                </c:pt>
                <c:pt idx="6">
                  <c:v>0.54766666666666652</c:v>
                </c:pt>
                <c:pt idx="7">
                  <c:v>0.47199999999999998</c:v>
                </c:pt>
                <c:pt idx="8">
                  <c:v>0.82633333333333336</c:v>
                </c:pt>
                <c:pt idx="9">
                  <c:v>1.1706666666666665</c:v>
                </c:pt>
                <c:pt idx="10">
                  <c:v>0.81933333333333336</c:v>
                </c:pt>
                <c:pt idx="11">
                  <c:v>0.89066666666666661</c:v>
                </c:pt>
                <c:pt idx="12">
                  <c:v>0.55133333333333334</c:v>
                </c:pt>
                <c:pt idx="13">
                  <c:v>0.59833333333333338</c:v>
                </c:pt>
                <c:pt idx="14">
                  <c:v>0.90400000000000003</c:v>
                </c:pt>
                <c:pt idx="15">
                  <c:v>0.53800000000000003</c:v>
                </c:pt>
                <c:pt idx="16">
                  <c:v>0.47099999999999997</c:v>
                </c:pt>
                <c:pt idx="17">
                  <c:v>0.22166666666666665</c:v>
                </c:pt>
                <c:pt idx="18">
                  <c:v>0.59033333333333338</c:v>
                </c:pt>
                <c:pt idx="19">
                  <c:v>0.68799999999999994</c:v>
                </c:pt>
                <c:pt idx="20">
                  <c:v>0.94300000000000006</c:v>
                </c:pt>
                <c:pt idx="21">
                  <c:v>1.3526666666666667</c:v>
                </c:pt>
                <c:pt idx="22">
                  <c:v>1.0920000000000001</c:v>
                </c:pt>
                <c:pt idx="23">
                  <c:v>0.84199999999999997</c:v>
                </c:pt>
                <c:pt idx="24">
                  <c:v>0.73299999999999998</c:v>
                </c:pt>
                <c:pt idx="25">
                  <c:v>0.42733333333333329</c:v>
                </c:pt>
                <c:pt idx="26">
                  <c:v>0.57266666666666666</c:v>
                </c:pt>
                <c:pt idx="27">
                  <c:v>0.33933333333333332</c:v>
                </c:pt>
                <c:pt idx="28">
                  <c:v>0.92833333333333334</c:v>
                </c:pt>
                <c:pt idx="29">
                  <c:v>0.64466666666666661</c:v>
                </c:pt>
                <c:pt idx="30">
                  <c:v>0.65266666666666662</c:v>
                </c:pt>
                <c:pt idx="31">
                  <c:v>0.38300000000000001</c:v>
                </c:pt>
                <c:pt idx="32">
                  <c:v>0.59699999999999998</c:v>
                </c:pt>
                <c:pt idx="33">
                  <c:v>0.496</c:v>
                </c:pt>
                <c:pt idx="34">
                  <c:v>0.57733333333333337</c:v>
                </c:pt>
                <c:pt idx="35">
                  <c:v>0.34066666666666667</c:v>
                </c:pt>
                <c:pt idx="36">
                  <c:v>0.48433333333333334</c:v>
                </c:pt>
                <c:pt idx="37">
                  <c:v>0.49366666666666659</c:v>
                </c:pt>
                <c:pt idx="38">
                  <c:v>0.57999999999999996</c:v>
                </c:pt>
                <c:pt idx="39">
                  <c:v>0.99066666666666658</c:v>
                </c:pt>
                <c:pt idx="40">
                  <c:v>0.80233333333333334</c:v>
                </c:pt>
                <c:pt idx="41">
                  <c:v>0.67166666666666663</c:v>
                </c:pt>
                <c:pt idx="42">
                  <c:v>0.47199999999999998</c:v>
                </c:pt>
                <c:pt idx="43">
                  <c:v>0.55166666666666675</c:v>
                </c:pt>
                <c:pt idx="44">
                  <c:v>0.37633333333333335</c:v>
                </c:pt>
                <c:pt idx="45">
                  <c:v>0.55133333333333323</c:v>
                </c:pt>
                <c:pt idx="46">
                  <c:v>0.54200000000000004</c:v>
                </c:pt>
                <c:pt idx="47">
                  <c:v>0.45333333333333325</c:v>
                </c:pt>
                <c:pt idx="48">
                  <c:v>0.35566666666666669</c:v>
                </c:pt>
                <c:pt idx="49">
                  <c:v>0.315</c:v>
                </c:pt>
                <c:pt idx="50">
                  <c:v>0.34499999999999997</c:v>
                </c:pt>
                <c:pt idx="51">
                  <c:v>0.45833333333333337</c:v>
                </c:pt>
                <c:pt idx="52">
                  <c:v>0.44400000000000001</c:v>
                </c:pt>
                <c:pt idx="53">
                  <c:v>1.2823333333333333</c:v>
                </c:pt>
                <c:pt idx="54">
                  <c:v>0.69033333333333335</c:v>
                </c:pt>
                <c:pt idx="55">
                  <c:v>0.67266666666666652</c:v>
                </c:pt>
                <c:pt idx="56">
                  <c:v>0.26766666666666666</c:v>
                </c:pt>
                <c:pt idx="57">
                  <c:v>0.46133333333333332</c:v>
                </c:pt>
                <c:pt idx="58">
                  <c:v>0.3783333333333333</c:v>
                </c:pt>
                <c:pt idx="59">
                  <c:v>0.45933333333333332</c:v>
                </c:pt>
                <c:pt idx="60">
                  <c:v>0.34499999999999997</c:v>
                </c:pt>
                <c:pt idx="61" formatCode="0.00">
                  <c:v>0.3213333333333333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0-466B-8DB0-305CEF80A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509352"/>
        <c:axId val="391502136"/>
      </c:lineChart>
      <c:dateAx>
        <c:axId val="391509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1502136"/>
        <c:crosses val="autoZero"/>
        <c:auto val="1"/>
        <c:lblOffset val="100"/>
        <c:baseTimeUnit val="days"/>
      </c:dateAx>
      <c:valAx>
        <c:axId val="39150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150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3</a:t>
            </a:r>
          </a:p>
          <a:p>
            <a:pPr>
              <a:defRPr/>
            </a:pPr>
            <a:r>
              <a:rPr lang="en-US"/>
              <a:t>-historical data-</a:t>
            </a:r>
          </a:p>
        </c:rich>
      </c:tx>
      <c:layout>
        <c:manualLayout>
          <c:xMode val="edge"/>
          <c:yMode val="edge"/>
          <c:x val="0.36542437372843189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0738138501918029"/>
          <c:y val="0.16272933070866141"/>
          <c:w val="0.87054310518877454"/>
          <c:h val="0.62729429133858272"/>
        </c:manualLayout>
      </c:layout>
      <c:lineChart>
        <c:grouping val="standard"/>
        <c:varyColors val="0"/>
        <c:ser>
          <c:idx val="0"/>
          <c:order val="0"/>
          <c:tx>
            <c:strRef>
              <c:f>'11. T3 (c)+(i)'!$B$2</c:f>
              <c:strCache>
                <c:ptCount val="1"/>
                <c:pt idx="0">
                  <c:v>Country_3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'11. T3 (c)+(i)'!$A$3:$A$63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'11. T3 (c)+(i)'!$B$3:$B$63</c:f>
              <c:numCache>
                <c:formatCode>General</c:formatCode>
                <c:ptCount val="61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0-4E74-AD7D-24687DBB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dropLines>
        <c:smooth val="0"/>
        <c:axId val="421862568"/>
        <c:axId val="421862896"/>
      </c:lineChart>
      <c:dateAx>
        <c:axId val="421862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1862896"/>
        <c:crosses val="autoZero"/>
        <c:auto val="1"/>
        <c:lblOffset val="100"/>
        <c:baseTimeUnit val="days"/>
      </c:dateAx>
      <c:valAx>
        <c:axId val="42186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186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Exponential Moving</a:t>
            </a:r>
            <a:r>
              <a:rPr lang="en-US" u="sng" baseline="0"/>
              <a:t> Averages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Historical Data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'11. T3 (c)+(i)'!$B$3:$B$64</c:f>
              <c:numCache>
                <c:formatCode>General</c:formatCode>
                <c:ptCount val="62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  <c:pt idx="61" formatCode="0.00">
                  <c:v>0.71723826610665209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C-45F2-AE6C-BB55D31B3CF7}"/>
            </c:ext>
          </c:extLst>
        </c:ser>
        <c:ser>
          <c:idx val="1"/>
          <c:order val="1"/>
          <c:tx>
            <c:strRef>
              <c:f>'11. T3 (c)+(i)'!$E$2</c:f>
              <c:strCache>
                <c:ptCount val="1"/>
                <c:pt idx="0">
                  <c:v>Exponential Moving Averages</c:v>
                </c:pt>
              </c:strCache>
            </c:strRef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'11. T3 (c)+(i)'!$E$3:$E$64</c:f>
              <c:numCache>
                <c:formatCode>0.00</c:formatCode>
                <c:ptCount val="62"/>
                <c:pt idx="3">
                  <c:v>0.52</c:v>
                </c:pt>
                <c:pt idx="4">
                  <c:v>0.52166666666666672</c:v>
                </c:pt>
                <c:pt idx="5">
                  <c:v>0.49633333333333329</c:v>
                </c:pt>
                <c:pt idx="6">
                  <c:v>0.52433333333333332</c:v>
                </c:pt>
                <c:pt idx="7">
                  <c:v>0.50166666666666671</c:v>
                </c:pt>
                <c:pt idx="8">
                  <c:v>0.57866666666666666</c:v>
                </c:pt>
                <c:pt idx="9">
                  <c:v>0.61333333333333329</c:v>
                </c:pt>
                <c:pt idx="10">
                  <c:v>0.56233333333333335</c:v>
                </c:pt>
                <c:pt idx="11">
                  <c:v>0.59899999999999998</c:v>
                </c:pt>
                <c:pt idx="12">
                  <c:v>0.54699999999999993</c:v>
                </c:pt>
                <c:pt idx="13">
                  <c:v>0.56933333333333336</c:v>
                </c:pt>
                <c:pt idx="14">
                  <c:v>0.61399999999999999</c:v>
                </c:pt>
                <c:pt idx="15">
                  <c:v>0.5109999999999999</c:v>
                </c:pt>
                <c:pt idx="16">
                  <c:v>0.48366666666666669</c:v>
                </c:pt>
                <c:pt idx="17">
                  <c:v>0.42233333333333334</c:v>
                </c:pt>
                <c:pt idx="18">
                  <c:v>0.55033333333333334</c:v>
                </c:pt>
                <c:pt idx="19">
                  <c:v>0.59866666666666668</c:v>
                </c:pt>
                <c:pt idx="20">
                  <c:v>0.67366666666666664</c:v>
                </c:pt>
                <c:pt idx="21">
                  <c:v>0.69666666666666655</c:v>
                </c:pt>
                <c:pt idx="22">
                  <c:v>0.68633333333333335</c:v>
                </c:pt>
                <c:pt idx="23">
                  <c:v>0.6336666666666666</c:v>
                </c:pt>
                <c:pt idx="24">
                  <c:v>0.65433333333333343</c:v>
                </c:pt>
                <c:pt idx="25">
                  <c:v>0.55533333333333335</c:v>
                </c:pt>
                <c:pt idx="26">
                  <c:v>0.61966666666666659</c:v>
                </c:pt>
                <c:pt idx="27">
                  <c:v>0.53266666666666673</c:v>
                </c:pt>
                <c:pt idx="28">
                  <c:v>0.66833333333333322</c:v>
                </c:pt>
                <c:pt idx="29">
                  <c:v>0.6276666666666666</c:v>
                </c:pt>
                <c:pt idx="30">
                  <c:v>0.6419999999999999</c:v>
                </c:pt>
                <c:pt idx="31">
                  <c:v>0.58566666666666667</c:v>
                </c:pt>
                <c:pt idx="32">
                  <c:v>0.65466666666666662</c:v>
                </c:pt>
                <c:pt idx="33">
                  <c:v>0.63466666666666671</c:v>
                </c:pt>
                <c:pt idx="34">
                  <c:v>0.67233333333333334</c:v>
                </c:pt>
                <c:pt idx="35">
                  <c:v>0.57533333333333336</c:v>
                </c:pt>
                <c:pt idx="36">
                  <c:v>0.64333333333333331</c:v>
                </c:pt>
                <c:pt idx="37">
                  <c:v>0.64799999999999991</c:v>
                </c:pt>
                <c:pt idx="38">
                  <c:v>0.69533333333333336</c:v>
                </c:pt>
                <c:pt idx="39">
                  <c:v>0.751</c:v>
                </c:pt>
                <c:pt idx="40">
                  <c:v>0.73933333333333329</c:v>
                </c:pt>
                <c:pt idx="41">
                  <c:v>0.69833333333333325</c:v>
                </c:pt>
                <c:pt idx="42">
                  <c:v>0.67700000000000005</c:v>
                </c:pt>
                <c:pt idx="43">
                  <c:v>0.70566666666666666</c:v>
                </c:pt>
                <c:pt idx="44">
                  <c:v>0.63</c:v>
                </c:pt>
                <c:pt idx="45">
                  <c:v>0.70566666666666666</c:v>
                </c:pt>
                <c:pt idx="46">
                  <c:v>0.71099999999999997</c:v>
                </c:pt>
                <c:pt idx="47">
                  <c:v>0.68299999999999994</c:v>
                </c:pt>
                <c:pt idx="48">
                  <c:v>0.6419999999999999</c:v>
                </c:pt>
                <c:pt idx="49">
                  <c:v>0.6366666666666666</c:v>
                </c:pt>
                <c:pt idx="50">
                  <c:v>0.65666666666666662</c:v>
                </c:pt>
                <c:pt idx="51">
                  <c:v>0.71266666666666656</c:v>
                </c:pt>
                <c:pt idx="52">
                  <c:v>0.71766666666666667</c:v>
                </c:pt>
                <c:pt idx="53">
                  <c:v>0.81766666666666665</c:v>
                </c:pt>
                <c:pt idx="54">
                  <c:v>0.71166666666666667</c:v>
                </c:pt>
                <c:pt idx="55">
                  <c:v>0.70666666666666655</c:v>
                </c:pt>
                <c:pt idx="56">
                  <c:v>0.64766666666666661</c:v>
                </c:pt>
                <c:pt idx="57">
                  <c:v>0.73766666666666669</c:v>
                </c:pt>
                <c:pt idx="58">
                  <c:v>0.70866666666666656</c:v>
                </c:pt>
                <c:pt idx="59">
                  <c:v>0.7553333333333333</c:v>
                </c:pt>
                <c:pt idx="60">
                  <c:v>0.71166666666666656</c:v>
                </c:pt>
                <c:pt idx="61">
                  <c:v>0.70333333333333337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C-45F2-AE6C-BB55D31B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22704"/>
        <c:axId val="413007616"/>
      </c:lineChart>
      <c:dateAx>
        <c:axId val="41302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3007616"/>
        <c:crosses val="autoZero"/>
        <c:auto val="1"/>
        <c:lblOffset val="100"/>
        <c:baseTimeUnit val="days"/>
      </c:dateAx>
      <c:valAx>
        <c:axId val="41300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30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 u="sng">
                <a:solidFill>
                  <a:schemeClr val="tx2">
                    <a:lumMod val="75000"/>
                    <a:lumOff val="25000"/>
                  </a:schemeClr>
                </a:solidFill>
              </a:rPr>
              <a:t>Linear Regression</a:t>
            </a:r>
          </a:p>
        </c:rich>
      </c:tx>
      <c:layout>
        <c:manualLayout>
          <c:xMode val="edge"/>
          <c:yMode val="edge"/>
          <c:x val="0.32875950506186724"/>
          <c:y val="2.7491276234148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2035488156573021"/>
          <c:y val="0.13047451542783953"/>
          <c:w val="0.84304954473283433"/>
          <c:h val="0.52748509529092358"/>
        </c:manualLayout>
      </c:layout>
      <c:lineChart>
        <c:grouping val="standard"/>
        <c:varyColors val="0"/>
        <c:ser>
          <c:idx val="0"/>
          <c:order val="0"/>
          <c:tx>
            <c:strRef>
              <c:f>'11. T3 (c)+(i)'!$B$2</c:f>
              <c:strCache>
                <c:ptCount val="1"/>
                <c:pt idx="0">
                  <c:v>Country_3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'11. T3 (c)+(i)'!$B$3:$B$64</c:f>
              <c:numCache>
                <c:formatCode>General</c:formatCode>
                <c:ptCount val="62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  <c:pt idx="61" formatCode="0.00">
                  <c:v>0.71723826610665209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669-8346-62E358598609}"/>
            </c:ext>
          </c:extLst>
        </c:ser>
        <c:ser>
          <c:idx val="1"/>
          <c:order val="1"/>
          <c:tx>
            <c:strRef>
              <c:f>'11. T3 (c)+(i)'!$C$2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'11. T3 (c)+(i)'!$C$3:$C$64</c:f>
              <c:numCache>
                <c:formatCode>0.00</c:formatCode>
                <c:ptCount val="62"/>
                <c:pt idx="0">
                  <c:v>0.52546271813855583</c:v>
                </c:pt>
                <c:pt idx="1">
                  <c:v>0.52905658381808962</c:v>
                </c:pt>
                <c:pt idx="2">
                  <c:v>0.53265044949762341</c:v>
                </c:pt>
                <c:pt idx="3">
                  <c:v>0.5362443151771572</c:v>
                </c:pt>
                <c:pt idx="4">
                  <c:v>0.539838180856691</c:v>
                </c:pt>
                <c:pt idx="5">
                  <c:v>0.54343204653622479</c:v>
                </c:pt>
                <c:pt idx="6">
                  <c:v>0.54702591221575858</c:v>
                </c:pt>
                <c:pt idx="7">
                  <c:v>0.55061977789529237</c:v>
                </c:pt>
                <c:pt idx="8">
                  <c:v>0.55421364357482616</c:v>
                </c:pt>
                <c:pt idx="9">
                  <c:v>0.55780750925435996</c:v>
                </c:pt>
                <c:pt idx="10">
                  <c:v>0.56140137493389375</c:v>
                </c:pt>
                <c:pt idx="11">
                  <c:v>0.56499524061342754</c:v>
                </c:pt>
                <c:pt idx="12">
                  <c:v>0.56858910629296133</c:v>
                </c:pt>
                <c:pt idx="13">
                  <c:v>0.57218297197249512</c:v>
                </c:pt>
                <c:pt idx="14">
                  <c:v>0.57577683765202892</c:v>
                </c:pt>
                <c:pt idx="15">
                  <c:v>0.57937070333156271</c:v>
                </c:pt>
                <c:pt idx="16">
                  <c:v>0.5829645690110965</c:v>
                </c:pt>
                <c:pt idx="17">
                  <c:v>0.58655843469065871</c:v>
                </c:pt>
                <c:pt idx="18">
                  <c:v>0.59015230037019251</c:v>
                </c:pt>
                <c:pt idx="19">
                  <c:v>0.5937461660497263</c:v>
                </c:pt>
                <c:pt idx="20">
                  <c:v>0.59734003172926009</c:v>
                </c:pt>
                <c:pt idx="21">
                  <c:v>0.60093389740879388</c:v>
                </c:pt>
                <c:pt idx="22">
                  <c:v>0.60452776308832767</c:v>
                </c:pt>
                <c:pt idx="23">
                  <c:v>0.60812162876786147</c:v>
                </c:pt>
                <c:pt idx="24">
                  <c:v>0.61171549444739526</c:v>
                </c:pt>
                <c:pt idx="25">
                  <c:v>0.61530936012692905</c:v>
                </c:pt>
                <c:pt idx="26">
                  <c:v>0.61890322580646284</c:v>
                </c:pt>
                <c:pt idx="27">
                  <c:v>0.62249709148599663</c:v>
                </c:pt>
                <c:pt idx="28">
                  <c:v>0.62609095716553043</c:v>
                </c:pt>
                <c:pt idx="29">
                  <c:v>0.62968482284506422</c:v>
                </c:pt>
                <c:pt idx="30">
                  <c:v>0.63327868852459801</c:v>
                </c:pt>
                <c:pt idx="31">
                  <c:v>0.6368725542041318</c:v>
                </c:pt>
                <c:pt idx="32">
                  <c:v>0.64046641988366559</c:v>
                </c:pt>
                <c:pt idx="33">
                  <c:v>0.64406028556319939</c:v>
                </c:pt>
                <c:pt idx="34">
                  <c:v>0.64765415124273318</c:v>
                </c:pt>
                <c:pt idx="35">
                  <c:v>0.65124801692226697</c:v>
                </c:pt>
                <c:pt idx="36">
                  <c:v>0.65484188260180076</c:v>
                </c:pt>
                <c:pt idx="37">
                  <c:v>0.65843574828133455</c:v>
                </c:pt>
                <c:pt idx="38">
                  <c:v>0.66202961396086835</c:v>
                </c:pt>
                <c:pt idx="39">
                  <c:v>0.66562347964040214</c:v>
                </c:pt>
                <c:pt idx="40">
                  <c:v>0.66921734531993593</c:v>
                </c:pt>
                <c:pt idx="41">
                  <c:v>0.67281121099946972</c:v>
                </c:pt>
                <c:pt idx="42">
                  <c:v>0.67640507667900351</c:v>
                </c:pt>
                <c:pt idx="43">
                  <c:v>0.67999894235853731</c:v>
                </c:pt>
                <c:pt idx="44">
                  <c:v>0.6835928080380711</c:v>
                </c:pt>
                <c:pt idx="45">
                  <c:v>0.68718667371760489</c:v>
                </c:pt>
                <c:pt idx="46">
                  <c:v>0.69078053939713868</c:v>
                </c:pt>
                <c:pt idx="47">
                  <c:v>0.69437440507667247</c:v>
                </c:pt>
                <c:pt idx="48">
                  <c:v>0.69796827075620627</c:v>
                </c:pt>
                <c:pt idx="49">
                  <c:v>0.70156213643574006</c:v>
                </c:pt>
                <c:pt idx="50">
                  <c:v>0.70515600211527385</c:v>
                </c:pt>
                <c:pt idx="51">
                  <c:v>0.70874986779483606</c:v>
                </c:pt>
                <c:pt idx="52">
                  <c:v>0.71234373347436986</c:v>
                </c:pt>
                <c:pt idx="53">
                  <c:v>0.71593759915390365</c:v>
                </c:pt>
                <c:pt idx="54">
                  <c:v>0.71953146483343744</c:v>
                </c:pt>
                <c:pt idx="55">
                  <c:v>0.72312533051297123</c:v>
                </c:pt>
                <c:pt idx="56">
                  <c:v>0.72671919619250502</c:v>
                </c:pt>
                <c:pt idx="57">
                  <c:v>0.73031306187203882</c:v>
                </c:pt>
                <c:pt idx="58">
                  <c:v>0.73390692755157261</c:v>
                </c:pt>
                <c:pt idx="59">
                  <c:v>0.7375007932311064</c:v>
                </c:pt>
                <c:pt idx="60">
                  <c:v>0.74109465891064019</c:v>
                </c:pt>
                <c:pt idx="61">
                  <c:v>0.74468852459017398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669-8346-62E358598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13568"/>
        <c:axId val="275703072"/>
      </c:lineChart>
      <c:dateAx>
        <c:axId val="275713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5703072"/>
        <c:crosses val="autoZero"/>
        <c:auto val="1"/>
        <c:lblOffset val="100"/>
        <c:baseTimeUnit val="days"/>
      </c:dateAx>
      <c:valAx>
        <c:axId val="27570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57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u="sng">
                <a:solidFill>
                  <a:schemeClr val="tx2">
                    <a:lumMod val="75000"/>
                    <a:lumOff val="25000"/>
                  </a:schemeClr>
                </a:solidFill>
              </a:rPr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Country_3</c:v>
          </c:tx>
          <c:spPr>
            <a:ln w="19050">
              <a:noFill/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7.7245831403427598E-2"/>
                  <c:y val="0.156830073660147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tx1"/>
                      </a:solidFill>
                    </a:defRPr>
                  </a:pPr>
                  <a:endParaRPr lang="sr-Latn-RS"/>
                </a:p>
              </c:txPr>
            </c:trendlineLbl>
          </c:trendline>
          <c:xVal>
            <c:numRef>
              <c:f>'11. T3 (c)+(i)'!$A$3:$A$63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xVal>
          <c:yVal>
            <c:numRef>
              <c:f>'11. T3 (c)+(i)'!$B$3:$B$63</c:f>
              <c:numCache>
                <c:formatCode>General</c:formatCode>
                <c:ptCount val="61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2-41AC-9EED-CB869D3090F9}"/>
            </c:ext>
          </c:extLst>
        </c:ser>
        <c:ser>
          <c:idx val="1"/>
          <c:order val="1"/>
          <c:tx>
            <c:v>Predicted Country_3</c:v>
          </c:tx>
          <c:spPr>
            <a:ln w="19050">
              <a:noFill/>
            </a:ln>
          </c:spPr>
          <c:marker>
            <c:spPr>
              <a:ln>
                <a:solidFill>
                  <a:srgbClr val="E67300"/>
                </a:solidFill>
              </a:ln>
            </c:spPr>
          </c:marker>
          <c:xVal>
            <c:numRef>
              <c:f>'11. T3 (c)+(i)'!$A$3:$A$63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xVal>
          <c:yVal>
            <c:numRef>
              <c:f>'11. T3 (c)+(i)'!$U$26:$U$86</c:f>
              <c:numCache>
                <c:formatCode>0.000</c:formatCode>
                <c:ptCount val="61"/>
                <c:pt idx="0">
                  <c:v>0.52546271813855583</c:v>
                </c:pt>
                <c:pt idx="1">
                  <c:v>0.52905658381808962</c:v>
                </c:pt>
                <c:pt idx="2">
                  <c:v>0.53265044949762341</c:v>
                </c:pt>
                <c:pt idx="3">
                  <c:v>0.5362443151771572</c:v>
                </c:pt>
                <c:pt idx="4">
                  <c:v>0.539838180856691</c:v>
                </c:pt>
                <c:pt idx="5">
                  <c:v>0.54343204653622479</c:v>
                </c:pt>
                <c:pt idx="6">
                  <c:v>0.54702591221575858</c:v>
                </c:pt>
                <c:pt idx="7">
                  <c:v>0.55061977789529237</c:v>
                </c:pt>
                <c:pt idx="8">
                  <c:v>0.55421364357482616</c:v>
                </c:pt>
                <c:pt idx="9">
                  <c:v>0.55780750925435996</c:v>
                </c:pt>
                <c:pt idx="10">
                  <c:v>0.56140137493389375</c:v>
                </c:pt>
                <c:pt idx="11">
                  <c:v>0.56499524061342754</c:v>
                </c:pt>
                <c:pt idx="12">
                  <c:v>0.56858910629296133</c:v>
                </c:pt>
                <c:pt idx="13">
                  <c:v>0.57218297197249512</c:v>
                </c:pt>
                <c:pt idx="14">
                  <c:v>0.57577683765202892</c:v>
                </c:pt>
                <c:pt idx="15">
                  <c:v>0.57937070333156271</c:v>
                </c:pt>
                <c:pt idx="16">
                  <c:v>0.5829645690110965</c:v>
                </c:pt>
                <c:pt idx="17">
                  <c:v>0.58655843469065871</c:v>
                </c:pt>
                <c:pt idx="18">
                  <c:v>0.59015230037019251</c:v>
                </c:pt>
                <c:pt idx="19">
                  <c:v>0.5937461660497263</c:v>
                </c:pt>
                <c:pt idx="20">
                  <c:v>0.59734003172926009</c:v>
                </c:pt>
                <c:pt idx="21">
                  <c:v>0.60093389740879388</c:v>
                </c:pt>
                <c:pt idx="22">
                  <c:v>0.60452776308832767</c:v>
                </c:pt>
                <c:pt idx="23">
                  <c:v>0.60812162876786147</c:v>
                </c:pt>
                <c:pt idx="24">
                  <c:v>0.61171549444739526</c:v>
                </c:pt>
                <c:pt idx="25">
                  <c:v>0.61530936012692905</c:v>
                </c:pt>
                <c:pt idx="26">
                  <c:v>0.61890322580646284</c:v>
                </c:pt>
                <c:pt idx="27">
                  <c:v>0.62249709148599663</c:v>
                </c:pt>
                <c:pt idx="28">
                  <c:v>0.62609095716553043</c:v>
                </c:pt>
                <c:pt idx="29">
                  <c:v>0.62968482284506422</c:v>
                </c:pt>
                <c:pt idx="30">
                  <c:v>0.63327868852459801</c:v>
                </c:pt>
                <c:pt idx="31">
                  <c:v>0.6368725542041318</c:v>
                </c:pt>
                <c:pt idx="32">
                  <c:v>0.64046641988366559</c:v>
                </c:pt>
                <c:pt idx="33">
                  <c:v>0.64406028556319939</c:v>
                </c:pt>
                <c:pt idx="34">
                  <c:v>0.64765415124273318</c:v>
                </c:pt>
                <c:pt idx="35">
                  <c:v>0.65124801692226697</c:v>
                </c:pt>
                <c:pt idx="36">
                  <c:v>0.65484188260180076</c:v>
                </c:pt>
                <c:pt idx="37">
                  <c:v>0.65843574828133455</c:v>
                </c:pt>
                <c:pt idx="38">
                  <c:v>0.66202961396086835</c:v>
                </c:pt>
                <c:pt idx="39">
                  <c:v>0.66562347964040214</c:v>
                </c:pt>
                <c:pt idx="40">
                  <c:v>0.66921734531993593</c:v>
                </c:pt>
                <c:pt idx="41">
                  <c:v>0.67281121099946972</c:v>
                </c:pt>
                <c:pt idx="42">
                  <c:v>0.67640507667900351</c:v>
                </c:pt>
                <c:pt idx="43">
                  <c:v>0.67999894235853731</c:v>
                </c:pt>
                <c:pt idx="44">
                  <c:v>0.6835928080380711</c:v>
                </c:pt>
                <c:pt idx="45">
                  <c:v>0.68718667371760489</c:v>
                </c:pt>
                <c:pt idx="46">
                  <c:v>0.69078053939713868</c:v>
                </c:pt>
                <c:pt idx="47">
                  <c:v>0.69437440507667247</c:v>
                </c:pt>
                <c:pt idx="48">
                  <c:v>0.69796827075620627</c:v>
                </c:pt>
                <c:pt idx="49">
                  <c:v>0.70156213643574006</c:v>
                </c:pt>
                <c:pt idx="50">
                  <c:v>0.70515600211527385</c:v>
                </c:pt>
                <c:pt idx="51">
                  <c:v>0.70874986779483606</c:v>
                </c:pt>
                <c:pt idx="52">
                  <c:v>0.71234373347436986</c:v>
                </c:pt>
                <c:pt idx="53">
                  <c:v>0.71593759915390365</c:v>
                </c:pt>
                <c:pt idx="54">
                  <c:v>0.71953146483343744</c:v>
                </c:pt>
                <c:pt idx="55">
                  <c:v>0.72312533051297123</c:v>
                </c:pt>
                <c:pt idx="56">
                  <c:v>0.72671919619250502</c:v>
                </c:pt>
                <c:pt idx="57">
                  <c:v>0.73031306187203882</c:v>
                </c:pt>
                <c:pt idx="58">
                  <c:v>0.73390692755157261</c:v>
                </c:pt>
                <c:pt idx="59">
                  <c:v>0.7375007932311064</c:v>
                </c:pt>
                <c:pt idx="60">
                  <c:v>0.74109465891064019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2-41AC-9EED-CB869D30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89808"/>
        <c:axId val="397491776"/>
      </c:scatterChart>
      <c:valAx>
        <c:axId val="39748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txPr>
          <a:bodyPr rot="-900000"/>
          <a:lstStyle/>
          <a:p>
            <a:pPr>
              <a:defRPr/>
            </a:pPr>
            <a:endParaRPr lang="sr-Latn-RS"/>
          </a:p>
        </c:txPr>
        <c:crossAx val="397491776"/>
        <c:crosses val="autoZero"/>
        <c:crossBetween val="midCat"/>
      </c:valAx>
      <c:valAx>
        <c:axId val="39749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Country_3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898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'11. T3 (c)+(i)'!$B$3:$B$63</c:f>
              <c:numCache>
                <c:formatCode>General</c:formatCode>
                <c:ptCount val="61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D-4134-ADCD-61295B6E411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'11. T3 (c)+(i)'!$A$3:$A$63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'11. T3 (c)+(i)'!$F$3:$F$63</c:f>
              <c:numCache>
                <c:formatCode>0.00</c:formatCode>
                <c:ptCount val="61"/>
                <c:pt idx="1">
                  <c:v>0.49</c:v>
                </c:pt>
                <c:pt idx="2">
                  <c:v>0.50800000000000001</c:v>
                </c:pt>
                <c:pt idx="3">
                  <c:v>0.51159999999999994</c:v>
                </c:pt>
                <c:pt idx="4">
                  <c:v>0.51111999999999991</c:v>
                </c:pt>
                <c:pt idx="5">
                  <c:v>0.5017839999999999</c:v>
                </c:pt>
                <c:pt idx="6">
                  <c:v>0.51624879999999995</c:v>
                </c:pt>
                <c:pt idx="7">
                  <c:v>0.50837415999999991</c:v>
                </c:pt>
                <c:pt idx="8">
                  <c:v>0.54486191199999989</c:v>
                </c:pt>
                <c:pt idx="9">
                  <c:v>0.57940333839999991</c:v>
                </c:pt>
                <c:pt idx="10">
                  <c:v>0.55258233687999991</c:v>
                </c:pt>
                <c:pt idx="11">
                  <c:v>0.57280763581599992</c:v>
                </c:pt>
                <c:pt idx="12">
                  <c:v>0.56296534507119989</c:v>
                </c:pt>
                <c:pt idx="13">
                  <c:v>0.56207574154983986</c:v>
                </c:pt>
                <c:pt idx="14">
                  <c:v>0.5944530190848879</c:v>
                </c:pt>
                <c:pt idx="15">
                  <c:v>0.54211711335942159</c:v>
                </c:pt>
                <c:pt idx="16">
                  <c:v>0.50848197935159511</c:v>
                </c:pt>
                <c:pt idx="17">
                  <c:v>0.48193738554611654</c:v>
                </c:pt>
                <c:pt idx="18">
                  <c:v>0.53535616988228152</c:v>
                </c:pt>
                <c:pt idx="19">
                  <c:v>0.56974931891759706</c:v>
                </c:pt>
                <c:pt idx="20">
                  <c:v>0.60582452324231795</c:v>
                </c:pt>
                <c:pt idx="21">
                  <c:v>0.64007716626962252</c:v>
                </c:pt>
                <c:pt idx="22">
                  <c:v>0.64905401638873572</c:v>
                </c:pt>
                <c:pt idx="23">
                  <c:v>0.62833781147211498</c:v>
                </c:pt>
                <c:pt idx="24">
                  <c:v>0.64383646803048045</c:v>
                </c:pt>
                <c:pt idx="25">
                  <c:v>0.59768552762133631</c:v>
                </c:pt>
                <c:pt idx="26">
                  <c:v>0.61337986933493538</c:v>
                </c:pt>
                <c:pt idx="27">
                  <c:v>0.57936590853445469</c:v>
                </c:pt>
                <c:pt idx="28">
                  <c:v>0.6305561359741183</c:v>
                </c:pt>
                <c:pt idx="29">
                  <c:v>0.6303892951818828</c:v>
                </c:pt>
                <c:pt idx="30">
                  <c:v>0.62127250662731792</c:v>
                </c:pt>
                <c:pt idx="31">
                  <c:v>0.60289075463912256</c:v>
                </c:pt>
                <c:pt idx="32">
                  <c:v>0.63802352824738573</c:v>
                </c:pt>
                <c:pt idx="33">
                  <c:v>0.63561646977316999</c:v>
                </c:pt>
                <c:pt idx="34">
                  <c:v>0.64593152884121896</c:v>
                </c:pt>
                <c:pt idx="35">
                  <c:v>0.6051520701888532</c:v>
                </c:pt>
                <c:pt idx="36">
                  <c:v>0.63060644913219721</c:v>
                </c:pt>
                <c:pt idx="37">
                  <c:v>0.64842451439253801</c:v>
                </c:pt>
                <c:pt idx="38">
                  <c:v>0.66389716007477662</c:v>
                </c:pt>
                <c:pt idx="39">
                  <c:v>0.70472801205234359</c:v>
                </c:pt>
                <c:pt idx="40">
                  <c:v>0.71230960843664048</c:v>
                </c:pt>
                <c:pt idx="41">
                  <c:v>0.69061672590564838</c:v>
                </c:pt>
                <c:pt idx="42">
                  <c:v>0.68443170813395382</c:v>
                </c:pt>
                <c:pt idx="43">
                  <c:v>0.70410219569376764</c:v>
                </c:pt>
                <c:pt idx="44">
                  <c:v>0.66087153698563728</c:v>
                </c:pt>
                <c:pt idx="45">
                  <c:v>0.68761007588994605</c:v>
                </c:pt>
                <c:pt idx="46">
                  <c:v>0.70932705312296218</c:v>
                </c:pt>
                <c:pt idx="47">
                  <c:v>0.68252893718607344</c:v>
                </c:pt>
                <c:pt idx="48">
                  <c:v>0.65777025603025141</c:v>
                </c:pt>
                <c:pt idx="49">
                  <c:v>0.6584391792211759</c:v>
                </c:pt>
                <c:pt idx="50">
                  <c:v>0.66490742545482306</c:v>
                </c:pt>
                <c:pt idx="51">
                  <c:v>0.69043519781837603</c:v>
                </c:pt>
                <c:pt idx="52">
                  <c:v>0.69930463847286317</c:v>
                </c:pt>
                <c:pt idx="53">
                  <c:v>0.75651324693100419</c:v>
                </c:pt>
                <c:pt idx="54">
                  <c:v>0.71855927285170296</c:v>
                </c:pt>
                <c:pt idx="55">
                  <c:v>0.70099149099619207</c:v>
                </c:pt>
                <c:pt idx="56">
                  <c:v>0.68569404369733444</c:v>
                </c:pt>
                <c:pt idx="57">
                  <c:v>0.72298583058813404</c:v>
                </c:pt>
                <c:pt idx="58">
                  <c:v>0.71309008141169372</c:v>
                </c:pt>
                <c:pt idx="59">
                  <c:v>0.72716305698818551</c:v>
                </c:pt>
                <c:pt idx="60">
                  <c:v>0.7190141398917298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D-4134-ADCD-61295B6E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84888"/>
        <c:axId val="397514408"/>
      </c:lineChart>
      <c:dateAx>
        <c:axId val="397484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7514408"/>
        <c:crosses val="autoZero"/>
        <c:auto val="1"/>
        <c:lblOffset val="100"/>
        <c:baseTimeUnit val="days"/>
      </c:dateAx>
      <c:valAx>
        <c:axId val="39751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74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Country 8</a:t>
            </a:r>
            <a:r>
              <a:rPr lang="en-US"/>
              <a:t> </a:t>
            </a:r>
          </a:p>
          <a:p>
            <a:pPr>
              <a:defRPr/>
            </a:pPr>
            <a:r>
              <a:rPr lang="en-US" sz="1200"/>
              <a:t>-historical data-</a:t>
            </a:r>
          </a:p>
        </c:rich>
      </c:tx>
      <c:layout>
        <c:manualLayout>
          <c:xMode val="edge"/>
          <c:yMode val="edge"/>
          <c:x val="0.3527746531683539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'12. T3(d)'!$B$1</c:f>
              <c:strCache>
                <c:ptCount val="1"/>
                <c:pt idx="0">
                  <c:v>Country_8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'12. T3(d)'!$A$2:$A$62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'12. T3(d)'!$B$2:$B$62</c:f>
              <c:numCache>
                <c:formatCode>General</c:formatCode>
                <c:ptCount val="61"/>
                <c:pt idx="0">
                  <c:v>0.56999999999999995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0.63</c:v>
                </c:pt>
                <c:pt idx="6">
                  <c:v>0.62</c:v>
                </c:pt>
                <c:pt idx="7">
                  <c:v>0.67</c:v>
                </c:pt>
                <c:pt idx="8">
                  <c:v>0.69</c:v>
                </c:pt>
                <c:pt idx="9">
                  <c:v>0.64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0.74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0.63</c:v>
                </c:pt>
                <c:pt idx="18">
                  <c:v>0.63</c:v>
                </c:pt>
                <c:pt idx="19">
                  <c:v>0.65</c:v>
                </c:pt>
                <c:pt idx="20">
                  <c:v>0.67</c:v>
                </c:pt>
                <c:pt idx="21">
                  <c:v>0.66</c:v>
                </c:pt>
                <c:pt idx="22">
                  <c:v>0.64</c:v>
                </c:pt>
                <c:pt idx="23">
                  <c:v>0.68</c:v>
                </c:pt>
                <c:pt idx="24">
                  <c:v>0.63</c:v>
                </c:pt>
                <c:pt idx="25">
                  <c:v>0.69</c:v>
                </c:pt>
                <c:pt idx="26">
                  <c:v>0.65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0.62</c:v>
                </c:pt>
                <c:pt idx="32">
                  <c:v>0.6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0.71</c:v>
                </c:pt>
                <c:pt idx="39">
                  <c:v>0.69</c:v>
                </c:pt>
                <c:pt idx="40">
                  <c:v>0.67</c:v>
                </c:pt>
                <c:pt idx="41">
                  <c:v>0.69</c:v>
                </c:pt>
                <c:pt idx="42">
                  <c:v>0.57999999999999996</c:v>
                </c:pt>
                <c:pt idx="43">
                  <c:v>0.53</c:v>
                </c:pt>
                <c:pt idx="44">
                  <c:v>0.6</c:v>
                </c:pt>
                <c:pt idx="45">
                  <c:v>0.61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0.61</c:v>
                </c:pt>
                <c:pt idx="49">
                  <c:v>0.62</c:v>
                </c:pt>
                <c:pt idx="50">
                  <c:v>0.65</c:v>
                </c:pt>
                <c:pt idx="51">
                  <c:v>0.65</c:v>
                </c:pt>
                <c:pt idx="52">
                  <c:v>0.71</c:v>
                </c:pt>
                <c:pt idx="53">
                  <c:v>0.64</c:v>
                </c:pt>
                <c:pt idx="54">
                  <c:v>0.66</c:v>
                </c:pt>
                <c:pt idx="55">
                  <c:v>0.66</c:v>
                </c:pt>
                <c:pt idx="56">
                  <c:v>0.57999999999999996</c:v>
                </c:pt>
                <c:pt idx="57">
                  <c:v>0.55000000000000004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6-49F3-BF5A-68DAF521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dropLines>
        <c:smooth val="0"/>
        <c:axId val="491230712"/>
        <c:axId val="491215952"/>
      </c:lineChart>
      <c:dateAx>
        <c:axId val="491230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414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1215952"/>
        <c:crosses val="autoZero"/>
        <c:auto val="1"/>
        <c:lblOffset val="100"/>
        <c:baseTimeUnit val="days"/>
      </c:dateAx>
      <c:valAx>
        <c:axId val="49121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123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u="sng">
                <a:solidFill>
                  <a:schemeClr val="tx1">
                    <a:lumMod val="65000"/>
                    <a:lumOff val="35000"/>
                  </a:schemeClr>
                </a:solidFill>
              </a:rPr>
              <a:t>Revenues</a:t>
            </a:r>
          </a:p>
        </c:rich>
      </c:tx>
      <c:layout>
        <c:manualLayout>
          <c:xMode val="edge"/>
          <c:yMode val="edge"/>
          <c:x val="0.69475627562924669"/>
          <c:y val="3.1974444613967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'Task 1'!$P$2</c:f>
              <c:strCache>
                <c:ptCount val="1"/>
                <c:pt idx="0">
                  <c:v>Revenues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28000">
                    <a:srgbClr val="E67300"/>
                  </a:gs>
                </a:gsLst>
                <a:lin ang="8100000" scaled="1"/>
                <a:tileRect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BA-4C4F-B8B1-8160F7B13A7F}"/>
              </c:ext>
            </c:extLst>
          </c:dPt>
          <c:dPt>
            <c:idx val="1"/>
            <c:bubble3D val="0"/>
            <c:spPr>
              <a:gradFill>
                <a:gsLst>
                  <a:gs pos="6000">
                    <a:schemeClr val="accent1">
                      <a:lumMod val="5000"/>
                      <a:lumOff val="95000"/>
                    </a:schemeClr>
                  </a:gs>
                  <a:gs pos="80000">
                    <a:srgbClr val="7030A0"/>
                  </a:gs>
                </a:gsLst>
                <a:lin ang="8100000" scaled="1"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BA-4C4F-B8B1-8160F7B13A7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87D9D5"/>
                  </a:gs>
                </a:gsLst>
                <a:lin ang="8100000" scaled="1"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0BA-4C4F-B8B1-8160F7B13A7F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6000">
                    <a:schemeClr val="accent1">
                      <a:lumMod val="5000"/>
                      <a:lumOff val="95000"/>
                    </a:schemeClr>
                  </a:gs>
                  <a:gs pos="80000">
                    <a:srgbClr val="CC0066"/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BA-4C4F-B8B1-8160F7B13A7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92D050"/>
                  </a:gs>
                </a:gsLst>
                <a:lin ang="8100000" scaled="1"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BA-4C4F-B8B1-8160F7B13A7F}"/>
              </c:ext>
            </c:extLst>
          </c:dPt>
          <c:dLbls>
            <c:dLbl>
              <c:idx val="0"/>
              <c:layout>
                <c:manualLayout>
                  <c:x val="0.11666666666666667"/>
                  <c:y val="-0.180555555555555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A-4C4F-B8B1-8160F7B13A7F}"/>
                </c:ext>
              </c:extLst>
            </c:dLbl>
            <c:dLbl>
              <c:idx val="1"/>
              <c:layout>
                <c:manualLayout>
                  <c:x val="-0.15000000000000002"/>
                  <c:y val="8.333333333333316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A-4C4F-B8B1-8160F7B13A7F}"/>
                </c:ext>
              </c:extLst>
            </c:dLbl>
            <c:dLbl>
              <c:idx val="2"/>
              <c:layout>
                <c:manualLayout>
                  <c:x val="-0.16388888888888889"/>
                  <c:y val="-7.87037037037037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A-4C4F-B8B1-8160F7B13A7F}"/>
                </c:ext>
              </c:extLst>
            </c:dLbl>
            <c:dLbl>
              <c:idx val="3"/>
              <c:layout>
                <c:manualLayout>
                  <c:x val="-5.8333333333333334E-2"/>
                  <c:y val="-0.199074074074074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A-4C4F-B8B1-8160F7B13A7F}"/>
                </c:ext>
              </c:extLst>
            </c:dLbl>
            <c:dLbl>
              <c:idx val="4"/>
              <c:layout>
                <c:manualLayout>
                  <c:x val="5.5555555555555046E-3"/>
                  <c:y val="-0.157407407407407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A-4C4F-B8B1-8160F7B13A7F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'Task 1'!$O$3:$O$7</c:f>
              <c:strCache>
                <c:ptCount val="5"/>
                <c:pt idx="0">
                  <c:v>Facebook Ads</c:v>
                </c:pt>
                <c:pt idx="1">
                  <c:v>googleadwords_int</c:v>
                </c:pt>
                <c:pt idx="2">
                  <c:v>snapchat_int</c:v>
                </c:pt>
                <c:pt idx="3">
                  <c:v>TikTok Ads</c:v>
                </c:pt>
                <c:pt idx="4">
                  <c:v>unityads_int</c:v>
                </c:pt>
              </c:strCache>
            </c:strRef>
          </c:cat>
          <c:val>
            <c:numRef>
              <c:f>'Task 1'!$P$3:$P$7</c:f>
              <c:numCache>
                <c:formatCode>#,##0.000</c:formatCode>
                <c:ptCount val="5"/>
                <c:pt idx="0">
                  <c:v>628151.17060000007</c:v>
                </c:pt>
                <c:pt idx="1">
                  <c:v>1049290.2170999998</c:v>
                </c:pt>
                <c:pt idx="2">
                  <c:v>22752.564100000003</c:v>
                </c:pt>
                <c:pt idx="3">
                  <c:v>86906.937999999995</c:v>
                </c:pt>
                <c:pt idx="4">
                  <c:v>23907.938199999997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A-4C4F-B8B1-8160F7B13A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ysClr val="windowText" lastClr="000000"/>
                </a:solidFill>
              </a:rPr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'12. T3(d)'!$A$2:$A$62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'12. T3(d)'!$B$2:$B$62</c:f>
              <c:numCache>
                <c:formatCode>General</c:formatCode>
                <c:ptCount val="61"/>
                <c:pt idx="0">
                  <c:v>0.56999999999999995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0.63</c:v>
                </c:pt>
                <c:pt idx="6">
                  <c:v>0.62</c:v>
                </c:pt>
                <c:pt idx="7">
                  <c:v>0.67</c:v>
                </c:pt>
                <c:pt idx="8">
                  <c:v>0.69</c:v>
                </c:pt>
                <c:pt idx="9">
                  <c:v>0.64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0.74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0.63</c:v>
                </c:pt>
                <c:pt idx="18">
                  <c:v>0.63</c:v>
                </c:pt>
                <c:pt idx="19">
                  <c:v>0.65</c:v>
                </c:pt>
                <c:pt idx="20">
                  <c:v>0.67</c:v>
                </c:pt>
                <c:pt idx="21">
                  <c:v>0.66</c:v>
                </c:pt>
                <c:pt idx="22">
                  <c:v>0.64</c:v>
                </c:pt>
                <c:pt idx="23">
                  <c:v>0.68</c:v>
                </c:pt>
                <c:pt idx="24">
                  <c:v>0.63</c:v>
                </c:pt>
                <c:pt idx="25">
                  <c:v>0.69</c:v>
                </c:pt>
                <c:pt idx="26">
                  <c:v>0.65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0.62</c:v>
                </c:pt>
                <c:pt idx="32">
                  <c:v>0.6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0.71</c:v>
                </c:pt>
                <c:pt idx="39">
                  <c:v>0.69</c:v>
                </c:pt>
                <c:pt idx="40">
                  <c:v>0.67</c:v>
                </c:pt>
                <c:pt idx="41">
                  <c:v>0.69</c:v>
                </c:pt>
                <c:pt idx="42">
                  <c:v>0.57999999999999996</c:v>
                </c:pt>
                <c:pt idx="43">
                  <c:v>0.53</c:v>
                </c:pt>
                <c:pt idx="44">
                  <c:v>0.6</c:v>
                </c:pt>
                <c:pt idx="45">
                  <c:v>0.61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0.61</c:v>
                </c:pt>
                <c:pt idx="49">
                  <c:v>0.62</c:v>
                </c:pt>
                <c:pt idx="50">
                  <c:v>0.65</c:v>
                </c:pt>
                <c:pt idx="51">
                  <c:v>0.65</c:v>
                </c:pt>
                <c:pt idx="52">
                  <c:v>0.71</c:v>
                </c:pt>
                <c:pt idx="53">
                  <c:v>0.64</c:v>
                </c:pt>
                <c:pt idx="54">
                  <c:v>0.66</c:v>
                </c:pt>
                <c:pt idx="55">
                  <c:v>0.66</c:v>
                </c:pt>
                <c:pt idx="56">
                  <c:v>0.57999999999999996</c:v>
                </c:pt>
                <c:pt idx="57">
                  <c:v>0.55000000000000004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3-4F0A-89D1-026496548D1B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rgbClr val="E673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'12. T3(d)'!$A$2:$A$62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'12. T3(d)'!$E$2:$E$62</c:f>
              <c:numCache>
                <c:formatCode>0.00</c:formatCode>
                <c:ptCount val="61"/>
                <c:pt idx="1">
                  <c:v>0.56999999999999995</c:v>
                </c:pt>
                <c:pt idx="2">
                  <c:v>0.57899999999999996</c:v>
                </c:pt>
                <c:pt idx="3">
                  <c:v>0.58529999999999993</c:v>
                </c:pt>
                <c:pt idx="4">
                  <c:v>0.58970999999999996</c:v>
                </c:pt>
                <c:pt idx="5">
                  <c:v>0.59279700000000002</c:v>
                </c:pt>
                <c:pt idx="6">
                  <c:v>0.60395789999999994</c:v>
                </c:pt>
                <c:pt idx="7">
                  <c:v>0.60877052999999992</c:v>
                </c:pt>
                <c:pt idx="8">
                  <c:v>0.62713937099999995</c:v>
                </c:pt>
                <c:pt idx="9">
                  <c:v>0.64599755969999995</c:v>
                </c:pt>
                <c:pt idx="10">
                  <c:v>0.64419829178999999</c:v>
                </c:pt>
                <c:pt idx="11">
                  <c:v>0.657938804253</c:v>
                </c:pt>
                <c:pt idx="12">
                  <c:v>0.66455716297709999</c:v>
                </c:pt>
                <c:pt idx="13">
                  <c:v>0.67219001408396994</c:v>
                </c:pt>
                <c:pt idx="14">
                  <c:v>0.69253300985877897</c:v>
                </c:pt>
                <c:pt idx="15">
                  <c:v>0.6407731069011452</c:v>
                </c:pt>
                <c:pt idx="16">
                  <c:v>0.60754117483080161</c:v>
                </c:pt>
                <c:pt idx="17">
                  <c:v>0.58727882238156115</c:v>
                </c:pt>
                <c:pt idx="18">
                  <c:v>0.60009517566709281</c:v>
                </c:pt>
                <c:pt idx="19">
                  <c:v>0.60906662296696501</c:v>
                </c:pt>
                <c:pt idx="20">
                  <c:v>0.62134663607687557</c:v>
                </c:pt>
                <c:pt idx="21">
                  <c:v>0.63594264525381283</c:v>
                </c:pt>
                <c:pt idx="22">
                  <c:v>0.64315985167766898</c:v>
                </c:pt>
                <c:pt idx="23">
                  <c:v>0.64221189617436825</c:v>
                </c:pt>
                <c:pt idx="24">
                  <c:v>0.6535483273220577</c:v>
                </c:pt>
                <c:pt idx="25">
                  <c:v>0.64648382912544033</c:v>
                </c:pt>
                <c:pt idx="26">
                  <c:v>0.65953868038780816</c:v>
                </c:pt>
                <c:pt idx="27">
                  <c:v>0.65667707627146576</c:v>
                </c:pt>
                <c:pt idx="28">
                  <c:v>0.68167395339002601</c:v>
                </c:pt>
                <c:pt idx="29">
                  <c:v>0.64817176737301818</c:v>
                </c:pt>
                <c:pt idx="30">
                  <c:v>0.62472023716111269</c:v>
                </c:pt>
                <c:pt idx="31">
                  <c:v>0.60530416601277892</c:v>
                </c:pt>
                <c:pt idx="32">
                  <c:v>0.60971291620894519</c:v>
                </c:pt>
                <c:pt idx="33">
                  <c:v>0.60679904134626161</c:v>
                </c:pt>
                <c:pt idx="34">
                  <c:v>0.61075932894238316</c:v>
                </c:pt>
                <c:pt idx="35">
                  <c:v>0.60153153025966821</c:v>
                </c:pt>
                <c:pt idx="36">
                  <c:v>0.61607207118176777</c:v>
                </c:pt>
                <c:pt idx="37">
                  <c:v>0.62925044982723743</c:v>
                </c:pt>
                <c:pt idx="38">
                  <c:v>0.64147531487906617</c:v>
                </c:pt>
                <c:pt idx="39">
                  <c:v>0.66203272041534633</c:v>
                </c:pt>
                <c:pt idx="40">
                  <c:v>0.67042290429074236</c:v>
                </c:pt>
                <c:pt idx="41">
                  <c:v>0.6702960330035197</c:v>
                </c:pt>
                <c:pt idx="42">
                  <c:v>0.67620722310246373</c:v>
                </c:pt>
                <c:pt idx="43">
                  <c:v>0.64734505617172455</c:v>
                </c:pt>
                <c:pt idx="44">
                  <c:v>0.61214153932020721</c:v>
                </c:pt>
                <c:pt idx="45">
                  <c:v>0.608499077524145</c:v>
                </c:pt>
                <c:pt idx="46">
                  <c:v>0.60894935426690155</c:v>
                </c:pt>
                <c:pt idx="47">
                  <c:v>0.60026454798683104</c:v>
                </c:pt>
                <c:pt idx="48">
                  <c:v>0.59418518359078165</c:v>
                </c:pt>
                <c:pt idx="49">
                  <c:v>0.59892962851354714</c:v>
                </c:pt>
                <c:pt idx="50">
                  <c:v>0.60525073995948298</c:v>
                </c:pt>
                <c:pt idx="51">
                  <c:v>0.61867551797163811</c:v>
                </c:pt>
                <c:pt idx="52">
                  <c:v>0.62807286258014661</c:v>
                </c:pt>
                <c:pt idx="53">
                  <c:v>0.65265100380610264</c:v>
                </c:pt>
                <c:pt idx="54">
                  <c:v>0.64885570266427184</c:v>
                </c:pt>
                <c:pt idx="55">
                  <c:v>0.6521989918649902</c:v>
                </c:pt>
                <c:pt idx="56">
                  <c:v>0.65453929430549307</c:v>
                </c:pt>
                <c:pt idx="57">
                  <c:v>0.63217750601384504</c:v>
                </c:pt>
                <c:pt idx="58">
                  <c:v>0.60752425420969147</c:v>
                </c:pt>
                <c:pt idx="59">
                  <c:v>0.59926697794678407</c:v>
                </c:pt>
                <c:pt idx="60">
                  <c:v>0.59048688456274889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3-4F0A-89D1-02649654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62576"/>
        <c:axId val="424943224"/>
      </c:lineChart>
      <c:dateAx>
        <c:axId val="4249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yyyy\-mm\-dd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943224"/>
        <c:crosses val="autoZero"/>
        <c:auto val="1"/>
        <c:lblOffset val="100"/>
        <c:baseTimeUnit val="days"/>
      </c:dateAx>
      <c:valAx>
        <c:axId val="424943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9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u="sng">
                <a:solidFill>
                  <a:schemeClr val="tx2">
                    <a:lumMod val="90000"/>
                    <a:lumOff val="10000"/>
                  </a:schemeClr>
                </a:solidFill>
              </a:rPr>
              <a:t>Forecast for Country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'13. T3(Forecast-Country 8)'!$B$1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'13. T3(Forecast-Country 8)'!$B$2:$B$63</c:f>
              <c:numCache>
                <c:formatCode>General</c:formatCode>
                <c:ptCount val="62"/>
                <c:pt idx="0">
                  <c:v>0.56999999999999995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0.63</c:v>
                </c:pt>
                <c:pt idx="6">
                  <c:v>0.62</c:v>
                </c:pt>
                <c:pt idx="7">
                  <c:v>0.67</c:v>
                </c:pt>
                <c:pt idx="8">
                  <c:v>0.69</c:v>
                </c:pt>
                <c:pt idx="9">
                  <c:v>0.64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0.74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0.63</c:v>
                </c:pt>
                <c:pt idx="18">
                  <c:v>0.63</c:v>
                </c:pt>
                <c:pt idx="19">
                  <c:v>0.65</c:v>
                </c:pt>
                <c:pt idx="20">
                  <c:v>0.67</c:v>
                </c:pt>
                <c:pt idx="21">
                  <c:v>0.66</c:v>
                </c:pt>
                <c:pt idx="22">
                  <c:v>0.64</c:v>
                </c:pt>
                <c:pt idx="23">
                  <c:v>0.68</c:v>
                </c:pt>
                <c:pt idx="24">
                  <c:v>0.63</c:v>
                </c:pt>
                <c:pt idx="25">
                  <c:v>0.69</c:v>
                </c:pt>
                <c:pt idx="26">
                  <c:v>0.65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0.62</c:v>
                </c:pt>
                <c:pt idx="32">
                  <c:v>0.6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0.71</c:v>
                </c:pt>
                <c:pt idx="39">
                  <c:v>0.69</c:v>
                </c:pt>
                <c:pt idx="40">
                  <c:v>0.67</c:v>
                </c:pt>
                <c:pt idx="41">
                  <c:v>0.69</c:v>
                </c:pt>
                <c:pt idx="42">
                  <c:v>0.57999999999999996</c:v>
                </c:pt>
                <c:pt idx="43">
                  <c:v>0.53</c:v>
                </c:pt>
                <c:pt idx="44">
                  <c:v>0.6</c:v>
                </c:pt>
                <c:pt idx="45">
                  <c:v>0.61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0.61</c:v>
                </c:pt>
                <c:pt idx="49">
                  <c:v>0.62</c:v>
                </c:pt>
                <c:pt idx="50">
                  <c:v>0.65</c:v>
                </c:pt>
                <c:pt idx="51">
                  <c:v>0.65</c:v>
                </c:pt>
                <c:pt idx="52">
                  <c:v>0.71</c:v>
                </c:pt>
                <c:pt idx="53">
                  <c:v>0.64</c:v>
                </c:pt>
                <c:pt idx="54">
                  <c:v>0.66</c:v>
                </c:pt>
                <c:pt idx="55">
                  <c:v>0.66</c:v>
                </c:pt>
                <c:pt idx="56">
                  <c:v>0.57999999999999996</c:v>
                </c:pt>
                <c:pt idx="57">
                  <c:v>0.55000000000000004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5-4033-ADBE-F404F8F108DA}"/>
            </c:ext>
          </c:extLst>
        </c:ser>
        <c:ser>
          <c:idx val="1"/>
          <c:order val="1"/>
          <c:tx>
            <c:strRef>
              <c:f>'13. T3(Forecast-Country 8)'!$C$1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'13. T3(Forecast-Country 8)'!$A$2:$A$63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'13. T3(Forecast-Country 8)'!$C$2:$C$63</c:f>
              <c:numCache>
                <c:formatCode>General</c:formatCode>
                <c:ptCount val="62"/>
                <c:pt idx="50">
                  <c:v>0.65</c:v>
                </c:pt>
                <c:pt idx="51" formatCode="0.00">
                  <c:v>0.64148581531769677</c:v>
                </c:pt>
                <c:pt idx="52" formatCode="0.00">
                  <c:v>0.64525796623785758</c:v>
                </c:pt>
                <c:pt idx="53" formatCode="0.00">
                  <c:v>0.6651519123606271</c:v>
                </c:pt>
                <c:pt idx="54" formatCode="0.00">
                  <c:v>0.64959322247892159</c:v>
                </c:pt>
                <c:pt idx="55" formatCode="0.00">
                  <c:v>0.71426760049427329</c:v>
                </c:pt>
                <c:pt idx="56" formatCode="0.00">
                  <c:v>0.53042558822827623</c:v>
                </c:pt>
                <c:pt idx="57" formatCode="0.00">
                  <c:v>0.51730100524566758</c:v>
                </c:pt>
                <c:pt idx="58" formatCode="0.00">
                  <c:v>0.53063401118931319</c:v>
                </c:pt>
                <c:pt idx="59" formatCode="0.00">
                  <c:v>0.59885993456298614</c:v>
                </c:pt>
                <c:pt idx="60" formatCode="0.00">
                  <c:v>0.59221359362114678</c:v>
                </c:pt>
                <c:pt idx="61" formatCode="0.00">
                  <c:v>0.61049066922439632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5-4033-ADBE-F404F8F108DA}"/>
            </c:ext>
          </c:extLst>
        </c:ser>
        <c:ser>
          <c:idx val="2"/>
          <c:order val="2"/>
          <c:tx>
            <c:strRef>
              <c:f>'13. T3(Forecast-Country 8)'!$D$1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D5581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'13. T3(Forecast-Country 8)'!$A$2:$A$63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'13. T3(Forecast-Country 8)'!$D$2:$D$63</c:f>
              <c:numCache>
                <c:formatCode>General</c:formatCode>
                <c:ptCount val="62"/>
                <c:pt idx="50" formatCode="0.00">
                  <c:v>0.65</c:v>
                </c:pt>
                <c:pt idx="51" formatCode="0.00">
                  <c:v>0.58448763745445231</c:v>
                </c:pt>
                <c:pt idx="52" formatCode="0.00">
                  <c:v>0.58825953188338986</c:v>
                </c:pt>
                <c:pt idx="53" formatCode="0.00">
                  <c:v>0.6081530220246123</c:v>
                </c:pt>
                <c:pt idx="54" formatCode="0.00">
                  <c:v>0.59259361967904201</c:v>
                </c:pt>
                <c:pt idx="55" formatCode="0.00">
                  <c:v>0.65726697176207327</c:v>
                </c:pt>
                <c:pt idx="56" formatCode="0.00">
                  <c:v>0.47342356311786621</c:v>
                </c:pt>
                <c:pt idx="57" formatCode="0.00">
                  <c:v>0.46029715634584578</c:v>
                </c:pt>
                <c:pt idx="58" formatCode="0.00">
                  <c:v>0.47362785413967184</c:v>
                </c:pt>
                <c:pt idx="59" formatCode="0.00">
                  <c:v>0.54185092807456936</c:v>
                </c:pt>
                <c:pt idx="60" formatCode="0.00">
                  <c:v>0.5352011395022247</c:v>
                </c:pt>
                <c:pt idx="61" formatCode="0.00">
                  <c:v>0.55347411241191879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5-4033-ADBE-F404F8F108DA}"/>
            </c:ext>
          </c:extLst>
        </c:ser>
        <c:ser>
          <c:idx val="3"/>
          <c:order val="3"/>
          <c:tx>
            <c:strRef>
              <c:f>'13. T3(Forecast-Country 8)'!$E$1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D5581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'13. T3(Forecast-Country 8)'!$A$2:$A$63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'13. T3(Forecast-Country 8)'!$E$2:$E$63</c:f>
              <c:numCache>
                <c:formatCode>General</c:formatCode>
                <c:ptCount val="62"/>
                <c:pt idx="50" formatCode="0.00">
                  <c:v>0.65</c:v>
                </c:pt>
                <c:pt idx="51" formatCode="0.00">
                  <c:v>0.69848399318094123</c:v>
                </c:pt>
                <c:pt idx="52" formatCode="0.00">
                  <c:v>0.7022564005923253</c:v>
                </c:pt>
                <c:pt idx="53" formatCode="0.00">
                  <c:v>0.72215080269664189</c:v>
                </c:pt>
                <c:pt idx="54" formatCode="0.00">
                  <c:v>0.70659282527880118</c:v>
                </c:pt>
                <c:pt idx="55" formatCode="0.00">
                  <c:v>0.77126822922647331</c:v>
                </c:pt>
                <c:pt idx="56" formatCode="0.00">
                  <c:v>0.58742761333868621</c:v>
                </c:pt>
                <c:pt idx="57" formatCode="0.00">
                  <c:v>0.57430485414548937</c:v>
                </c:pt>
                <c:pt idx="58" formatCode="0.00">
                  <c:v>0.5876401682389546</c:v>
                </c:pt>
                <c:pt idx="59" formatCode="0.00">
                  <c:v>0.65586894105140292</c:v>
                </c:pt>
                <c:pt idx="60" formatCode="0.00">
                  <c:v>0.64922604774006887</c:v>
                </c:pt>
                <c:pt idx="61" formatCode="0.00">
                  <c:v>0.66750722603687385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5-4033-ADBE-F404F8F1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82088"/>
        <c:axId val="419881760"/>
      </c:lineChart>
      <c:catAx>
        <c:axId val="419882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9881760"/>
        <c:crosses val="autoZero"/>
        <c:auto val="1"/>
        <c:lblAlgn val="ctr"/>
        <c:lblOffset val="100"/>
        <c:noMultiLvlLbl val="0"/>
      </c:catAx>
      <c:valAx>
        <c:axId val="41988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988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'14. T3 (e)'!$G$33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'14. T3 (e)'!$F$34:$F$80</c:f>
              <c:numCache>
                <c:formatCode>General</c:formatCode>
                <c:ptCount val="47"/>
                <c:pt idx="0">
                  <c:v>-4.5999999999999996</c:v>
                </c:pt>
                <c:pt idx="1">
                  <c:v>-4.3999999999999995</c:v>
                </c:pt>
                <c:pt idx="2">
                  <c:v>-4.1999999999999993</c:v>
                </c:pt>
                <c:pt idx="3">
                  <c:v>-3.9999999999999991</c:v>
                </c:pt>
                <c:pt idx="4">
                  <c:v>-3.7999999999999989</c:v>
                </c:pt>
                <c:pt idx="5">
                  <c:v>-3.5999999999999988</c:v>
                </c:pt>
                <c:pt idx="6">
                  <c:v>-3.3999999999999986</c:v>
                </c:pt>
                <c:pt idx="7">
                  <c:v>-3.1999999999999984</c:v>
                </c:pt>
                <c:pt idx="8">
                  <c:v>-2.9999999999999982</c:v>
                </c:pt>
                <c:pt idx="9">
                  <c:v>-2.799999999999998</c:v>
                </c:pt>
                <c:pt idx="10">
                  <c:v>-2.5999999999999979</c:v>
                </c:pt>
                <c:pt idx="11">
                  <c:v>-2.3999999999999977</c:v>
                </c:pt>
                <c:pt idx="12">
                  <c:v>-2.1999999999999975</c:v>
                </c:pt>
                <c:pt idx="13">
                  <c:v>-1.9999999999999976</c:v>
                </c:pt>
                <c:pt idx="14">
                  <c:v>-1.7999999999999976</c:v>
                </c:pt>
                <c:pt idx="15">
                  <c:v>-1.5999999999999976</c:v>
                </c:pt>
                <c:pt idx="16">
                  <c:v>-1.3999999999999977</c:v>
                </c:pt>
                <c:pt idx="17">
                  <c:v>-1.1999999999999977</c:v>
                </c:pt>
                <c:pt idx="18">
                  <c:v>-0.99999999999999778</c:v>
                </c:pt>
                <c:pt idx="19">
                  <c:v>-0.79999999999999782</c:v>
                </c:pt>
                <c:pt idx="20" formatCode="0">
                  <c:v>-0.59999999999999787</c:v>
                </c:pt>
                <c:pt idx="21">
                  <c:v>-0.39999999999999786</c:v>
                </c:pt>
                <c:pt idx="22">
                  <c:v>-0.19999999999999785</c:v>
                </c:pt>
                <c:pt idx="23" formatCode="0">
                  <c:v>2.1649348980190553E-15</c:v>
                </c:pt>
                <c:pt idx="24">
                  <c:v>0.20000000000000218</c:v>
                </c:pt>
                <c:pt idx="25">
                  <c:v>0.40000000000000219</c:v>
                </c:pt>
                <c:pt idx="26">
                  <c:v>0.6000000000000022</c:v>
                </c:pt>
                <c:pt idx="27">
                  <c:v>0.80000000000000226</c:v>
                </c:pt>
                <c:pt idx="28">
                  <c:v>1.0000000000000022</c:v>
                </c:pt>
                <c:pt idx="29">
                  <c:v>1.2000000000000022</c:v>
                </c:pt>
                <c:pt idx="30">
                  <c:v>1.4000000000000021</c:v>
                </c:pt>
                <c:pt idx="31">
                  <c:v>1.6000000000000021</c:v>
                </c:pt>
                <c:pt idx="32">
                  <c:v>1.800000000000002</c:v>
                </c:pt>
                <c:pt idx="33">
                  <c:v>2.0000000000000022</c:v>
                </c:pt>
                <c:pt idx="34">
                  <c:v>2.2000000000000024</c:v>
                </c:pt>
                <c:pt idx="35">
                  <c:v>2.4000000000000026</c:v>
                </c:pt>
                <c:pt idx="36">
                  <c:v>2.6000000000000028</c:v>
                </c:pt>
                <c:pt idx="37">
                  <c:v>2.8000000000000029</c:v>
                </c:pt>
                <c:pt idx="38">
                  <c:v>3.0000000000000031</c:v>
                </c:pt>
                <c:pt idx="39">
                  <c:v>3.2000000000000033</c:v>
                </c:pt>
                <c:pt idx="40">
                  <c:v>3.4000000000000035</c:v>
                </c:pt>
                <c:pt idx="41">
                  <c:v>3.6000000000000036</c:v>
                </c:pt>
                <c:pt idx="42">
                  <c:v>3.8000000000000038</c:v>
                </c:pt>
                <c:pt idx="43">
                  <c:v>4.0000000000000036</c:v>
                </c:pt>
                <c:pt idx="44">
                  <c:v>4.2000000000000037</c:v>
                </c:pt>
                <c:pt idx="45">
                  <c:v>4.4000000000000039</c:v>
                </c:pt>
                <c:pt idx="46">
                  <c:v>4.6000000000000041</c:v>
                </c:pt>
              </c:numCache>
            </c:numRef>
          </c:cat>
          <c:val>
            <c:numRef>
              <c:f>'14. T3 (e)'!$G$34:$G$80</c:f>
              <c:numCache>
                <c:formatCode>0.00000</c:formatCode>
                <c:ptCount val="47"/>
                <c:pt idx="0">
                  <c:v>2.1523647749618246E-5</c:v>
                </c:pt>
                <c:pt idx="1">
                  <c:v>4.6785723878052118E-5</c:v>
                </c:pt>
                <c:pt idx="2">
                  <c:v>9.9178723221261651E-5</c:v>
                </c:pt>
                <c:pt idx="3">
                  <c:v>2.048173418985708E-4</c:v>
                </c:pt>
                <c:pt idx="4">
                  <c:v>4.1161974782669809E-4</c:v>
                </c:pt>
                <c:pt idx="5">
                  <c:v>8.0417356429414986E-4</c:v>
                </c:pt>
                <c:pt idx="6">
                  <c:v>1.5257271025005033E-3</c:v>
                </c:pt>
                <c:pt idx="7">
                  <c:v>2.8082465597500978E-3</c:v>
                </c:pt>
                <c:pt idx="8">
                  <c:v>5.0094864807314144E-3</c:v>
                </c:pt>
                <c:pt idx="9">
                  <c:v>8.6523002701960026E-3</c:v>
                </c:pt>
                <c:pt idx="10">
                  <c:v>1.4455919983429183E-2</c:v>
                </c:pt>
                <c:pt idx="11">
                  <c:v>2.3342517653901777E-2</c:v>
                </c:pt>
                <c:pt idx="12">
                  <c:v>3.6397219050500161E-2</c:v>
                </c:pt>
                <c:pt idx="13">
                  <c:v>5.4759406149834794E-2</c:v>
                </c:pt>
                <c:pt idx="14">
                  <c:v>7.9431627033083221E-2</c:v>
                </c:pt>
                <c:pt idx="15">
                  <c:v>0.11101231735693783</c:v>
                </c:pt>
                <c:pt idx="16">
                  <c:v>0.14938845390382458</c:v>
                </c:pt>
                <c:pt idx="17">
                  <c:v>0.19345692912764387</c:v>
                </c:pt>
                <c:pt idx="18">
                  <c:v>0.24096600519662464</c:v>
                </c:pt>
                <c:pt idx="19">
                  <c:v>0.2885660975001707</c:v>
                </c:pt>
                <c:pt idx="20">
                  <c:v>0.33212292063731025</c:v>
                </c:pt>
                <c:pt idx="21">
                  <c:v>0.3672785308719948</c:v>
                </c:pt>
                <c:pt idx="22">
                  <c:v>0.39016515750087605</c:v>
                </c:pt>
                <c:pt idx="23">
                  <c:v>0.39811202540858193</c:v>
                </c:pt>
                <c:pt idx="24">
                  <c:v>0.39016515750087577</c:v>
                </c:pt>
                <c:pt idx="25">
                  <c:v>0.36727853087199419</c:v>
                </c:pt>
                <c:pt idx="26">
                  <c:v>0.33212292063730936</c:v>
                </c:pt>
                <c:pt idx="27">
                  <c:v>0.2885660975001697</c:v>
                </c:pt>
                <c:pt idx="28">
                  <c:v>0.24096600519662359</c:v>
                </c:pt>
                <c:pt idx="29">
                  <c:v>0.19345692912764287</c:v>
                </c:pt>
                <c:pt idx="30">
                  <c:v>0.14938845390382369</c:v>
                </c:pt>
                <c:pt idx="31">
                  <c:v>0.11101231735693703</c:v>
                </c:pt>
                <c:pt idx="32">
                  <c:v>7.9431627033082583E-2</c:v>
                </c:pt>
                <c:pt idx="33">
                  <c:v>5.4759406149834287E-2</c:v>
                </c:pt>
                <c:pt idx="34">
                  <c:v>3.6397219050499773E-2</c:v>
                </c:pt>
                <c:pt idx="35">
                  <c:v>2.334251765390152E-2</c:v>
                </c:pt>
                <c:pt idx="36">
                  <c:v>1.4455919983429016E-2</c:v>
                </c:pt>
                <c:pt idx="37">
                  <c:v>8.6523002701958934E-3</c:v>
                </c:pt>
                <c:pt idx="38">
                  <c:v>5.0094864807313459E-3</c:v>
                </c:pt>
                <c:pt idx="39">
                  <c:v>2.8082465597500553E-3</c:v>
                </c:pt>
                <c:pt idx="40">
                  <c:v>1.5257271025004798E-3</c:v>
                </c:pt>
                <c:pt idx="41">
                  <c:v>8.041735642941375E-4</c:v>
                </c:pt>
                <c:pt idx="42">
                  <c:v>4.1161974782669109E-4</c:v>
                </c:pt>
                <c:pt idx="43">
                  <c:v>2.0481734189856755E-4</c:v>
                </c:pt>
                <c:pt idx="44">
                  <c:v>9.9178723221260025E-5</c:v>
                </c:pt>
                <c:pt idx="45">
                  <c:v>4.6785723878051427E-5</c:v>
                </c:pt>
                <c:pt idx="46">
                  <c:v>2.1523647749617857E-5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3-470D-87BC-834595DC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81528"/>
        <c:axId val="576481856"/>
      </c:lineChart>
      <c:catAx>
        <c:axId val="57648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76481856"/>
        <c:crosses val="autoZero"/>
        <c:auto val="1"/>
        <c:lblAlgn val="ctr"/>
        <c:lblOffset val="100"/>
        <c:noMultiLvlLbl val="0"/>
      </c:catAx>
      <c:valAx>
        <c:axId val="576481856"/>
        <c:scaling>
          <c:orientation val="minMax"/>
        </c:scaling>
        <c:delete val="1"/>
        <c:axPos val="l"/>
        <c:numFmt formatCode="0.00000" sourceLinked="1"/>
        <c:majorTickMark val="none"/>
        <c:minorTickMark val="none"/>
        <c:tickLblPos val="nextTo"/>
        <c:crossAx val="57648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'16. Task 3(g)'!$E$1</c:f>
              <c:strCache>
                <c:ptCount val="1"/>
                <c:pt idx="0">
                  <c:v>Country_7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'16. Task 3(g)'!$D$2:$D$62</c:f>
              <c:numCache>
                <c:formatCode>General</c:formatCode>
                <c:ptCount val="61"/>
                <c:pt idx="0">
                  <c:v>0.81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0.74</c:v>
                </c:pt>
                <c:pt idx="5">
                  <c:v>0.76</c:v>
                </c:pt>
                <c:pt idx="6">
                  <c:v>0.76</c:v>
                </c:pt>
                <c:pt idx="7">
                  <c:v>0.71</c:v>
                </c:pt>
                <c:pt idx="8">
                  <c:v>0.79</c:v>
                </c:pt>
                <c:pt idx="9">
                  <c:v>0.78</c:v>
                </c:pt>
                <c:pt idx="10">
                  <c:v>0.74</c:v>
                </c:pt>
                <c:pt idx="11">
                  <c:v>0.75</c:v>
                </c:pt>
                <c:pt idx="12">
                  <c:v>0.78</c:v>
                </c:pt>
                <c:pt idx="13">
                  <c:v>0.75</c:v>
                </c:pt>
                <c:pt idx="14">
                  <c:v>0.75</c:v>
                </c:pt>
                <c:pt idx="15">
                  <c:v>0.72</c:v>
                </c:pt>
                <c:pt idx="16">
                  <c:v>0.78</c:v>
                </c:pt>
                <c:pt idx="17">
                  <c:v>0.76</c:v>
                </c:pt>
                <c:pt idx="18">
                  <c:v>0.77</c:v>
                </c:pt>
                <c:pt idx="19">
                  <c:v>0.71</c:v>
                </c:pt>
                <c:pt idx="20">
                  <c:v>0.81</c:v>
                </c:pt>
                <c:pt idx="21">
                  <c:v>0.76</c:v>
                </c:pt>
                <c:pt idx="22">
                  <c:v>0.75</c:v>
                </c:pt>
                <c:pt idx="23">
                  <c:v>0.82</c:v>
                </c:pt>
                <c:pt idx="24">
                  <c:v>0.76</c:v>
                </c:pt>
                <c:pt idx="25">
                  <c:v>0.72</c:v>
                </c:pt>
                <c:pt idx="26">
                  <c:v>0.75</c:v>
                </c:pt>
                <c:pt idx="27">
                  <c:v>0.69</c:v>
                </c:pt>
                <c:pt idx="28">
                  <c:v>0.79</c:v>
                </c:pt>
                <c:pt idx="29">
                  <c:v>0.75</c:v>
                </c:pt>
                <c:pt idx="30">
                  <c:v>0.74</c:v>
                </c:pt>
                <c:pt idx="31">
                  <c:v>0.79</c:v>
                </c:pt>
                <c:pt idx="32">
                  <c:v>0.71</c:v>
                </c:pt>
                <c:pt idx="33">
                  <c:v>0.78</c:v>
                </c:pt>
                <c:pt idx="34">
                  <c:v>0.7</c:v>
                </c:pt>
                <c:pt idx="35">
                  <c:v>0.74</c:v>
                </c:pt>
                <c:pt idx="36">
                  <c:v>0.72</c:v>
                </c:pt>
                <c:pt idx="37">
                  <c:v>0.8</c:v>
                </c:pt>
                <c:pt idx="38">
                  <c:v>0.81</c:v>
                </c:pt>
                <c:pt idx="39">
                  <c:v>0.75</c:v>
                </c:pt>
                <c:pt idx="40">
                  <c:v>0.79</c:v>
                </c:pt>
                <c:pt idx="41">
                  <c:v>0.75</c:v>
                </c:pt>
                <c:pt idx="42">
                  <c:v>0.78</c:v>
                </c:pt>
                <c:pt idx="43">
                  <c:v>0.74</c:v>
                </c:pt>
                <c:pt idx="44">
                  <c:v>0.71</c:v>
                </c:pt>
                <c:pt idx="45">
                  <c:v>0.71</c:v>
                </c:pt>
                <c:pt idx="46">
                  <c:v>0.77</c:v>
                </c:pt>
                <c:pt idx="47">
                  <c:v>0.83</c:v>
                </c:pt>
                <c:pt idx="48">
                  <c:v>0.77</c:v>
                </c:pt>
                <c:pt idx="49">
                  <c:v>0.74</c:v>
                </c:pt>
                <c:pt idx="50">
                  <c:v>0.82</c:v>
                </c:pt>
                <c:pt idx="51">
                  <c:v>0.77</c:v>
                </c:pt>
                <c:pt idx="52">
                  <c:v>0.76</c:v>
                </c:pt>
                <c:pt idx="53">
                  <c:v>0.77</c:v>
                </c:pt>
                <c:pt idx="54">
                  <c:v>0.76</c:v>
                </c:pt>
                <c:pt idx="55">
                  <c:v>0.75</c:v>
                </c:pt>
                <c:pt idx="56">
                  <c:v>0.72</c:v>
                </c:pt>
                <c:pt idx="57">
                  <c:v>0.78</c:v>
                </c:pt>
                <c:pt idx="58">
                  <c:v>0.76</c:v>
                </c:pt>
                <c:pt idx="59">
                  <c:v>0.8</c:v>
                </c:pt>
                <c:pt idx="60">
                  <c:v>0.75</c:v>
                </c:pt>
              </c:numCache>
            </c:numRef>
          </c:xVal>
          <c:yVal>
            <c:numRef>
              <c:f>'16. Task 3(g)'!$E$2:$E$62</c:f>
              <c:numCache>
                <c:formatCode>General</c:formatCode>
                <c:ptCount val="61"/>
                <c:pt idx="0">
                  <c:v>0.72</c:v>
                </c:pt>
                <c:pt idx="1">
                  <c:v>0.63</c:v>
                </c:pt>
                <c:pt idx="2">
                  <c:v>0.61</c:v>
                </c:pt>
                <c:pt idx="3">
                  <c:v>0.65</c:v>
                </c:pt>
                <c:pt idx="4">
                  <c:v>0.61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0.68</c:v>
                </c:pt>
                <c:pt idx="9">
                  <c:v>0.7</c:v>
                </c:pt>
                <c:pt idx="10">
                  <c:v>0.66</c:v>
                </c:pt>
                <c:pt idx="11">
                  <c:v>0.65</c:v>
                </c:pt>
                <c:pt idx="12">
                  <c:v>0.66</c:v>
                </c:pt>
                <c:pt idx="13">
                  <c:v>0.67</c:v>
                </c:pt>
                <c:pt idx="14">
                  <c:v>0.68</c:v>
                </c:pt>
                <c:pt idx="15">
                  <c:v>0.62</c:v>
                </c:pt>
                <c:pt idx="16">
                  <c:v>0.7</c:v>
                </c:pt>
                <c:pt idx="17">
                  <c:v>0.7</c:v>
                </c:pt>
                <c:pt idx="18">
                  <c:v>0.61</c:v>
                </c:pt>
                <c:pt idx="19">
                  <c:v>0.64</c:v>
                </c:pt>
                <c:pt idx="20">
                  <c:v>0.68</c:v>
                </c:pt>
                <c:pt idx="21">
                  <c:v>0.65</c:v>
                </c:pt>
                <c:pt idx="22">
                  <c:v>0.67</c:v>
                </c:pt>
                <c:pt idx="23">
                  <c:v>0.73</c:v>
                </c:pt>
                <c:pt idx="24">
                  <c:v>0.61</c:v>
                </c:pt>
                <c:pt idx="25">
                  <c:v>0.62</c:v>
                </c:pt>
                <c:pt idx="26">
                  <c:v>0.59</c:v>
                </c:pt>
                <c:pt idx="27">
                  <c:v>0.56999999999999995</c:v>
                </c:pt>
                <c:pt idx="28">
                  <c:v>0.71</c:v>
                </c:pt>
                <c:pt idx="29">
                  <c:v>0.63</c:v>
                </c:pt>
                <c:pt idx="30">
                  <c:v>0.64</c:v>
                </c:pt>
                <c:pt idx="31">
                  <c:v>0.7</c:v>
                </c:pt>
                <c:pt idx="32">
                  <c:v>0.63</c:v>
                </c:pt>
                <c:pt idx="33">
                  <c:v>0.69</c:v>
                </c:pt>
                <c:pt idx="34">
                  <c:v>0.54</c:v>
                </c:pt>
                <c:pt idx="35">
                  <c:v>0.62</c:v>
                </c:pt>
                <c:pt idx="36">
                  <c:v>0.61</c:v>
                </c:pt>
                <c:pt idx="37">
                  <c:v>0.65</c:v>
                </c:pt>
                <c:pt idx="38">
                  <c:v>0.71</c:v>
                </c:pt>
                <c:pt idx="39">
                  <c:v>0.65</c:v>
                </c:pt>
                <c:pt idx="40">
                  <c:v>0.71</c:v>
                </c:pt>
                <c:pt idx="41">
                  <c:v>0.69</c:v>
                </c:pt>
                <c:pt idx="42">
                  <c:v>0.63</c:v>
                </c:pt>
                <c:pt idx="43">
                  <c:v>0.6</c:v>
                </c:pt>
                <c:pt idx="44">
                  <c:v>0.61</c:v>
                </c:pt>
                <c:pt idx="45">
                  <c:v>0.56000000000000005</c:v>
                </c:pt>
                <c:pt idx="46">
                  <c:v>0.63</c:v>
                </c:pt>
                <c:pt idx="47">
                  <c:v>0.72</c:v>
                </c:pt>
                <c:pt idx="48">
                  <c:v>0.63</c:v>
                </c:pt>
                <c:pt idx="49">
                  <c:v>0.66</c:v>
                </c:pt>
                <c:pt idx="50">
                  <c:v>0.74</c:v>
                </c:pt>
                <c:pt idx="51">
                  <c:v>0.61</c:v>
                </c:pt>
                <c:pt idx="52">
                  <c:v>0.66</c:v>
                </c:pt>
                <c:pt idx="53">
                  <c:v>0.69</c:v>
                </c:pt>
                <c:pt idx="54">
                  <c:v>0.69</c:v>
                </c:pt>
                <c:pt idx="55">
                  <c:v>0.62</c:v>
                </c:pt>
                <c:pt idx="56">
                  <c:v>0.56999999999999995</c:v>
                </c:pt>
                <c:pt idx="57">
                  <c:v>0.7</c:v>
                </c:pt>
                <c:pt idx="58">
                  <c:v>0.69</c:v>
                </c:pt>
                <c:pt idx="59">
                  <c:v>0.66</c:v>
                </c:pt>
                <c:pt idx="60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4-453E-A1F1-B09886389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58200"/>
        <c:axId val="388959512"/>
      </c:scatterChart>
      <c:valAx>
        <c:axId val="388958200"/>
        <c:scaling>
          <c:orientation val="minMax"/>
          <c:min val="0.680000000000000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 6</a:t>
                </a:r>
              </a:p>
            </c:rich>
          </c:tx>
          <c:layout>
            <c:manualLayout>
              <c:xMode val="edge"/>
              <c:yMode val="edge"/>
              <c:x val="0.86075112426233358"/>
              <c:y val="0.88868276750806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88959512"/>
        <c:crosses val="autoZero"/>
        <c:crossBetween val="midCat"/>
      </c:valAx>
      <c:valAx>
        <c:axId val="388959512"/>
        <c:scaling>
          <c:orientation val="minMax"/>
          <c:min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 7</a:t>
                </a:r>
              </a:p>
            </c:rich>
          </c:tx>
          <c:layout>
            <c:manualLayout>
              <c:xMode val="edge"/>
              <c:yMode val="edge"/>
              <c:x val="4.246284501061571E-3"/>
              <c:y val="3.45700875890343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8895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>
                <a:solidFill>
                  <a:sysClr val="windowText" lastClr="000000"/>
                </a:solidFill>
              </a:rPr>
              <a:t>CPI for Country 6 and Country 7</a:t>
            </a:r>
          </a:p>
        </c:rich>
      </c:tx>
      <c:layout>
        <c:manualLayout>
          <c:xMode val="edge"/>
          <c:yMode val="edge"/>
          <c:x val="0.25146740539581597"/>
          <c:y val="3.3755265289806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'16. Task 3(g)'!$D$1</c:f>
              <c:strCache>
                <c:ptCount val="1"/>
                <c:pt idx="0">
                  <c:v>Country_6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18000">
                  <a:srgbClr val="E67300"/>
                </a:gs>
              </a:gsLst>
              <a:lin ang="5400000" scaled="1"/>
            </a:gradFill>
            <a:ln>
              <a:noFill/>
            </a:ln>
            <a:effectLst/>
          </c:spPr>
          <c:cat>
            <c:numRef>
              <c:f>'16. Task 3(g)'!$A$2:$A$62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'16. Task 3(g)'!$D$2:$D$62</c:f>
              <c:numCache>
                <c:formatCode>General</c:formatCode>
                <c:ptCount val="61"/>
                <c:pt idx="0">
                  <c:v>0.81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0.74</c:v>
                </c:pt>
                <c:pt idx="5">
                  <c:v>0.76</c:v>
                </c:pt>
                <c:pt idx="6">
                  <c:v>0.76</c:v>
                </c:pt>
                <c:pt idx="7">
                  <c:v>0.71</c:v>
                </c:pt>
                <c:pt idx="8">
                  <c:v>0.79</c:v>
                </c:pt>
                <c:pt idx="9">
                  <c:v>0.78</c:v>
                </c:pt>
                <c:pt idx="10">
                  <c:v>0.74</c:v>
                </c:pt>
                <c:pt idx="11">
                  <c:v>0.75</c:v>
                </c:pt>
                <c:pt idx="12">
                  <c:v>0.78</c:v>
                </c:pt>
                <c:pt idx="13">
                  <c:v>0.75</c:v>
                </c:pt>
                <c:pt idx="14">
                  <c:v>0.75</c:v>
                </c:pt>
                <c:pt idx="15">
                  <c:v>0.72</c:v>
                </c:pt>
                <c:pt idx="16">
                  <c:v>0.78</c:v>
                </c:pt>
                <c:pt idx="17">
                  <c:v>0.76</c:v>
                </c:pt>
                <c:pt idx="18">
                  <c:v>0.77</c:v>
                </c:pt>
                <c:pt idx="19">
                  <c:v>0.71</c:v>
                </c:pt>
                <c:pt idx="20">
                  <c:v>0.81</c:v>
                </c:pt>
                <c:pt idx="21">
                  <c:v>0.76</c:v>
                </c:pt>
                <c:pt idx="22">
                  <c:v>0.75</c:v>
                </c:pt>
                <c:pt idx="23">
                  <c:v>0.82</c:v>
                </c:pt>
                <c:pt idx="24">
                  <c:v>0.76</c:v>
                </c:pt>
                <c:pt idx="25">
                  <c:v>0.72</c:v>
                </c:pt>
                <c:pt idx="26">
                  <c:v>0.75</c:v>
                </c:pt>
                <c:pt idx="27">
                  <c:v>0.69</c:v>
                </c:pt>
                <c:pt idx="28">
                  <c:v>0.79</c:v>
                </c:pt>
                <c:pt idx="29">
                  <c:v>0.75</c:v>
                </c:pt>
                <c:pt idx="30">
                  <c:v>0.74</c:v>
                </c:pt>
                <c:pt idx="31">
                  <c:v>0.79</c:v>
                </c:pt>
                <c:pt idx="32">
                  <c:v>0.71</c:v>
                </c:pt>
                <c:pt idx="33">
                  <c:v>0.78</c:v>
                </c:pt>
                <c:pt idx="34">
                  <c:v>0.7</c:v>
                </c:pt>
                <c:pt idx="35">
                  <c:v>0.74</c:v>
                </c:pt>
                <c:pt idx="36">
                  <c:v>0.72</c:v>
                </c:pt>
                <c:pt idx="37">
                  <c:v>0.8</c:v>
                </c:pt>
                <c:pt idx="38">
                  <c:v>0.81</c:v>
                </c:pt>
                <c:pt idx="39">
                  <c:v>0.75</c:v>
                </c:pt>
                <c:pt idx="40">
                  <c:v>0.79</c:v>
                </c:pt>
                <c:pt idx="41">
                  <c:v>0.75</c:v>
                </c:pt>
                <c:pt idx="42">
                  <c:v>0.78</c:v>
                </c:pt>
                <c:pt idx="43">
                  <c:v>0.74</c:v>
                </c:pt>
                <c:pt idx="44">
                  <c:v>0.71</c:v>
                </c:pt>
                <c:pt idx="45">
                  <c:v>0.71</c:v>
                </c:pt>
                <c:pt idx="46">
                  <c:v>0.77</c:v>
                </c:pt>
                <c:pt idx="47">
                  <c:v>0.83</c:v>
                </c:pt>
                <c:pt idx="48">
                  <c:v>0.77</c:v>
                </c:pt>
                <c:pt idx="49">
                  <c:v>0.74</c:v>
                </c:pt>
                <c:pt idx="50">
                  <c:v>0.82</c:v>
                </c:pt>
                <c:pt idx="51">
                  <c:v>0.77</c:v>
                </c:pt>
                <c:pt idx="52">
                  <c:v>0.76</c:v>
                </c:pt>
                <c:pt idx="53">
                  <c:v>0.77</c:v>
                </c:pt>
                <c:pt idx="54">
                  <c:v>0.76</c:v>
                </c:pt>
                <c:pt idx="55">
                  <c:v>0.75</c:v>
                </c:pt>
                <c:pt idx="56">
                  <c:v>0.72</c:v>
                </c:pt>
                <c:pt idx="57">
                  <c:v>0.78</c:v>
                </c:pt>
                <c:pt idx="58">
                  <c:v>0.76</c:v>
                </c:pt>
                <c:pt idx="59">
                  <c:v>0.8</c:v>
                </c:pt>
                <c:pt idx="6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2-4FAB-84DA-4B12C89D9125}"/>
            </c:ext>
          </c:extLst>
        </c:ser>
        <c:ser>
          <c:idx val="1"/>
          <c:order val="1"/>
          <c:tx>
            <c:strRef>
              <c:f>'16. Task 3(g)'!$E$1</c:f>
              <c:strCache>
                <c:ptCount val="1"/>
                <c:pt idx="0">
                  <c:v>Country_7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40000">
                  <a:srgbClr val="7030A0"/>
                </a:gs>
              </a:gsLst>
              <a:lin ang="5400000" scaled="1"/>
            </a:gradFill>
            <a:ln>
              <a:solidFill>
                <a:srgbClr val="7030A0"/>
              </a:solidFill>
            </a:ln>
            <a:effectLst/>
          </c:spPr>
          <c:cat>
            <c:numRef>
              <c:f>'16. Task 3(g)'!$A$2:$A$62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'16. Task 3(g)'!$E$2:$E$62</c:f>
              <c:numCache>
                <c:formatCode>General</c:formatCode>
                <c:ptCount val="61"/>
                <c:pt idx="0">
                  <c:v>0.72</c:v>
                </c:pt>
                <c:pt idx="1">
                  <c:v>0.63</c:v>
                </c:pt>
                <c:pt idx="2">
                  <c:v>0.61</c:v>
                </c:pt>
                <c:pt idx="3">
                  <c:v>0.65</c:v>
                </c:pt>
                <c:pt idx="4">
                  <c:v>0.61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0.68</c:v>
                </c:pt>
                <c:pt idx="9">
                  <c:v>0.7</c:v>
                </c:pt>
                <c:pt idx="10">
                  <c:v>0.66</c:v>
                </c:pt>
                <c:pt idx="11">
                  <c:v>0.65</c:v>
                </c:pt>
                <c:pt idx="12">
                  <c:v>0.66</c:v>
                </c:pt>
                <c:pt idx="13">
                  <c:v>0.67</c:v>
                </c:pt>
                <c:pt idx="14">
                  <c:v>0.68</c:v>
                </c:pt>
                <c:pt idx="15">
                  <c:v>0.62</c:v>
                </c:pt>
                <c:pt idx="16">
                  <c:v>0.7</c:v>
                </c:pt>
                <c:pt idx="17">
                  <c:v>0.7</c:v>
                </c:pt>
                <c:pt idx="18">
                  <c:v>0.61</c:v>
                </c:pt>
                <c:pt idx="19">
                  <c:v>0.64</c:v>
                </c:pt>
                <c:pt idx="20">
                  <c:v>0.68</c:v>
                </c:pt>
                <c:pt idx="21">
                  <c:v>0.65</c:v>
                </c:pt>
                <c:pt idx="22">
                  <c:v>0.67</c:v>
                </c:pt>
                <c:pt idx="23">
                  <c:v>0.73</c:v>
                </c:pt>
                <c:pt idx="24">
                  <c:v>0.61</c:v>
                </c:pt>
                <c:pt idx="25">
                  <c:v>0.62</c:v>
                </c:pt>
                <c:pt idx="26">
                  <c:v>0.59</c:v>
                </c:pt>
                <c:pt idx="27">
                  <c:v>0.56999999999999995</c:v>
                </c:pt>
                <c:pt idx="28">
                  <c:v>0.71</c:v>
                </c:pt>
                <c:pt idx="29">
                  <c:v>0.63</c:v>
                </c:pt>
                <c:pt idx="30">
                  <c:v>0.64</c:v>
                </c:pt>
                <c:pt idx="31">
                  <c:v>0.7</c:v>
                </c:pt>
                <c:pt idx="32">
                  <c:v>0.63</c:v>
                </c:pt>
                <c:pt idx="33">
                  <c:v>0.69</c:v>
                </c:pt>
                <c:pt idx="34">
                  <c:v>0.54</c:v>
                </c:pt>
                <c:pt idx="35">
                  <c:v>0.62</c:v>
                </c:pt>
                <c:pt idx="36">
                  <c:v>0.61</c:v>
                </c:pt>
                <c:pt idx="37">
                  <c:v>0.65</c:v>
                </c:pt>
                <c:pt idx="38">
                  <c:v>0.71</c:v>
                </c:pt>
                <c:pt idx="39">
                  <c:v>0.65</c:v>
                </c:pt>
                <c:pt idx="40">
                  <c:v>0.71</c:v>
                </c:pt>
                <c:pt idx="41">
                  <c:v>0.69</c:v>
                </c:pt>
                <c:pt idx="42">
                  <c:v>0.63</c:v>
                </c:pt>
                <c:pt idx="43">
                  <c:v>0.6</c:v>
                </c:pt>
                <c:pt idx="44">
                  <c:v>0.61</c:v>
                </c:pt>
                <c:pt idx="45">
                  <c:v>0.56000000000000005</c:v>
                </c:pt>
                <c:pt idx="46">
                  <c:v>0.63</c:v>
                </c:pt>
                <c:pt idx="47">
                  <c:v>0.72</c:v>
                </c:pt>
                <c:pt idx="48">
                  <c:v>0.63</c:v>
                </c:pt>
                <c:pt idx="49">
                  <c:v>0.66</c:v>
                </c:pt>
                <c:pt idx="50">
                  <c:v>0.74</c:v>
                </c:pt>
                <c:pt idx="51">
                  <c:v>0.61</c:v>
                </c:pt>
                <c:pt idx="52">
                  <c:v>0.66</c:v>
                </c:pt>
                <c:pt idx="53">
                  <c:v>0.69</c:v>
                </c:pt>
                <c:pt idx="54">
                  <c:v>0.69</c:v>
                </c:pt>
                <c:pt idx="55">
                  <c:v>0.62</c:v>
                </c:pt>
                <c:pt idx="56">
                  <c:v>0.56999999999999995</c:v>
                </c:pt>
                <c:pt idx="57">
                  <c:v>0.7</c:v>
                </c:pt>
                <c:pt idx="58">
                  <c:v>0.69</c:v>
                </c:pt>
                <c:pt idx="59">
                  <c:v>0.66</c:v>
                </c:pt>
                <c:pt idx="6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2-4FAB-84DA-4B12C89D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0576"/>
        <c:axId val="475761232"/>
      </c:areaChart>
      <c:dateAx>
        <c:axId val="475760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5761232"/>
        <c:crosses val="autoZero"/>
        <c:auto val="1"/>
        <c:lblOffset val="100"/>
        <c:baseTimeUnit val="days"/>
      </c:dateAx>
      <c:valAx>
        <c:axId val="47576123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57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9204001146304"/>
          <c:y val="0.37578381320739873"/>
          <c:w val="0.1376203277883159"/>
          <c:h val="0.21535221360119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Actual Values of all eight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'17. Task 3 (h)'!$C$2</c:f>
              <c:strCache>
                <c:ptCount val="1"/>
                <c:pt idx="0">
                  <c:v>Country_1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(h)'!$C$3:$C$63</c:f>
              <c:numCache>
                <c:formatCode>General</c:formatCode>
                <c:ptCount val="61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9-4200-A3BE-C26842ECEB23}"/>
            </c:ext>
          </c:extLst>
        </c:ser>
        <c:ser>
          <c:idx val="1"/>
          <c:order val="1"/>
          <c:tx>
            <c:strRef>
              <c:f>'17. Task 3 (h)'!$D$2</c:f>
              <c:strCache>
                <c:ptCount val="1"/>
                <c:pt idx="0">
                  <c:v>Country_2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(h)'!$D$3:$D$63</c:f>
              <c:numCache>
                <c:formatCode>General</c:formatCode>
                <c:ptCount val="61"/>
                <c:pt idx="0">
                  <c:v>0.52</c:v>
                </c:pt>
                <c:pt idx="1">
                  <c:v>0.7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0.42</c:v>
                </c:pt>
                <c:pt idx="5">
                  <c:v>0.62</c:v>
                </c:pt>
                <c:pt idx="6">
                  <c:v>0.43</c:v>
                </c:pt>
                <c:pt idx="7">
                  <c:v>1.0900000000000001</c:v>
                </c:pt>
                <c:pt idx="8">
                  <c:v>1.53</c:v>
                </c:pt>
                <c:pt idx="9">
                  <c:v>0.39</c:v>
                </c:pt>
                <c:pt idx="10">
                  <c:v>0.83</c:v>
                </c:pt>
                <c:pt idx="11">
                  <c:v>0.5</c:v>
                </c:pt>
                <c:pt idx="12">
                  <c:v>0.54</c:v>
                </c:pt>
                <c:pt idx="13">
                  <c:v>1.24</c:v>
                </c:pt>
                <c:pt idx="14">
                  <c:v>0.23</c:v>
                </c:pt>
                <c:pt idx="15">
                  <c:v>0.24</c:v>
                </c:pt>
                <c:pt idx="16">
                  <c:v>0.21</c:v>
                </c:pt>
                <c:pt idx="17">
                  <c:v>0.91</c:v>
                </c:pt>
                <c:pt idx="18">
                  <c:v>0.8</c:v>
                </c:pt>
                <c:pt idx="19">
                  <c:v>1.02</c:v>
                </c:pt>
                <c:pt idx="20">
                  <c:v>1.74</c:v>
                </c:pt>
                <c:pt idx="21">
                  <c:v>0.84</c:v>
                </c:pt>
                <c:pt idx="22">
                  <c:v>0.45</c:v>
                </c:pt>
                <c:pt idx="23">
                  <c:v>0.81</c:v>
                </c:pt>
                <c:pt idx="24">
                  <c:v>0.25</c:v>
                </c:pt>
                <c:pt idx="25">
                  <c:v>0.61</c:v>
                </c:pt>
                <c:pt idx="26">
                  <c:v>0.26</c:v>
                </c:pt>
                <c:pt idx="27">
                  <c:v>1.36</c:v>
                </c:pt>
                <c:pt idx="28">
                  <c:v>0.5</c:v>
                </c:pt>
                <c:pt idx="29">
                  <c:v>0.41</c:v>
                </c:pt>
                <c:pt idx="30">
                  <c:v>0.32</c:v>
                </c:pt>
                <c:pt idx="31">
                  <c:v>0.8</c:v>
                </c:pt>
                <c:pt idx="32">
                  <c:v>0.44</c:v>
                </c:pt>
                <c:pt idx="33">
                  <c:v>0.54</c:v>
                </c:pt>
                <c:pt idx="34">
                  <c:v>0.21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1.35</c:v>
                </c:pt>
                <c:pt idx="39">
                  <c:v>0.66</c:v>
                </c:pt>
                <c:pt idx="40">
                  <c:v>0.38</c:v>
                </c:pt>
                <c:pt idx="41">
                  <c:v>0.43</c:v>
                </c:pt>
                <c:pt idx="42">
                  <c:v>0.68</c:v>
                </c:pt>
                <c:pt idx="43">
                  <c:v>0.22</c:v>
                </c:pt>
                <c:pt idx="44">
                  <c:v>0.64</c:v>
                </c:pt>
                <c:pt idx="45">
                  <c:v>0.64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0.35</c:v>
                </c:pt>
                <c:pt idx="49">
                  <c:v>0.38</c:v>
                </c:pt>
                <c:pt idx="50">
                  <c:v>0.54</c:v>
                </c:pt>
                <c:pt idx="51">
                  <c:v>0.43</c:v>
                </c:pt>
                <c:pt idx="52">
                  <c:v>1.98</c:v>
                </c:pt>
                <c:pt idx="53">
                  <c:v>0.24</c:v>
                </c:pt>
                <c:pt idx="54">
                  <c:v>0.28999999999999998</c:v>
                </c:pt>
                <c:pt idx="55">
                  <c:v>0.27</c:v>
                </c:pt>
                <c:pt idx="56">
                  <c:v>0.62</c:v>
                </c:pt>
                <c:pt idx="57">
                  <c:v>0.32</c:v>
                </c:pt>
                <c:pt idx="58">
                  <c:v>0.45</c:v>
                </c:pt>
                <c:pt idx="59">
                  <c:v>0.31</c:v>
                </c:pt>
                <c:pt idx="6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9-4200-A3BE-C26842ECEB23}"/>
            </c:ext>
          </c:extLst>
        </c:ser>
        <c:ser>
          <c:idx val="2"/>
          <c:order val="2"/>
          <c:tx>
            <c:strRef>
              <c:f>'17. Task 3 (h)'!$E$2</c:f>
              <c:strCache>
                <c:ptCount val="1"/>
                <c:pt idx="0">
                  <c:v>Country_3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(h)'!$E$3:$E$63</c:f>
              <c:numCache>
                <c:formatCode>General</c:formatCode>
                <c:ptCount val="61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0.63</c:v>
                </c:pt>
                <c:pt idx="8">
                  <c:v>0.66</c:v>
                </c:pt>
                <c:pt idx="9">
                  <c:v>0.49</c:v>
                </c:pt>
                <c:pt idx="10">
                  <c:v>0.62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0.67</c:v>
                </c:pt>
                <c:pt idx="14">
                  <c:v>0.42</c:v>
                </c:pt>
                <c:pt idx="15">
                  <c:v>0.43</c:v>
                </c:pt>
                <c:pt idx="16">
                  <c:v>0.42</c:v>
                </c:pt>
                <c:pt idx="17">
                  <c:v>0.66</c:v>
                </c:pt>
                <c:pt idx="18">
                  <c:v>0.65</c:v>
                </c:pt>
                <c:pt idx="19">
                  <c:v>0.69</c:v>
                </c:pt>
                <c:pt idx="20">
                  <c:v>0.72</c:v>
                </c:pt>
                <c:pt idx="21">
                  <c:v>0.67</c:v>
                </c:pt>
                <c:pt idx="22">
                  <c:v>0.57999999999999996</c:v>
                </c:pt>
                <c:pt idx="23">
                  <c:v>0.68</c:v>
                </c:pt>
                <c:pt idx="24">
                  <c:v>0.49</c:v>
                </c:pt>
                <c:pt idx="25">
                  <c:v>0.65</c:v>
                </c:pt>
                <c:pt idx="26">
                  <c:v>0.5</c:v>
                </c:pt>
                <c:pt idx="27">
                  <c:v>0.75</c:v>
                </c:pt>
                <c:pt idx="28">
                  <c:v>0.63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0.72</c:v>
                </c:pt>
                <c:pt idx="32">
                  <c:v>0.63</c:v>
                </c:pt>
                <c:pt idx="33">
                  <c:v>0.67</c:v>
                </c:pt>
                <c:pt idx="34">
                  <c:v>0.51</c:v>
                </c:pt>
                <c:pt idx="35">
                  <c:v>0.69</c:v>
                </c:pt>
                <c:pt idx="36">
                  <c:v>0.69</c:v>
                </c:pt>
                <c:pt idx="37">
                  <c:v>0.7</c:v>
                </c:pt>
                <c:pt idx="38">
                  <c:v>0.8</c:v>
                </c:pt>
                <c:pt idx="39">
                  <c:v>0.73</c:v>
                </c:pt>
                <c:pt idx="40">
                  <c:v>0.64</c:v>
                </c:pt>
                <c:pt idx="41">
                  <c:v>0.67</c:v>
                </c:pt>
                <c:pt idx="42">
                  <c:v>0.75</c:v>
                </c:pt>
                <c:pt idx="43">
                  <c:v>0.56000000000000005</c:v>
                </c:pt>
                <c:pt idx="44">
                  <c:v>0.75</c:v>
                </c:pt>
                <c:pt idx="45">
                  <c:v>0.76</c:v>
                </c:pt>
                <c:pt idx="46">
                  <c:v>0.62</c:v>
                </c:pt>
                <c:pt idx="47">
                  <c:v>0.6</c:v>
                </c:pt>
                <c:pt idx="48">
                  <c:v>0.66</c:v>
                </c:pt>
                <c:pt idx="49">
                  <c:v>0.68</c:v>
                </c:pt>
                <c:pt idx="50">
                  <c:v>0.75</c:v>
                </c:pt>
                <c:pt idx="51">
                  <c:v>0.72</c:v>
                </c:pt>
                <c:pt idx="52">
                  <c:v>0.89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0.81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9-4200-A3BE-C26842ECEB23}"/>
            </c:ext>
          </c:extLst>
        </c:ser>
        <c:ser>
          <c:idx val="3"/>
          <c:order val="3"/>
          <c:tx>
            <c:strRef>
              <c:f>'17. Task 3 (h)'!$F$2</c:f>
              <c:strCache>
                <c:ptCount val="1"/>
                <c:pt idx="0">
                  <c:v>Country_4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(h)'!$F$3:$F$63</c:f>
              <c:numCache>
                <c:formatCode>General</c:formatCode>
                <c:ptCount val="61"/>
                <c:pt idx="0">
                  <c:v>0.75</c:v>
                </c:pt>
                <c:pt idx="1">
                  <c:v>0.71</c:v>
                </c:pt>
                <c:pt idx="2">
                  <c:v>0.73</c:v>
                </c:pt>
                <c:pt idx="3">
                  <c:v>0.77</c:v>
                </c:pt>
                <c:pt idx="4">
                  <c:v>0.76</c:v>
                </c:pt>
                <c:pt idx="5">
                  <c:v>0.67</c:v>
                </c:pt>
                <c:pt idx="6">
                  <c:v>0.73</c:v>
                </c:pt>
                <c:pt idx="7">
                  <c:v>0.7</c:v>
                </c:pt>
                <c:pt idx="8">
                  <c:v>0.7</c:v>
                </c:pt>
                <c:pt idx="9">
                  <c:v>0.71</c:v>
                </c:pt>
                <c:pt idx="10">
                  <c:v>0.7</c:v>
                </c:pt>
                <c:pt idx="11">
                  <c:v>0.74</c:v>
                </c:pt>
                <c:pt idx="12">
                  <c:v>0.72</c:v>
                </c:pt>
                <c:pt idx="13">
                  <c:v>0.7</c:v>
                </c:pt>
                <c:pt idx="14">
                  <c:v>0.71</c:v>
                </c:pt>
                <c:pt idx="15">
                  <c:v>0.71</c:v>
                </c:pt>
                <c:pt idx="16">
                  <c:v>0.74</c:v>
                </c:pt>
                <c:pt idx="17">
                  <c:v>0.69</c:v>
                </c:pt>
                <c:pt idx="18">
                  <c:v>0.71</c:v>
                </c:pt>
                <c:pt idx="19">
                  <c:v>0.67</c:v>
                </c:pt>
                <c:pt idx="20">
                  <c:v>0.62</c:v>
                </c:pt>
                <c:pt idx="21">
                  <c:v>0.72</c:v>
                </c:pt>
                <c:pt idx="22">
                  <c:v>0.73</c:v>
                </c:pt>
                <c:pt idx="23">
                  <c:v>0.68</c:v>
                </c:pt>
                <c:pt idx="24">
                  <c:v>0.77</c:v>
                </c:pt>
                <c:pt idx="25">
                  <c:v>0.66</c:v>
                </c:pt>
                <c:pt idx="26">
                  <c:v>0.7</c:v>
                </c:pt>
                <c:pt idx="27">
                  <c:v>0.69</c:v>
                </c:pt>
                <c:pt idx="28">
                  <c:v>0.75</c:v>
                </c:pt>
                <c:pt idx="29">
                  <c:v>0.74</c:v>
                </c:pt>
                <c:pt idx="30">
                  <c:v>0.7</c:v>
                </c:pt>
                <c:pt idx="31">
                  <c:v>0.71</c:v>
                </c:pt>
                <c:pt idx="32">
                  <c:v>0.67</c:v>
                </c:pt>
                <c:pt idx="33">
                  <c:v>0.64</c:v>
                </c:pt>
                <c:pt idx="34">
                  <c:v>0.69</c:v>
                </c:pt>
                <c:pt idx="35">
                  <c:v>0.7</c:v>
                </c:pt>
                <c:pt idx="36">
                  <c:v>0.74</c:v>
                </c:pt>
                <c:pt idx="37">
                  <c:v>0.74</c:v>
                </c:pt>
                <c:pt idx="38">
                  <c:v>0.69</c:v>
                </c:pt>
                <c:pt idx="39">
                  <c:v>0.69</c:v>
                </c:pt>
                <c:pt idx="40">
                  <c:v>0.67</c:v>
                </c:pt>
                <c:pt idx="41">
                  <c:v>0.66</c:v>
                </c:pt>
                <c:pt idx="42">
                  <c:v>0.65</c:v>
                </c:pt>
                <c:pt idx="43">
                  <c:v>0.76</c:v>
                </c:pt>
                <c:pt idx="44">
                  <c:v>0.68</c:v>
                </c:pt>
                <c:pt idx="45">
                  <c:v>0.69</c:v>
                </c:pt>
                <c:pt idx="46">
                  <c:v>0.66</c:v>
                </c:pt>
                <c:pt idx="47">
                  <c:v>0.72</c:v>
                </c:pt>
                <c:pt idx="48">
                  <c:v>0.65</c:v>
                </c:pt>
                <c:pt idx="49">
                  <c:v>0.69</c:v>
                </c:pt>
                <c:pt idx="50">
                  <c:v>0.67</c:v>
                </c:pt>
                <c:pt idx="51">
                  <c:v>0.71</c:v>
                </c:pt>
                <c:pt idx="52">
                  <c:v>0.68</c:v>
                </c:pt>
                <c:pt idx="53">
                  <c:v>0.66</c:v>
                </c:pt>
                <c:pt idx="54">
                  <c:v>0.7</c:v>
                </c:pt>
                <c:pt idx="55">
                  <c:v>0.71</c:v>
                </c:pt>
                <c:pt idx="56">
                  <c:v>0.7</c:v>
                </c:pt>
                <c:pt idx="57">
                  <c:v>0.71</c:v>
                </c:pt>
                <c:pt idx="58">
                  <c:v>0.68</c:v>
                </c:pt>
                <c:pt idx="59">
                  <c:v>0.69</c:v>
                </c:pt>
                <c:pt idx="6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9-4200-A3BE-C26842ECEB23}"/>
            </c:ext>
          </c:extLst>
        </c:ser>
        <c:ser>
          <c:idx val="4"/>
          <c:order val="4"/>
          <c:tx>
            <c:strRef>
              <c:f>'17. Task 3 (h)'!$G$2</c:f>
              <c:strCache>
                <c:ptCount val="1"/>
                <c:pt idx="0">
                  <c:v>Country_5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(h)'!$G$3:$G$63</c:f>
              <c:numCache>
                <c:formatCode>General</c:formatCode>
                <c:ptCount val="61"/>
                <c:pt idx="0">
                  <c:v>0.72</c:v>
                </c:pt>
                <c:pt idx="1">
                  <c:v>0.73</c:v>
                </c:pt>
                <c:pt idx="2">
                  <c:v>0.67</c:v>
                </c:pt>
                <c:pt idx="3">
                  <c:v>0.78</c:v>
                </c:pt>
                <c:pt idx="4">
                  <c:v>0.68</c:v>
                </c:pt>
                <c:pt idx="5">
                  <c:v>0.7</c:v>
                </c:pt>
                <c:pt idx="6">
                  <c:v>0.75</c:v>
                </c:pt>
                <c:pt idx="7">
                  <c:v>0.69</c:v>
                </c:pt>
                <c:pt idx="8">
                  <c:v>0.7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0.73</c:v>
                </c:pt>
                <c:pt idx="13">
                  <c:v>0.7</c:v>
                </c:pt>
                <c:pt idx="14">
                  <c:v>0.75</c:v>
                </c:pt>
                <c:pt idx="15">
                  <c:v>0.71</c:v>
                </c:pt>
                <c:pt idx="16">
                  <c:v>0.73</c:v>
                </c:pt>
                <c:pt idx="17">
                  <c:v>0.77</c:v>
                </c:pt>
                <c:pt idx="18">
                  <c:v>0.71</c:v>
                </c:pt>
                <c:pt idx="19">
                  <c:v>0.73</c:v>
                </c:pt>
                <c:pt idx="20">
                  <c:v>0.7</c:v>
                </c:pt>
                <c:pt idx="21">
                  <c:v>0.73</c:v>
                </c:pt>
                <c:pt idx="22">
                  <c:v>0.74</c:v>
                </c:pt>
                <c:pt idx="23">
                  <c:v>0.7</c:v>
                </c:pt>
                <c:pt idx="24">
                  <c:v>0.72</c:v>
                </c:pt>
                <c:pt idx="25">
                  <c:v>0.72</c:v>
                </c:pt>
                <c:pt idx="26">
                  <c:v>0.71</c:v>
                </c:pt>
                <c:pt idx="27">
                  <c:v>0.69</c:v>
                </c:pt>
                <c:pt idx="28">
                  <c:v>0.69</c:v>
                </c:pt>
                <c:pt idx="29">
                  <c:v>0.73</c:v>
                </c:pt>
                <c:pt idx="30">
                  <c:v>0.72</c:v>
                </c:pt>
                <c:pt idx="31">
                  <c:v>0.8</c:v>
                </c:pt>
                <c:pt idx="32">
                  <c:v>0.66</c:v>
                </c:pt>
                <c:pt idx="33">
                  <c:v>0.73</c:v>
                </c:pt>
                <c:pt idx="34">
                  <c:v>0.74</c:v>
                </c:pt>
                <c:pt idx="35">
                  <c:v>0.77</c:v>
                </c:pt>
                <c:pt idx="36">
                  <c:v>0.75</c:v>
                </c:pt>
                <c:pt idx="37">
                  <c:v>0.7</c:v>
                </c:pt>
                <c:pt idx="38">
                  <c:v>0.73</c:v>
                </c:pt>
                <c:pt idx="39">
                  <c:v>0.75</c:v>
                </c:pt>
                <c:pt idx="40">
                  <c:v>0.72</c:v>
                </c:pt>
                <c:pt idx="41">
                  <c:v>0.75</c:v>
                </c:pt>
                <c:pt idx="42">
                  <c:v>0.67</c:v>
                </c:pt>
                <c:pt idx="43">
                  <c:v>0.78</c:v>
                </c:pt>
                <c:pt idx="44">
                  <c:v>0.77</c:v>
                </c:pt>
                <c:pt idx="45">
                  <c:v>0.72</c:v>
                </c:pt>
                <c:pt idx="46">
                  <c:v>0.75</c:v>
                </c:pt>
                <c:pt idx="47">
                  <c:v>0.73</c:v>
                </c:pt>
                <c:pt idx="48">
                  <c:v>0.71</c:v>
                </c:pt>
                <c:pt idx="49">
                  <c:v>0.73</c:v>
                </c:pt>
                <c:pt idx="50">
                  <c:v>0.76</c:v>
                </c:pt>
                <c:pt idx="51">
                  <c:v>0.72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0.77</c:v>
                </c:pt>
                <c:pt idx="56">
                  <c:v>0.71</c:v>
                </c:pt>
                <c:pt idx="57">
                  <c:v>0.75</c:v>
                </c:pt>
                <c:pt idx="58">
                  <c:v>0.74</c:v>
                </c:pt>
                <c:pt idx="59">
                  <c:v>0.67</c:v>
                </c:pt>
                <c:pt idx="6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9-4200-A3BE-C26842ECEB23}"/>
            </c:ext>
          </c:extLst>
        </c:ser>
        <c:ser>
          <c:idx val="5"/>
          <c:order val="5"/>
          <c:tx>
            <c:strRef>
              <c:f>'17. Task 3 (h)'!$H$2</c:f>
              <c:strCache>
                <c:ptCount val="1"/>
                <c:pt idx="0">
                  <c:v>Country_6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(h)'!$H$3:$H$63</c:f>
              <c:numCache>
                <c:formatCode>General</c:formatCode>
                <c:ptCount val="61"/>
                <c:pt idx="0">
                  <c:v>0.81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0.74</c:v>
                </c:pt>
                <c:pt idx="5">
                  <c:v>0.76</c:v>
                </c:pt>
                <c:pt idx="6">
                  <c:v>0.76</c:v>
                </c:pt>
                <c:pt idx="7">
                  <c:v>0.71</c:v>
                </c:pt>
                <c:pt idx="8">
                  <c:v>0.79</c:v>
                </c:pt>
                <c:pt idx="9">
                  <c:v>0.78</c:v>
                </c:pt>
                <c:pt idx="10">
                  <c:v>0.74</c:v>
                </c:pt>
                <c:pt idx="11">
                  <c:v>0.75</c:v>
                </c:pt>
                <c:pt idx="12">
                  <c:v>0.78</c:v>
                </c:pt>
                <c:pt idx="13">
                  <c:v>0.75</c:v>
                </c:pt>
                <c:pt idx="14">
                  <c:v>0.75</c:v>
                </c:pt>
                <c:pt idx="15">
                  <c:v>0.72</c:v>
                </c:pt>
                <c:pt idx="16">
                  <c:v>0.78</c:v>
                </c:pt>
                <c:pt idx="17">
                  <c:v>0.76</c:v>
                </c:pt>
                <c:pt idx="18">
                  <c:v>0.77</c:v>
                </c:pt>
                <c:pt idx="19">
                  <c:v>0.71</c:v>
                </c:pt>
                <c:pt idx="20">
                  <c:v>0.81</c:v>
                </c:pt>
                <c:pt idx="21">
                  <c:v>0.76</c:v>
                </c:pt>
                <c:pt idx="22">
                  <c:v>0.75</c:v>
                </c:pt>
                <c:pt idx="23">
                  <c:v>0.82</c:v>
                </c:pt>
                <c:pt idx="24">
                  <c:v>0.76</c:v>
                </c:pt>
                <c:pt idx="25">
                  <c:v>0.72</c:v>
                </c:pt>
                <c:pt idx="26">
                  <c:v>0.75</c:v>
                </c:pt>
                <c:pt idx="27">
                  <c:v>0.69</c:v>
                </c:pt>
                <c:pt idx="28">
                  <c:v>0.79</c:v>
                </c:pt>
                <c:pt idx="29">
                  <c:v>0.75</c:v>
                </c:pt>
                <c:pt idx="30">
                  <c:v>0.74</c:v>
                </c:pt>
                <c:pt idx="31">
                  <c:v>0.79</c:v>
                </c:pt>
                <c:pt idx="32">
                  <c:v>0.71</c:v>
                </c:pt>
                <c:pt idx="33">
                  <c:v>0.78</c:v>
                </c:pt>
                <c:pt idx="34">
                  <c:v>0.7</c:v>
                </c:pt>
                <c:pt idx="35">
                  <c:v>0.74</c:v>
                </c:pt>
                <c:pt idx="36">
                  <c:v>0.72</c:v>
                </c:pt>
                <c:pt idx="37">
                  <c:v>0.8</c:v>
                </c:pt>
                <c:pt idx="38">
                  <c:v>0.81</c:v>
                </c:pt>
                <c:pt idx="39">
                  <c:v>0.75</c:v>
                </c:pt>
                <c:pt idx="40">
                  <c:v>0.79</c:v>
                </c:pt>
                <c:pt idx="41">
                  <c:v>0.75</c:v>
                </c:pt>
                <c:pt idx="42">
                  <c:v>0.78</c:v>
                </c:pt>
                <c:pt idx="43">
                  <c:v>0.74</c:v>
                </c:pt>
                <c:pt idx="44">
                  <c:v>0.71</c:v>
                </c:pt>
                <c:pt idx="45">
                  <c:v>0.71</c:v>
                </c:pt>
                <c:pt idx="46">
                  <c:v>0.77</c:v>
                </c:pt>
                <c:pt idx="47">
                  <c:v>0.83</c:v>
                </c:pt>
                <c:pt idx="48">
                  <c:v>0.77</c:v>
                </c:pt>
                <c:pt idx="49">
                  <c:v>0.74</c:v>
                </c:pt>
                <c:pt idx="50">
                  <c:v>0.82</c:v>
                </c:pt>
                <c:pt idx="51">
                  <c:v>0.77</c:v>
                </c:pt>
                <c:pt idx="52">
                  <c:v>0.76</c:v>
                </c:pt>
                <c:pt idx="53">
                  <c:v>0.77</c:v>
                </c:pt>
                <c:pt idx="54">
                  <c:v>0.76</c:v>
                </c:pt>
                <c:pt idx="55">
                  <c:v>0.75</c:v>
                </c:pt>
                <c:pt idx="56">
                  <c:v>0.72</c:v>
                </c:pt>
                <c:pt idx="57">
                  <c:v>0.78</c:v>
                </c:pt>
                <c:pt idx="58">
                  <c:v>0.76</c:v>
                </c:pt>
                <c:pt idx="59">
                  <c:v>0.8</c:v>
                </c:pt>
                <c:pt idx="6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9-4200-A3BE-C26842ECEB23}"/>
            </c:ext>
          </c:extLst>
        </c:ser>
        <c:ser>
          <c:idx val="6"/>
          <c:order val="6"/>
          <c:tx>
            <c:strRef>
              <c:f>'17. Task 3 (h)'!$I$2</c:f>
              <c:strCache>
                <c:ptCount val="1"/>
                <c:pt idx="0">
                  <c:v>Country_7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(h)'!$I$3:$I$63</c:f>
              <c:numCache>
                <c:formatCode>General</c:formatCode>
                <c:ptCount val="61"/>
                <c:pt idx="0">
                  <c:v>0.72</c:v>
                </c:pt>
                <c:pt idx="1">
                  <c:v>0.63</c:v>
                </c:pt>
                <c:pt idx="2">
                  <c:v>0.61</c:v>
                </c:pt>
                <c:pt idx="3">
                  <c:v>0.65</c:v>
                </c:pt>
                <c:pt idx="4">
                  <c:v>0.61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0.68</c:v>
                </c:pt>
                <c:pt idx="9">
                  <c:v>0.7</c:v>
                </c:pt>
                <c:pt idx="10">
                  <c:v>0.66</c:v>
                </c:pt>
                <c:pt idx="11">
                  <c:v>0.65</c:v>
                </c:pt>
                <c:pt idx="12">
                  <c:v>0.66</c:v>
                </c:pt>
                <c:pt idx="13">
                  <c:v>0.67</c:v>
                </c:pt>
                <c:pt idx="14">
                  <c:v>0.68</c:v>
                </c:pt>
                <c:pt idx="15">
                  <c:v>0.62</c:v>
                </c:pt>
                <c:pt idx="16">
                  <c:v>0.7</c:v>
                </c:pt>
                <c:pt idx="17">
                  <c:v>0.7</c:v>
                </c:pt>
                <c:pt idx="18">
                  <c:v>0.61</c:v>
                </c:pt>
                <c:pt idx="19">
                  <c:v>0.64</c:v>
                </c:pt>
                <c:pt idx="20">
                  <c:v>0.68</c:v>
                </c:pt>
                <c:pt idx="21">
                  <c:v>0.65</c:v>
                </c:pt>
                <c:pt idx="22">
                  <c:v>0.67</c:v>
                </c:pt>
                <c:pt idx="23">
                  <c:v>0.73</c:v>
                </c:pt>
                <c:pt idx="24">
                  <c:v>0.61</c:v>
                </c:pt>
                <c:pt idx="25">
                  <c:v>0.62</c:v>
                </c:pt>
                <c:pt idx="26">
                  <c:v>0.59</c:v>
                </c:pt>
                <c:pt idx="27">
                  <c:v>0.56999999999999995</c:v>
                </c:pt>
                <c:pt idx="28">
                  <c:v>0.71</c:v>
                </c:pt>
                <c:pt idx="29">
                  <c:v>0.63</c:v>
                </c:pt>
                <c:pt idx="30">
                  <c:v>0.64</c:v>
                </c:pt>
                <c:pt idx="31">
                  <c:v>0.7</c:v>
                </c:pt>
                <c:pt idx="32">
                  <c:v>0.63</c:v>
                </c:pt>
                <c:pt idx="33">
                  <c:v>0.69</c:v>
                </c:pt>
                <c:pt idx="34">
                  <c:v>0.54</c:v>
                </c:pt>
                <c:pt idx="35">
                  <c:v>0.62</c:v>
                </c:pt>
                <c:pt idx="36">
                  <c:v>0.61</c:v>
                </c:pt>
                <c:pt idx="37">
                  <c:v>0.65</c:v>
                </c:pt>
                <c:pt idx="38">
                  <c:v>0.71</c:v>
                </c:pt>
                <c:pt idx="39">
                  <c:v>0.65</c:v>
                </c:pt>
                <c:pt idx="40">
                  <c:v>0.71</c:v>
                </c:pt>
                <c:pt idx="41">
                  <c:v>0.69</c:v>
                </c:pt>
                <c:pt idx="42">
                  <c:v>0.63</c:v>
                </c:pt>
                <c:pt idx="43">
                  <c:v>0.6</c:v>
                </c:pt>
                <c:pt idx="44">
                  <c:v>0.61</c:v>
                </c:pt>
                <c:pt idx="45">
                  <c:v>0.56000000000000005</c:v>
                </c:pt>
                <c:pt idx="46">
                  <c:v>0.63</c:v>
                </c:pt>
                <c:pt idx="47">
                  <c:v>0.72</c:v>
                </c:pt>
                <c:pt idx="48">
                  <c:v>0.63</c:v>
                </c:pt>
                <c:pt idx="49">
                  <c:v>0.66</c:v>
                </c:pt>
                <c:pt idx="50">
                  <c:v>0.74</c:v>
                </c:pt>
                <c:pt idx="51">
                  <c:v>0.61</c:v>
                </c:pt>
                <c:pt idx="52">
                  <c:v>0.66</c:v>
                </c:pt>
                <c:pt idx="53">
                  <c:v>0.69</c:v>
                </c:pt>
                <c:pt idx="54">
                  <c:v>0.69</c:v>
                </c:pt>
                <c:pt idx="55">
                  <c:v>0.62</c:v>
                </c:pt>
                <c:pt idx="56">
                  <c:v>0.56999999999999995</c:v>
                </c:pt>
                <c:pt idx="57">
                  <c:v>0.7</c:v>
                </c:pt>
                <c:pt idx="58">
                  <c:v>0.69</c:v>
                </c:pt>
                <c:pt idx="59">
                  <c:v>0.66</c:v>
                </c:pt>
                <c:pt idx="60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9-4200-A3BE-C26842ECEB23}"/>
            </c:ext>
          </c:extLst>
        </c:ser>
        <c:ser>
          <c:idx val="7"/>
          <c:order val="7"/>
          <c:tx>
            <c:strRef>
              <c:f>'17. Task 3 (h)'!$J$2</c:f>
              <c:strCache>
                <c:ptCount val="1"/>
                <c:pt idx="0">
                  <c:v>Country_8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(h)'!$J$3:$J$63</c:f>
              <c:numCache>
                <c:formatCode>General</c:formatCode>
                <c:ptCount val="61"/>
                <c:pt idx="0">
                  <c:v>0.56999999999999995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0.63</c:v>
                </c:pt>
                <c:pt idx="6">
                  <c:v>0.62</c:v>
                </c:pt>
                <c:pt idx="7">
                  <c:v>0.67</c:v>
                </c:pt>
                <c:pt idx="8">
                  <c:v>0.69</c:v>
                </c:pt>
                <c:pt idx="9">
                  <c:v>0.64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0.74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0.63</c:v>
                </c:pt>
                <c:pt idx="18">
                  <c:v>0.63</c:v>
                </c:pt>
                <c:pt idx="19">
                  <c:v>0.65</c:v>
                </c:pt>
                <c:pt idx="20">
                  <c:v>0.67</c:v>
                </c:pt>
                <c:pt idx="21">
                  <c:v>0.66</c:v>
                </c:pt>
                <c:pt idx="22">
                  <c:v>0.64</c:v>
                </c:pt>
                <c:pt idx="23">
                  <c:v>0.68</c:v>
                </c:pt>
                <c:pt idx="24">
                  <c:v>0.63</c:v>
                </c:pt>
                <c:pt idx="25">
                  <c:v>0.69</c:v>
                </c:pt>
                <c:pt idx="26">
                  <c:v>0.65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0.62</c:v>
                </c:pt>
                <c:pt idx="32">
                  <c:v>0.6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0.71</c:v>
                </c:pt>
                <c:pt idx="39">
                  <c:v>0.69</c:v>
                </c:pt>
                <c:pt idx="40">
                  <c:v>0.67</c:v>
                </c:pt>
                <c:pt idx="41">
                  <c:v>0.69</c:v>
                </c:pt>
                <c:pt idx="42">
                  <c:v>0.57999999999999996</c:v>
                </c:pt>
                <c:pt idx="43">
                  <c:v>0.53</c:v>
                </c:pt>
                <c:pt idx="44">
                  <c:v>0.6</c:v>
                </c:pt>
                <c:pt idx="45">
                  <c:v>0.61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0.61</c:v>
                </c:pt>
                <c:pt idx="49">
                  <c:v>0.62</c:v>
                </c:pt>
                <c:pt idx="50">
                  <c:v>0.65</c:v>
                </c:pt>
                <c:pt idx="51">
                  <c:v>0.65</c:v>
                </c:pt>
                <c:pt idx="52">
                  <c:v>0.71</c:v>
                </c:pt>
                <c:pt idx="53">
                  <c:v>0.64</c:v>
                </c:pt>
                <c:pt idx="54">
                  <c:v>0.66</c:v>
                </c:pt>
                <c:pt idx="55">
                  <c:v>0.66</c:v>
                </c:pt>
                <c:pt idx="56">
                  <c:v>0.57999999999999996</c:v>
                </c:pt>
                <c:pt idx="57">
                  <c:v>0.55000000000000004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79-4200-A3BE-C26842EC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93112"/>
        <c:axId val="400707544"/>
      </c:lineChart>
      <c:dateAx>
        <c:axId val="400693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00707544"/>
        <c:crosses val="autoZero"/>
        <c:auto val="1"/>
        <c:lblOffset val="100"/>
        <c:baseTimeUnit val="days"/>
      </c:dateAx>
      <c:valAx>
        <c:axId val="400707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0069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Exponential</a:t>
            </a:r>
            <a:r>
              <a:rPr lang="en-US" u="sng" baseline="0"/>
              <a:t> </a:t>
            </a:r>
            <a:r>
              <a:rPr lang="en-US" u="sng"/>
              <a:t>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'17. Task 3 (h)'!$K$2</c:f>
              <c:strCache>
                <c:ptCount val="1"/>
                <c:pt idx="0">
                  <c:v>Country_9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(h)'!$K$3:$K$63</c:f>
              <c:numCache>
                <c:formatCode>0.00</c:formatCode>
                <c:ptCount val="61"/>
                <c:pt idx="0">
                  <c:v>0.64500000000000002</c:v>
                </c:pt>
                <c:pt idx="1">
                  <c:v>0.69999999999999984</c:v>
                </c:pt>
                <c:pt idx="2">
                  <c:v>0.66499999999999992</c:v>
                </c:pt>
                <c:pt idx="3">
                  <c:v>0.69625000000000004</c:v>
                </c:pt>
                <c:pt idx="4">
                  <c:v>0.60499999999999998</c:v>
                </c:pt>
                <c:pt idx="5">
                  <c:v>1.03</c:v>
                </c:pt>
                <c:pt idx="6">
                  <c:v>0.67500000000000004</c:v>
                </c:pt>
                <c:pt idx="7">
                  <c:v>0.68374999999999986</c:v>
                </c:pt>
                <c:pt idx="8">
                  <c:v>0.8274999999999999</c:v>
                </c:pt>
                <c:pt idx="9">
                  <c:v>0.65125</c:v>
                </c:pt>
                <c:pt idx="10">
                  <c:v>0.74875000000000003</c:v>
                </c:pt>
                <c:pt idx="11">
                  <c:v>0.70374999999999999</c:v>
                </c:pt>
                <c:pt idx="12">
                  <c:v>0.69375000000000009</c:v>
                </c:pt>
                <c:pt idx="13">
                  <c:v>0.80625000000000002</c:v>
                </c:pt>
                <c:pt idx="14">
                  <c:v>0.55374999999999996</c:v>
                </c:pt>
                <c:pt idx="15">
                  <c:v>0.55625000000000002</c:v>
                </c:pt>
                <c:pt idx="16">
                  <c:v>0.58250000000000002</c:v>
                </c:pt>
                <c:pt idx="17">
                  <c:v>0.75375000000000003</c:v>
                </c:pt>
                <c:pt idx="18">
                  <c:v>0.65249999999999997</c:v>
                </c:pt>
                <c:pt idx="19">
                  <c:v>0.6825</c:v>
                </c:pt>
                <c:pt idx="20">
                  <c:v>0.77624999999999988</c:v>
                </c:pt>
                <c:pt idx="21">
                  <c:v>0.68750000000000011</c:v>
                </c:pt>
                <c:pt idx="22">
                  <c:v>0.6825</c:v>
                </c:pt>
                <c:pt idx="23">
                  <c:v>0.68125000000000013</c:v>
                </c:pt>
                <c:pt idx="24">
                  <c:v>0.56125000000000003</c:v>
                </c:pt>
                <c:pt idx="25">
                  <c:v>0.6875</c:v>
                </c:pt>
                <c:pt idx="26">
                  <c:v>0.56500000000000006</c:v>
                </c:pt>
                <c:pt idx="27">
                  <c:v>0.77875000000000005</c:v>
                </c:pt>
                <c:pt idx="28">
                  <c:v>0.65125</c:v>
                </c:pt>
                <c:pt idx="29">
                  <c:v>0.63625000000000009</c:v>
                </c:pt>
                <c:pt idx="30">
                  <c:v>0.58000000000000007</c:v>
                </c:pt>
                <c:pt idx="31">
                  <c:v>0.74875000000000003</c:v>
                </c:pt>
                <c:pt idx="32">
                  <c:v>0.66249999999999998</c:v>
                </c:pt>
                <c:pt idx="33">
                  <c:v>0.71375</c:v>
                </c:pt>
                <c:pt idx="34">
                  <c:v>0.60375000000000001</c:v>
                </c:pt>
                <c:pt idx="35">
                  <c:v>0.67249999999999999</c:v>
                </c:pt>
                <c:pt idx="36">
                  <c:v>0.67375000000000007</c:v>
                </c:pt>
                <c:pt idx="37">
                  <c:v>0.69750000000000001</c:v>
                </c:pt>
                <c:pt idx="38">
                  <c:v>0.75875000000000004</c:v>
                </c:pt>
                <c:pt idx="39">
                  <c:v>0.65375000000000005</c:v>
                </c:pt>
                <c:pt idx="40">
                  <c:v>0.70625000000000004</c:v>
                </c:pt>
                <c:pt idx="41">
                  <c:v>0.66999999999999993</c:v>
                </c:pt>
                <c:pt idx="42">
                  <c:v>0.62749999999999995</c:v>
                </c:pt>
                <c:pt idx="43">
                  <c:v>0.55000000000000004</c:v>
                </c:pt>
                <c:pt idx="44">
                  <c:v>0.71375</c:v>
                </c:pt>
                <c:pt idx="45">
                  <c:v>0.71375</c:v>
                </c:pt>
                <c:pt idx="46">
                  <c:v>0.64124999999999999</c:v>
                </c:pt>
                <c:pt idx="47">
                  <c:v>0.62375000000000003</c:v>
                </c:pt>
                <c:pt idx="48">
                  <c:v>0.65250000000000008</c:v>
                </c:pt>
                <c:pt idx="49">
                  <c:v>0.69125000000000003</c:v>
                </c:pt>
                <c:pt idx="50">
                  <c:v>0.67374999999999996</c:v>
                </c:pt>
                <c:pt idx="51">
                  <c:v>0.67875000000000008</c:v>
                </c:pt>
                <c:pt idx="52">
                  <c:v>0.88374999999999992</c:v>
                </c:pt>
                <c:pt idx="53">
                  <c:v>0.66874999999999984</c:v>
                </c:pt>
                <c:pt idx="54">
                  <c:v>0.69124999999999992</c:v>
                </c:pt>
                <c:pt idx="55">
                  <c:v>0.63375000000000004</c:v>
                </c:pt>
                <c:pt idx="56">
                  <c:v>0.68125000000000002</c:v>
                </c:pt>
                <c:pt idx="57">
                  <c:v>0.61750000000000005</c:v>
                </c:pt>
                <c:pt idx="58">
                  <c:v>0.71875</c:v>
                </c:pt>
                <c:pt idx="59">
                  <c:v>0.59875</c:v>
                </c:pt>
                <c:pt idx="60">
                  <c:v>0.62875000000000003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A-41C1-8E37-0966D7F7BAAB}"/>
            </c:ext>
          </c:extLst>
        </c:ser>
        <c:ser>
          <c:idx val="1"/>
          <c:order val="1"/>
          <c:tx>
            <c:v>Exponential Moving Averages</c:v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val>
            <c:numRef>
              <c:f>'17. Task 3 (h)'!$M$3:$M$63</c:f>
              <c:numCache>
                <c:formatCode>General</c:formatCode>
                <c:ptCount val="61"/>
                <c:pt idx="3" formatCode="0.00">
                  <c:v>0.66849999999999987</c:v>
                </c:pt>
                <c:pt idx="4" formatCode="0.00">
                  <c:v>0.6898333333333333</c:v>
                </c:pt>
                <c:pt idx="5" formatCode="0.00">
                  <c:v>0.64029166666666659</c:v>
                </c:pt>
                <c:pt idx="6" formatCode="0.00">
                  <c:v>0.85295833333333326</c:v>
                </c:pt>
                <c:pt idx="7" formatCode="0.00">
                  <c:v>0.74149999999999994</c:v>
                </c:pt>
                <c:pt idx="8" formatCode="0.00">
                  <c:v>0.76249999999999996</c:v>
                </c:pt>
                <c:pt idx="9" formatCode="0.00">
                  <c:v>0.75837499999999991</c:v>
                </c:pt>
                <c:pt idx="10" formatCode="0.00">
                  <c:v>0.69995833333333324</c:v>
                </c:pt>
                <c:pt idx="11" formatCode="0.00">
                  <c:v>0.74437500000000001</c:v>
                </c:pt>
                <c:pt idx="12" formatCode="0.00">
                  <c:v>0.70199999999999985</c:v>
                </c:pt>
                <c:pt idx="13" formatCode="0.00">
                  <c:v>0.70891666666666664</c:v>
                </c:pt>
                <c:pt idx="14" formatCode="0.00">
                  <c:v>0.75608333333333322</c:v>
                </c:pt>
                <c:pt idx="15" formatCode="0.00">
                  <c:v>0.64533333333333331</c:v>
                </c:pt>
                <c:pt idx="16" formatCode="0.00">
                  <c:v>0.61399999999999988</c:v>
                </c:pt>
                <c:pt idx="17" formatCode="0.00">
                  <c:v>0.56966666666666654</c:v>
                </c:pt>
                <c:pt idx="18" formatCode="0.00">
                  <c:v>0.66770833333333335</c:v>
                </c:pt>
                <c:pt idx="19" formatCode="0.00">
                  <c:v>0.65979166666666667</c:v>
                </c:pt>
                <c:pt idx="20" formatCode="0.00">
                  <c:v>0.69212499999999999</c:v>
                </c:pt>
                <c:pt idx="21" formatCode="0.00">
                  <c:v>0.72549999999999992</c:v>
                </c:pt>
                <c:pt idx="22" formatCode="0.00">
                  <c:v>0.70704166666666668</c:v>
                </c:pt>
                <c:pt idx="23" formatCode="0.00">
                  <c:v>0.70554166666666662</c:v>
                </c:pt>
                <c:pt idx="24" formatCode="0.00">
                  <c:v>0.68300000000000005</c:v>
                </c:pt>
                <c:pt idx="25" formatCode="0.00">
                  <c:v>0.61754166666666666</c:v>
                </c:pt>
                <c:pt idx="26" formatCode="0.00">
                  <c:v>0.6565833333333333</c:v>
                </c:pt>
                <c:pt idx="27" formatCode="0.00">
                  <c:v>0.59270833333333339</c:v>
                </c:pt>
                <c:pt idx="28" formatCode="0.00">
                  <c:v>0.70758333333333334</c:v>
                </c:pt>
                <c:pt idx="29" formatCode="0.00">
                  <c:v>0.66087499999999999</c:v>
                </c:pt>
                <c:pt idx="30" formatCode="0.00">
                  <c:v>0.67300000000000004</c:v>
                </c:pt>
                <c:pt idx="31" formatCode="0.00">
                  <c:v>0.60975000000000001</c:v>
                </c:pt>
                <c:pt idx="32" formatCode="0.00">
                  <c:v>0.68312499999999998</c:v>
                </c:pt>
                <c:pt idx="33" formatCode="0.00">
                  <c:v>0.66337499999999994</c:v>
                </c:pt>
                <c:pt idx="34" formatCode="0.00">
                  <c:v>0.70995833333333336</c:v>
                </c:pt>
                <c:pt idx="35" formatCode="0.00">
                  <c:v>0.64312499999999995</c:v>
                </c:pt>
                <c:pt idx="36" formatCode="0.00">
                  <c:v>0.66608333333333314</c:v>
                </c:pt>
                <c:pt idx="37" formatCode="0.00">
                  <c:v>0.65712499999999996</c:v>
                </c:pt>
                <c:pt idx="38" formatCode="0.00">
                  <c:v>0.68612499999999998</c:v>
                </c:pt>
                <c:pt idx="39" formatCode="0.00">
                  <c:v>0.72462499999999996</c:v>
                </c:pt>
                <c:pt idx="40" formatCode="0.00">
                  <c:v>0.68845833333333339</c:v>
                </c:pt>
                <c:pt idx="41" formatCode="0.00">
                  <c:v>0.70625000000000004</c:v>
                </c:pt>
                <c:pt idx="42" formatCode="0.00">
                  <c:v>0.67466666666666664</c:v>
                </c:pt>
                <c:pt idx="43" formatCode="0.00">
                  <c:v>0.65579166666666666</c:v>
                </c:pt>
                <c:pt idx="44" formatCode="0.00">
                  <c:v>0.5960833333333333</c:v>
                </c:pt>
                <c:pt idx="45" formatCode="0.00">
                  <c:v>0.65541666666666654</c:v>
                </c:pt>
                <c:pt idx="46" formatCode="0.00">
                  <c:v>0.6755416666666666</c:v>
                </c:pt>
                <c:pt idx="47" formatCode="0.00">
                  <c:v>0.67508333333333326</c:v>
                </c:pt>
                <c:pt idx="48" formatCode="0.00">
                  <c:v>0.64883333333333326</c:v>
                </c:pt>
                <c:pt idx="49" formatCode="0.00">
                  <c:v>0.64316666666666666</c:v>
                </c:pt>
                <c:pt idx="50" formatCode="0.00">
                  <c:v>0.66645833333333337</c:v>
                </c:pt>
                <c:pt idx="51" formatCode="0.00">
                  <c:v>0.67287499999999989</c:v>
                </c:pt>
                <c:pt idx="52" formatCode="0.00">
                  <c:v>0.68049999999999999</c:v>
                </c:pt>
                <c:pt idx="53" formatCode="0.00">
                  <c:v>0.7869166666666666</c:v>
                </c:pt>
                <c:pt idx="54" formatCode="0.00">
                  <c:v>0.72124999999999984</c:v>
                </c:pt>
                <c:pt idx="55" formatCode="0.00">
                  <c:v>0.73091666666666644</c:v>
                </c:pt>
                <c:pt idx="56" formatCode="0.00">
                  <c:v>0.65533333333333332</c:v>
                </c:pt>
                <c:pt idx="57" formatCode="0.00">
                  <c:v>0.67249999999999999</c:v>
                </c:pt>
                <c:pt idx="58" formatCode="0.00">
                  <c:v>0.63616666666666666</c:v>
                </c:pt>
                <c:pt idx="59" formatCode="0.00">
                  <c:v>0.68637499999999996</c:v>
                </c:pt>
                <c:pt idx="60" formatCode="0.00">
                  <c:v>0.63112499999999994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A-41C1-8E37-0966D7F7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26984"/>
        <c:axId val="493888280"/>
      </c:lineChart>
      <c:dateAx>
        <c:axId val="493926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3888280"/>
        <c:crosses val="autoZero"/>
        <c:auto val="1"/>
        <c:lblOffset val="100"/>
        <c:baseTimeUnit val="days"/>
      </c:dateAx>
      <c:valAx>
        <c:axId val="4938882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39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10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0" u="sng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(h)'!$K$3:$K$63</c:f>
              <c:numCache>
                <c:formatCode>0.00</c:formatCode>
                <c:ptCount val="61"/>
                <c:pt idx="0">
                  <c:v>0.64500000000000002</c:v>
                </c:pt>
                <c:pt idx="1">
                  <c:v>0.69999999999999984</c:v>
                </c:pt>
                <c:pt idx="2">
                  <c:v>0.66499999999999992</c:v>
                </c:pt>
                <c:pt idx="3">
                  <c:v>0.69625000000000004</c:v>
                </c:pt>
                <c:pt idx="4">
                  <c:v>0.60499999999999998</c:v>
                </c:pt>
                <c:pt idx="5">
                  <c:v>1.03</c:v>
                </c:pt>
                <c:pt idx="6">
                  <c:v>0.67500000000000004</c:v>
                </c:pt>
                <c:pt idx="7">
                  <c:v>0.68374999999999986</c:v>
                </c:pt>
                <c:pt idx="8">
                  <c:v>0.8274999999999999</c:v>
                </c:pt>
                <c:pt idx="9">
                  <c:v>0.65125</c:v>
                </c:pt>
                <c:pt idx="10">
                  <c:v>0.74875000000000003</c:v>
                </c:pt>
                <c:pt idx="11">
                  <c:v>0.70374999999999999</c:v>
                </c:pt>
                <c:pt idx="12">
                  <c:v>0.69375000000000009</c:v>
                </c:pt>
                <c:pt idx="13">
                  <c:v>0.80625000000000002</c:v>
                </c:pt>
                <c:pt idx="14">
                  <c:v>0.55374999999999996</c:v>
                </c:pt>
                <c:pt idx="15">
                  <c:v>0.55625000000000002</c:v>
                </c:pt>
                <c:pt idx="16">
                  <c:v>0.58250000000000002</c:v>
                </c:pt>
                <c:pt idx="17">
                  <c:v>0.75375000000000003</c:v>
                </c:pt>
                <c:pt idx="18">
                  <c:v>0.65249999999999997</c:v>
                </c:pt>
                <c:pt idx="19">
                  <c:v>0.6825</c:v>
                </c:pt>
                <c:pt idx="20">
                  <c:v>0.77624999999999988</c:v>
                </c:pt>
                <c:pt idx="21">
                  <c:v>0.68750000000000011</c:v>
                </c:pt>
                <c:pt idx="22">
                  <c:v>0.6825</c:v>
                </c:pt>
                <c:pt idx="23">
                  <c:v>0.68125000000000013</c:v>
                </c:pt>
                <c:pt idx="24">
                  <c:v>0.56125000000000003</c:v>
                </c:pt>
                <c:pt idx="25">
                  <c:v>0.6875</c:v>
                </c:pt>
                <c:pt idx="26">
                  <c:v>0.56500000000000006</c:v>
                </c:pt>
                <c:pt idx="27">
                  <c:v>0.77875000000000005</c:v>
                </c:pt>
                <c:pt idx="28">
                  <c:v>0.65125</c:v>
                </c:pt>
                <c:pt idx="29">
                  <c:v>0.63625000000000009</c:v>
                </c:pt>
                <c:pt idx="30">
                  <c:v>0.58000000000000007</c:v>
                </c:pt>
                <c:pt idx="31">
                  <c:v>0.74875000000000003</c:v>
                </c:pt>
                <c:pt idx="32">
                  <c:v>0.66249999999999998</c:v>
                </c:pt>
                <c:pt idx="33">
                  <c:v>0.71375</c:v>
                </c:pt>
                <c:pt idx="34">
                  <c:v>0.60375000000000001</c:v>
                </c:pt>
                <c:pt idx="35">
                  <c:v>0.67249999999999999</c:v>
                </c:pt>
                <c:pt idx="36">
                  <c:v>0.67375000000000007</c:v>
                </c:pt>
                <c:pt idx="37">
                  <c:v>0.69750000000000001</c:v>
                </c:pt>
                <c:pt idx="38">
                  <c:v>0.75875000000000004</c:v>
                </c:pt>
                <c:pt idx="39">
                  <c:v>0.65375000000000005</c:v>
                </c:pt>
                <c:pt idx="40">
                  <c:v>0.70625000000000004</c:v>
                </c:pt>
                <c:pt idx="41">
                  <c:v>0.66999999999999993</c:v>
                </c:pt>
                <c:pt idx="42">
                  <c:v>0.62749999999999995</c:v>
                </c:pt>
                <c:pt idx="43">
                  <c:v>0.55000000000000004</c:v>
                </c:pt>
                <c:pt idx="44">
                  <c:v>0.71375</c:v>
                </c:pt>
                <c:pt idx="45">
                  <c:v>0.71375</c:v>
                </c:pt>
                <c:pt idx="46">
                  <c:v>0.64124999999999999</c:v>
                </c:pt>
                <c:pt idx="47">
                  <c:v>0.62375000000000003</c:v>
                </c:pt>
                <c:pt idx="48">
                  <c:v>0.65250000000000008</c:v>
                </c:pt>
                <c:pt idx="49">
                  <c:v>0.69125000000000003</c:v>
                </c:pt>
                <c:pt idx="50">
                  <c:v>0.67374999999999996</c:v>
                </c:pt>
                <c:pt idx="51">
                  <c:v>0.67875000000000008</c:v>
                </c:pt>
                <c:pt idx="52">
                  <c:v>0.88374999999999992</c:v>
                </c:pt>
                <c:pt idx="53">
                  <c:v>0.66874999999999984</c:v>
                </c:pt>
                <c:pt idx="54">
                  <c:v>0.69124999999999992</c:v>
                </c:pt>
                <c:pt idx="55">
                  <c:v>0.63375000000000004</c:v>
                </c:pt>
                <c:pt idx="56">
                  <c:v>0.68125000000000002</c:v>
                </c:pt>
                <c:pt idx="57">
                  <c:v>0.61750000000000005</c:v>
                </c:pt>
                <c:pt idx="58">
                  <c:v>0.71875</c:v>
                </c:pt>
                <c:pt idx="59">
                  <c:v>0.59875</c:v>
                </c:pt>
                <c:pt idx="60">
                  <c:v>0.62875000000000003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2-457A-8727-7D2FC6A18127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'17. Task 3 (h)'!$B$3:$B$63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'17. Task 3 (h)'!$N$3:$N$63</c:f>
              <c:numCache>
                <c:formatCode>0.00</c:formatCode>
                <c:ptCount val="61"/>
                <c:pt idx="1">
                  <c:v>0.64500000000000002</c:v>
                </c:pt>
                <c:pt idx="2">
                  <c:v>0.66149999999999987</c:v>
                </c:pt>
                <c:pt idx="3">
                  <c:v>0.66254999999999986</c:v>
                </c:pt>
                <c:pt idx="4">
                  <c:v>0.67265999999999992</c:v>
                </c:pt>
                <c:pt idx="5">
                  <c:v>0.65236199999999989</c:v>
                </c:pt>
                <c:pt idx="6">
                  <c:v>0.76565339999999993</c:v>
                </c:pt>
                <c:pt idx="7">
                  <c:v>0.73845737999999994</c:v>
                </c:pt>
                <c:pt idx="8">
                  <c:v>0.72204516599999979</c:v>
                </c:pt>
                <c:pt idx="9">
                  <c:v>0.75368161619999985</c:v>
                </c:pt>
                <c:pt idx="10">
                  <c:v>0.7229521313399998</c:v>
                </c:pt>
                <c:pt idx="11">
                  <c:v>0.73069149193799976</c:v>
                </c:pt>
                <c:pt idx="12">
                  <c:v>0.72260904435659978</c:v>
                </c:pt>
                <c:pt idx="13">
                  <c:v>0.71395133104961983</c:v>
                </c:pt>
                <c:pt idx="14">
                  <c:v>0.74164093173473389</c:v>
                </c:pt>
                <c:pt idx="15">
                  <c:v>0.68527365221431369</c:v>
                </c:pt>
                <c:pt idx="16">
                  <c:v>0.6465665565500196</c:v>
                </c:pt>
                <c:pt idx="17">
                  <c:v>0.62734658958501366</c:v>
                </c:pt>
                <c:pt idx="18">
                  <c:v>0.66526761270950951</c:v>
                </c:pt>
                <c:pt idx="19">
                  <c:v>0.66143732889665663</c:v>
                </c:pt>
                <c:pt idx="20">
                  <c:v>0.66775613022765956</c:v>
                </c:pt>
                <c:pt idx="21">
                  <c:v>0.70030429115936155</c:v>
                </c:pt>
                <c:pt idx="22">
                  <c:v>0.69646300381155302</c:v>
                </c:pt>
                <c:pt idx="23">
                  <c:v>0.69227410266808709</c:v>
                </c:pt>
                <c:pt idx="24">
                  <c:v>0.68896687186766092</c:v>
                </c:pt>
                <c:pt idx="25">
                  <c:v>0.65065181030736263</c:v>
                </c:pt>
                <c:pt idx="26">
                  <c:v>0.6617062672151538</c:v>
                </c:pt>
                <c:pt idx="27">
                  <c:v>0.63269438705060765</c:v>
                </c:pt>
                <c:pt idx="28">
                  <c:v>0.67651107093542528</c:v>
                </c:pt>
                <c:pt idx="29">
                  <c:v>0.66893274965479765</c:v>
                </c:pt>
                <c:pt idx="30">
                  <c:v>0.65912792475835835</c:v>
                </c:pt>
                <c:pt idx="31">
                  <c:v>0.63538954733085085</c:v>
                </c:pt>
                <c:pt idx="32">
                  <c:v>0.66939768313159553</c:v>
                </c:pt>
                <c:pt idx="33">
                  <c:v>0.66732837819211688</c:v>
                </c:pt>
                <c:pt idx="34">
                  <c:v>0.68125486473448171</c:v>
                </c:pt>
                <c:pt idx="35">
                  <c:v>0.65800340531413715</c:v>
                </c:pt>
                <c:pt idx="36">
                  <c:v>0.66235238371989591</c:v>
                </c:pt>
                <c:pt idx="37">
                  <c:v>0.66577166860392711</c:v>
                </c:pt>
                <c:pt idx="38">
                  <c:v>0.67529016802274899</c:v>
                </c:pt>
                <c:pt idx="39">
                  <c:v>0.70032811761592428</c:v>
                </c:pt>
                <c:pt idx="40">
                  <c:v>0.68635468233114694</c:v>
                </c:pt>
                <c:pt idx="41">
                  <c:v>0.69232327763180279</c:v>
                </c:pt>
                <c:pt idx="42">
                  <c:v>0.68562629434226185</c:v>
                </c:pt>
                <c:pt idx="43">
                  <c:v>0.66818840603958329</c:v>
                </c:pt>
                <c:pt idx="44">
                  <c:v>0.63273188422770832</c:v>
                </c:pt>
                <c:pt idx="45">
                  <c:v>0.65703731895939577</c:v>
                </c:pt>
                <c:pt idx="46">
                  <c:v>0.67405112327157701</c:v>
                </c:pt>
                <c:pt idx="47">
                  <c:v>0.66421078629010388</c:v>
                </c:pt>
                <c:pt idx="48">
                  <c:v>0.65207255040307266</c:v>
                </c:pt>
                <c:pt idx="49">
                  <c:v>0.65220078528215086</c:v>
                </c:pt>
                <c:pt idx="50">
                  <c:v>0.66391554969750555</c:v>
                </c:pt>
                <c:pt idx="51">
                  <c:v>0.66686588478825382</c:v>
                </c:pt>
                <c:pt idx="52">
                  <c:v>0.67043111935177768</c:v>
                </c:pt>
                <c:pt idx="53">
                  <c:v>0.73442678354624435</c:v>
                </c:pt>
                <c:pt idx="54">
                  <c:v>0.71472374848237097</c:v>
                </c:pt>
                <c:pt idx="55">
                  <c:v>0.70768162393765965</c:v>
                </c:pt>
                <c:pt idx="56">
                  <c:v>0.68550213675636174</c:v>
                </c:pt>
                <c:pt idx="57">
                  <c:v>0.68422649572945315</c:v>
                </c:pt>
                <c:pt idx="58">
                  <c:v>0.66420854701061716</c:v>
                </c:pt>
                <c:pt idx="59">
                  <c:v>0.68057098290743201</c:v>
                </c:pt>
                <c:pt idx="60">
                  <c:v>0.65602468803520242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2-457A-8727-7D2FC6A1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63608"/>
        <c:axId val="348063280"/>
      </c:lineChart>
      <c:dateAx>
        <c:axId val="348063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48063280"/>
        <c:crosses val="autoZero"/>
        <c:auto val="1"/>
        <c:lblOffset val="100"/>
        <c:baseTimeUnit val="days"/>
      </c:dateAx>
      <c:valAx>
        <c:axId val="3480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4806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u="sng">
                <a:solidFill>
                  <a:schemeClr val="tx1"/>
                </a:solidFill>
              </a:rPr>
              <a:t>Number of Installs by Acquisition Channel</a:t>
            </a:r>
          </a:p>
        </c:rich>
      </c:tx>
      <c:layout>
        <c:manualLayout>
          <c:xMode val="edge"/>
          <c:yMode val="edge"/>
          <c:x val="0.2433003300330033"/>
          <c:y val="3.9564787339268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'Task 2 - Pivot Tables (1)'!$E$3</c:f>
              <c:strCache>
                <c:ptCount val="1"/>
                <c:pt idx="0">
                  <c:v>Installs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CB-4161-A38B-2453D1E63FFC}"/>
              </c:ext>
            </c:extLst>
          </c:dPt>
          <c:dPt>
            <c:idx val="1"/>
            <c:bubble3D val="0"/>
            <c:spPr>
              <a:solidFill>
                <a:srgbClr val="CC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CB-4161-A38B-2453D1E63F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CB-4161-A38B-2453D1E63FFC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8CB-4161-A38B-2453D1E63FFC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CB-4161-A38B-2453D1E63FFC}"/>
              </c:ext>
            </c:extLst>
          </c:dPt>
          <c:dLbls>
            <c:dLbl>
              <c:idx val="1"/>
              <c:layout>
                <c:manualLayout>
                  <c:x val="-0.17821782178217824"/>
                  <c:y val="-0.138476755687438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CB-4161-A38B-2453D1E63FFC}"/>
                </c:ext>
              </c:extLst>
            </c:dLbl>
            <c:dLbl>
              <c:idx val="2"/>
              <c:layout>
                <c:manualLayout>
                  <c:x val="-8.580858085808582E-2"/>
                  <c:y val="0.102868447082096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CB-4161-A38B-2453D1E63FFC}"/>
                </c:ext>
              </c:extLst>
            </c:dLbl>
            <c:dLbl>
              <c:idx val="3"/>
              <c:layout>
                <c:manualLayout>
                  <c:x val="-7.0407040704070403E-2"/>
                  <c:y val="-2.37388724035608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CB-4161-A38B-2453D1E63FF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2 - Pivot Tables (1)'!$B$4:$B$8</c:f>
              <c:strCache>
                <c:ptCount val="5"/>
                <c:pt idx="0">
                  <c:v>Facebook Ads</c:v>
                </c:pt>
                <c:pt idx="1">
                  <c:v>googleadwords_int</c:v>
                </c:pt>
                <c:pt idx="2">
                  <c:v>snapchat_int</c:v>
                </c:pt>
                <c:pt idx="3">
                  <c:v>TikTok Ads</c:v>
                </c:pt>
                <c:pt idx="4">
                  <c:v>unityads_int</c:v>
                </c:pt>
              </c:strCache>
            </c:strRef>
          </c:cat>
          <c:val>
            <c:numRef>
              <c:f>'Task 2 - Pivot Tables (1)'!$E$4:$E$8</c:f>
              <c:numCache>
                <c:formatCode>#,##0</c:formatCode>
                <c:ptCount val="5"/>
                <c:pt idx="0">
                  <c:v>151225</c:v>
                </c:pt>
                <c:pt idx="1">
                  <c:v>644512</c:v>
                </c:pt>
                <c:pt idx="2">
                  <c:v>2283</c:v>
                </c:pt>
                <c:pt idx="3">
                  <c:v>53694</c:v>
                </c:pt>
                <c:pt idx="4">
                  <c:v>48744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B-4161-A38B-2453D1E6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88823272090989"/>
          <c:y val="0.29016732283464569"/>
          <c:w val="0.32377843394575678"/>
          <c:h val="0.47568350831146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1</a:t>
            </a:r>
          </a:p>
          <a:p>
            <a:pPr>
              <a:defRPr/>
            </a:pPr>
            <a:r>
              <a:rPr lang="en-US"/>
              <a:t>-historical data-</a:t>
            </a:r>
          </a:p>
        </c:rich>
      </c:tx>
      <c:layout>
        <c:manualLayout>
          <c:xMode val="edge"/>
          <c:yMode val="edge"/>
          <c:x val="0.36542437372843189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0738138501918029"/>
          <c:y val="0.16272933070866141"/>
          <c:w val="0.87054310518877454"/>
          <c:h val="0.62729429133858272"/>
        </c:manualLayout>
      </c:layout>
      <c:lineChart>
        <c:grouping val="standard"/>
        <c:varyColors val="0"/>
        <c:ser>
          <c:idx val="0"/>
          <c:order val="0"/>
          <c:tx>
            <c:strRef>
              <c:f>'8. T3 (a)'!$B$2</c:f>
              <c:strCache>
                <c:ptCount val="1"/>
                <c:pt idx="0">
                  <c:v>Country_1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'8. T3 (a)'!$B$3:$B$63</c:f>
              <c:numCache>
                <c:formatCode>General</c:formatCode>
                <c:ptCount val="61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6-482C-89EB-E66CDA06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dropLines>
        <c:smooth val="0"/>
        <c:axId val="421862568"/>
        <c:axId val="421862896"/>
      </c:lineChart>
      <c:dateAx>
        <c:axId val="421862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1862896"/>
        <c:crosses val="autoZero"/>
        <c:auto val="1"/>
        <c:lblOffset val="100"/>
        <c:baseTimeUnit val="days"/>
      </c:dateAx>
      <c:valAx>
        <c:axId val="42186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186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solidFill>
                  <a:schemeClr val="tx2">
                    <a:lumMod val="90000"/>
                    <a:lumOff val="10000"/>
                  </a:schemeClr>
                </a:solidFill>
              </a:defRPr>
            </a:pPr>
            <a:r>
              <a:rPr lang="en-US" sz="1400" b="0" u="sng">
                <a:solidFill>
                  <a:schemeClr val="tx2">
                    <a:lumMod val="90000"/>
                    <a:lumOff val="10000"/>
                  </a:schemeClr>
                </a:solidFill>
              </a:rPr>
              <a:t>Line Fit  Plot</a:t>
            </a:r>
          </a:p>
        </c:rich>
      </c:tx>
      <c:layout>
        <c:manualLayout>
          <c:xMode val="edge"/>
          <c:yMode val="edge"/>
          <c:x val="0.39054747206079415"/>
          <c:y val="2.9916591002090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19413785067259"/>
          <c:y val="0.16958327769577503"/>
          <c:w val="0.78617880742339818"/>
          <c:h val="0.63353161629540145"/>
        </c:manualLayout>
      </c:layout>
      <c:scatterChart>
        <c:scatterStyle val="lineMarker"/>
        <c:varyColors val="0"/>
        <c:ser>
          <c:idx val="0"/>
          <c:order val="0"/>
          <c:tx>
            <c:v>Country_1</c:v>
          </c:tx>
          <c:spPr>
            <a:ln w="19050">
              <a:noFill/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xVal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xVal>
          <c:yVal>
            <c:numRef>
              <c:f>'8. T3 (a)'!$B$3:$B$63</c:f>
              <c:numCache>
                <c:formatCode>General</c:formatCode>
                <c:ptCount val="61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8-4221-A873-09AF97A4205E}"/>
            </c:ext>
          </c:extLst>
        </c:ser>
        <c:ser>
          <c:idx val="1"/>
          <c:order val="1"/>
          <c:tx>
            <c:v>Predicted Country_1</c:v>
          </c:tx>
          <c:spPr>
            <a:ln w="19050">
              <a:noFill/>
            </a:ln>
          </c:spPr>
          <c:marker>
            <c:spPr>
              <a:ln>
                <a:solidFill>
                  <a:srgbClr val="E673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17612861963812421"/>
                  <c:y val="-0.4848252735949065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sr-Latn-RS"/>
                </a:p>
              </c:txPr>
            </c:trendlineLbl>
          </c:trendline>
          <c:xVal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xVal>
          <c:yVal>
            <c:numRef>
              <c:f>'8. T3 (a)'!$S$28:$S$88</c:f>
              <c:numCache>
                <c:formatCode>General</c:formatCode>
                <c:ptCount val="61"/>
                <c:pt idx="0">
                  <c:v>0.85407720782652063</c:v>
                </c:pt>
                <c:pt idx="1">
                  <c:v>0.85023638286619985</c:v>
                </c:pt>
                <c:pt idx="2">
                  <c:v>0.84639555790585064</c:v>
                </c:pt>
                <c:pt idx="3">
                  <c:v>0.84255473294552985</c:v>
                </c:pt>
                <c:pt idx="4">
                  <c:v>0.83871390798518064</c:v>
                </c:pt>
                <c:pt idx="5">
                  <c:v>0.83487308302483143</c:v>
                </c:pt>
                <c:pt idx="6">
                  <c:v>0.83103225806451064</c:v>
                </c:pt>
                <c:pt idx="7">
                  <c:v>0.82719143310416143</c:v>
                </c:pt>
                <c:pt idx="8">
                  <c:v>0.82335060814384065</c:v>
                </c:pt>
                <c:pt idx="9">
                  <c:v>0.81950978318349144</c:v>
                </c:pt>
                <c:pt idx="10">
                  <c:v>0.81566895822314223</c:v>
                </c:pt>
                <c:pt idx="11">
                  <c:v>0.81182813326282144</c:v>
                </c:pt>
                <c:pt idx="12">
                  <c:v>0.80798730830247223</c:v>
                </c:pt>
                <c:pt idx="13">
                  <c:v>0.80414648334212302</c:v>
                </c:pt>
                <c:pt idx="14">
                  <c:v>0.80030565838180223</c:v>
                </c:pt>
                <c:pt idx="15">
                  <c:v>0.79646483342145302</c:v>
                </c:pt>
                <c:pt idx="16">
                  <c:v>0.79262400846113223</c:v>
                </c:pt>
                <c:pt idx="17">
                  <c:v>0.78878318350078303</c:v>
                </c:pt>
                <c:pt idx="18">
                  <c:v>0.78494235854043382</c:v>
                </c:pt>
                <c:pt idx="19">
                  <c:v>0.78110153358011303</c:v>
                </c:pt>
                <c:pt idx="20">
                  <c:v>0.77726070861976382</c:v>
                </c:pt>
                <c:pt idx="21">
                  <c:v>0.77341988365941461</c:v>
                </c:pt>
                <c:pt idx="22">
                  <c:v>0.76957905869909382</c:v>
                </c:pt>
                <c:pt idx="23">
                  <c:v>0.76573823373874461</c:v>
                </c:pt>
                <c:pt idx="24">
                  <c:v>0.76189740877842382</c:v>
                </c:pt>
                <c:pt idx="25">
                  <c:v>0.75805658381807461</c:v>
                </c:pt>
                <c:pt idx="26">
                  <c:v>0.7542157588577254</c:v>
                </c:pt>
                <c:pt idx="27">
                  <c:v>0.75037493389740462</c:v>
                </c:pt>
                <c:pt idx="28">
                  <c:v>0.74653410893705541</c:v>
                </c:pt>
                <c:pt idx="29">
                  <c:v>0.7426932839767062</c:v>
                </c:pt>
                <c:pt idx="30">
                  <c:v>0.73885245901638541</c:v>
                </c:pt>
                <c:pt idx="31">
                  <c:v>0.7350116340560362</c:v>
                </c:pt>
                <c:pt idx="32">
                  <c:v>0.73117080909571541</c:v>
                </c:pt>
                <c:pt idx="33">
                  <c:v>0.7273299841353662</c:v>
                </c:pt>
                <c:pt idx="34">
                  <c:v>0.72348915917501699</c:v>
                </c:pt>
                <c:pt idx="35">
                  <c:v>0.71964833421469621</c:v>
                </c:pt>
                <c:pt idx="36">
                  <c:v>0.715807509254347</c:v>
                </c:pt>
                <c:pt idx="37">
                  <c:v>0.71196668429399779</c:v>
                </c:pt>
                <c:pt idx="38">
                  <c:v>0.708125859333677</c:v>
                </c:pt>
                <c:pt idx="39">
                  <c:v>0.70428503437332779</c:v>
                </c:pt>
                <c:pt idx="40">
                  <c:v>0.700444209413007</c:v>
                </c:pt>
                <c:pt idx="41">
                  <c:v>0.69660338445265779</c:v>
                </c:pt>
                <c:pt idx="42">
                  <c:v>0.69276255949230858</c:v>
                </c:pt>
                <c:pt idx="43">
                  <c:v>0.68892173453198779</c:v>
                </c:pt>
                <c:pt idx="44">
                  <c:v>0.68508090957163859</c:v>
                </c:pt>
                <c:pt idx="45">
                  <c:v>0.6812400846113178</c:v>
                </c:pt>
                <c:pt idx="46">
                  <c:v>0.67739925965096859</c:v>
                </c:pt>
                <c:pt idx="47">
                  <c:v>0.67355843469061938</c:v>
                </c:pt>
                <c:pt idx="48">
                  <c:v>0.66971760973029859</c:v>
                </c:pt>
                <c:pt idx="49">
                  <c:v>0.66587678476994938</c:v>
                </c:pt>
                <c:pt idx="50">
                  <c:v>0.66203595980960017</c:v>
                </c:pt>
                <c:pt idx="51">
                  <c:v>0.65819513484927938</c:v>
                </c:pt>
                <c:pt idx="52">
                  <c:v>0.65435430988893017</c:v>
                </c:pt>
                <c:pt idx="53">
                  <c:v>0.65051348492860939</c:v>
                </c:pt>
                <c:pt idx="54">
                  <c:v>0.64667265996826018</c:v>
                </c:pt>
                <c:pt idx="55">
                  <c:v>0.64283183500791097</c:v>
                </c:pt>
                <c:pt idx="56">
                  <c:v>0.63899101004759018</c:v>
                </c:pt>
                <c:pt idx="57">
                  <c:v>0.63515018508724097</c:v>
                </c:pt>
                <c:pt idx="58">
                  <c:v>0.63130936012689176</c:v>
                </c:pt>
                <c:pt idx="59">
                  <c:v>0.62746853516657097</c:v>
                </c:pt>
                <c:pt idx="60">
                  <c:v>0.62362771020622176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8-4221-A873-09AF97A4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3008"/>
        <c:axId val="540973992"/>
      </c:scatterChart>
      <c:valAx>
        <c:axId val="540973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txPr>
          <a:bodyPr rot="-2640000"/>
          <a:lstStyle/>
          <a:p>
            <a:pPr>
              <a:defRPr sz="900"/>
            </a:pPr>
            <a:endParaRPr lang="sr-Latn-RS"/>
          </a:p>
        </c:txPr>
        <c:crossAx val="540973992"/>
        <c:crosses val="autoZero"/>
        <c:crossBetween val="midCat"/>
      </c:valAx>
      <c:valAx>
        <c:axId val="540973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0973008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66735353839876743"/>
          <c:y val="0.29494538989077979"/>
          <c:w val="0.32422533322879227"/>
          <c:h val="0.2245161624533775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u="sng"/>
              <a:t>Exponential Moving</a:t>
            </a:r>
            <a:r>
              <a:rPr lang="en-US" sz="1400" u="sng" baseline="0"/>
              <a:t> Averages</a:t>
            </a:r>
            <a:endParaRPr lang="en-US" sz="1400" u="sng"/>
          </a:p>
        </c:rich>
      </c:tx>
      <c:layout>
        <c:manualLayout>
          <c:xMode val="edge"/>
          <c:yMode val="edge"/>
          <c:x val="0.22675767918088738"/>
          <c:y val="5.5749128919860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Historical Data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'8. T3 (a)'!$B$3:$B$64</c:f>
              <c:numCache>
                <c:formatCode>General</c:formatCode>
                <c:ptCount val="62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  <c:pt idx="61" formatCode="0.00">
                  <c:v>0.70322584139836897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DC2-B6AE-40A13EF79B89}"/>
            </c:ext>
          </c:extLst>
        </c:ser>
        <c:ser>
          <c:idx val="1"/>
          <c:order val="1"/>
          <c:tx>
            <c:strRef>
              <c:f>'8. T3 (a)'!$D$2</c:f>
              <c:strCache>
                <c:ptCount val="1"/>
                <c:pt idx="0">
                  <c:v>Exponential Moving Averages</c:v>
                </c:pt>
              </c:strCache>
            </c:strRef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'8. T3 (a)'!$D$3:$D$64</c:f>
              <c:numCache>
                <c:formatCode>General</c:formatCode>
                <c:ptCount val="62"/>
                <c:pt idx="3" formatCode="0.000">
                  <c:v>0.81099999999999994</c:v>
                </c:pt>
                <c:pt idx="4" formatCode="0.000">
                  <c:v>0.94033333333333324</c:v>
                </c:pt>
                <c:pt idx="5" formatCode="0.000">
                  <c:v>0.72266666666666657</c:v>
                </c:pt>
                <c:pt idx="6" formatCode="0.000">
                  <c:v>2.3196666666666665</c:v>
                </c:pt>
                <c:pt idx="7" formatCode="0.000">
                  <c:v>1.5203333333333333</c:v>
                </c:pt>
                <c:pt idx="8" formatCode="0.000">
                  <c:v>1.2999999999999998</c:v>
                </c:pt>
                <c:pt idx="9" formatCode="0.000">
                  <c:v>0.78833333333333333</c:v>
                </c:pt>
                <c:pt idx="10" formatCode="0.000">
                  <c:v>0.72066666666666657</c:v>
                </c:pt>
                <c:pt idx="11" formatCode="0.000">
                  <c:v>0.92300000000000004</c:v>
                </c:pt>
                <c:pt idx="12" formatCode="0.000">
                  <c:v>0.93733333333333335</c:v>
                </c:pt>
                <c:pt idx="13" formatCode="0.000">
                  <c:v>0.92366666666666664</c:v>
                </c:pt>
                <c:pt idx="14" formatCode="0.000">
                  <c:v>0.95199999999999996</c:v>
                </c:pt>
                <c:pt idx="15" formatCode="0.000">
                  <c:v>0.629</c:v>
                </c:pt>
                <c:pt idx="16" formatCode="0.000">
                  <c:v>0.57633333333333336</c:v>
                </c:pt>
                <c:pt idx="17" formatCode="0.000">
                  <c:v>0.48866666666666658</c:v>
                </c:pt>
                <c:pt idx="18" formatCode="0.000">
                  <c:v>0.72566666666666668</c:v>
                </c:pt>
                <c:pt idx="19" formatCode="0.000">
                  <c:v>0.51966666666666672</c:v>
                </c:pt>
                <c:pt idx="20" formatCode="0.000">
                  <c:v>0.47833333333333328</c:v>
                </c:pt>
                <c:pt idx="21" formatCode="0.000">
                  <c:v>0.30499999999999999</c:v>
                </c:pt>
                <c:pt idx="22" formatCode="0.000">
                  <c:v>0.39533333333333331</c:v>
                </c:pt>
                <c:pt idx="23" formatCode="0.000">
                  <c:v>0.65266666666666673</c:v>
                </c:pt>
                <c:pt idx="24" formatCode="0.000">
                  <c:v>0.5063333333333333</c:v>
                </c:pt>
                <c:pt idx="25" formatCode="0.000">
                  <c:v>0.43033333333333329</c:v>
                </c:pt>
                <c:pt idx="26" formatCode="0.000">
                  <c:v>0.58499999999999996</c:v>
                </c:pt>
                <c:pt idx="27" formatCode="0.000">
                  <c:v>0.44633333333333325</c:v>
                </c:pt>
                <c:pt idx="28" formatCode="0.000">
                  <c:v>0.67233333333333334</c:v>
                </c:pt>
                <c:pt idx="29" formatCode="0.000">
                  <c:v>0.56066666666666665</c:v>
                </c:pt>
                <c:pt idx="30" formatCode="0.000">
                  <c:v>0.65766666666666662</c:v>
                </c:pt>
                <c:pt idx="31" formatCode="0.000">
                  <c:v>0.5003333333333333</c:v>
                </c:pt>
                <c:pt idx="32" formatCode="0.000">
                  <c:v>0.70066666666666666</c:v>
                </c:pt>
                <c:pt idx="33" formatCode="0.000">
                  <c:v>0.80366666666666653</c:v>
                </c:pt>
                <c:pt idx="34" formatCode="0.000">
                  <c:v>0.97700000000000009</c:v>
                </c:pt>
                <c:pt idx="35" formatCode="0.000">
                  <c:v>0.92533333333333323</c:v>
                </c:pt>
                <c:pt idx="36" formatCode="0.000">
                  <c:v>0.77933333333333321</c:v>
                </c:pt>
                <c:pt idx="37" formatCode="0.000">
                  <c:v>0.68899999999999995</c:v>
                </c:pt>
                <c:pt idx="38" formatCode="0.000">
                  <c:v>0.69099999999999995</c:v>
                </c:pt>
                <c:pt idx="39" formatCode="0.000">
                  <c:v>0.46599999999999997</c:v>
                </c:pt>
                <c:pt idx="40" formatCode="0.000">
                  <c:v>0.40100000000000002</c:v>
                </c:pt>
                <c:pt idx="41" formatCode="0.000">
                  <c:v>0.70599999999999996</c:v>
                </c:pt>
                <c:pt idx="42" formatCode="0.000">
                  <c:v>0.70599999999999996</c:v>
                </c:pt>
                <c:pt idx="43" formatCode="0.000">
                  <c:v>0.56699999999999995</c:v>
                </c:pt>
                <c:pt idx="44" formatCode="0.000">
                  <c:v>0.34533333333333333</c:v>
                </c:pt>
                <c:pt idx="45" formatCode="0.000">
                  <c:v>0.621</c:v>
                </c:pt>
                <c:pt idx="46" formatCode="0.000">
                  <c:v>0.81466666666666665</c:v>
                </c:pt>
                <c:pt idx="47" formatCode="0.000">
                  <c:v>0.90233333333333321</c:v>
                </c:pt>
                <c:pt idx="48" formatCode="0.000">
                  <c:v>0.72500000000000009</c:v>
                </c:pt>
                <c:pt idx="49" formatCode="0.000">
                  <c:v>0.76999999999999991</c:v>
                </c:pt>
                <c:pt idx="50" formatCode="0.000">
                  <c:v>0.87366666666666659</c:v>
                </c:pt>
                <c:pt idx="51" formatCode="0.000">
                  <c:v>0.68166666666666664</c:v>
                </c:pt>
                <c:pt idx="52" formatCode="0.000">
                  <c:v>0.78499999999999992</c:v>
                </c:pt>
                <c:pt idx="53" formatCode="0.000">
                  <c:v>0.65599999999999992</c:v>
                </c:pt>
                <c:pt idx="54" formatCode="0.000">
                  <c:v>0.87566666666666659</c:v>
                </c:pt>
                <c:pt idx="55" formatCode="0.000">
                  <c:v>0.93666666666666676</c:v>
                </c:pt>
                <c:pt idx="56" formatCode="0.000">
                  <c:v>0.81266666666666665</c:v>
                </c:pt>
                <c:pt idx="57" formatCode="0.000">
                  <c:v>0.78433333333333333</c:v>
                </c:pt>
                <c:pt idx="58" formatCode="0.000">
                  <c:v>0.55666666666666664</c:v>
                </c:pt>
                <c:pt idx="59" formatCode="0.000">
                  <c:v>0.85666666666666669</c:v>
                </c:pt>
                <c:pt idx="60" formatCode="0.000">
                  <c:v>0.56499999999999995</c:v>
                </c:pt>
                <c:pt idx="61" formatCode="0.00">
                  <c:v>0.73466666666666658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DC2-B6AE-40A13EF7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22704"/>
        <c:axId val="413007616"/>
      </c:lineChart>
      <c:dateAx>
        <c:axId val="41302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3007616"/>
        <c:crosses val="autoZero"/>
        <c:auto val="1"/>
        <c:lblOffset val="100"/>
        <c:baseTimeUnit val="days"/>
      </c:dateAx>
      <c:valAx>
        <c:axId val="41300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30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Exponential Smoothing</a:t>
            </a:r>
          </a:p>
        </c:rich>
      </c:tx>
      <c:layout>
        <c:manualLayout>
          <c:xMode val="edge"/>
          <c:yMode val="edge"/>
          <c:x val="0.25128504459330642"/>
          <c:y val="4.332129963898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'8. T3 (a)'!$B$3:$B$63</c:f>
              <c:numCache>
                <c:formatCode>General</c:formatCode>
                <c:ptCount val="61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1-4B22-9DAF-8B471BEE896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(a)'!$A$3:$A$63</c:f>
              <c:numCache>
                <c:formatCode>yyyy\-mm\-dd</c:formatCode>
                <c:ptCount val="6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</c:numCache>
            </c:numRef>
          </c:cat>
          <c:val>
            <c:numRef>
              <c:f>'8. T3 (a)'!$E$3:$E$63</c:f>
              <c:numCache>
                <c:formatCode>0.000</c:formatCode>
                <c:ptCount val="61"/>
                <c:pt idx="1">
                  <c:v>0.57999999999999996</c:v>
                </c:pt>
                <c:pt idx="2">
                  <c:v>0.68500000000000005</c:v>
                </c:pt>
                <c:pt idx="3">
                  <c:v>0.73750000000000004</c:v>
                </c:pt>
                <c:pt idx="4">
                  <c:v>0.81024999999999991</c:v>
                </c:pt>
                <c:pt idx="5">
                  <c:v>0.73217499999999991</c:v>
                </c:pt>
                <c:pt idx="6">
                  <c:v>1.6165224999999999</c:v>
                </c:pt>
                <c:pt idx="7">
                  <c:v>1.4315657499999999</c:v>
                </c:pt>
                <c:pt idx="8">
                  <c:v>1.1190960249999999</c:v>
                </c:pt>
                <c:pt idx="9">
                  <c:v>1.0443672175000001</c:v>
                </c:pt>
                <c:pt idx="10">
                  <c:v>0.97105705224999994</c:v>
                </c:pt>
                <c:pt idx="11">
                  <c:v>0.97973993657499991</c:v>
                </c:pt>
                <c:pt idx="12">
                  <c:v>0.97681795560249984</c:v>
                </c:pt>
                <c:pt idx="13">
                  <c:v>0.94477256892174988</c:v>
                </c:pt>
                <c:pt idx="14">
                  <c:v>0.95534079824522489</c:v>
                </c:pt>
                <c:pt idx="15">
                  <c:v>0.77973855877165732</c:v>
                </c:pt>
                <c:pt idx="16">
                  <c:v>0.69281699114016015</c:v>
                </c:pt>
                <c:pt idx="17">
                  <c:v>0.64697189379811204</c:v>
                </c:pt>
                <c:pt idx="18">
                  <c:v>0.72588032565867844</c:v>
                </c:pt>
                <c:pt idx="19">
                  <c:v>0.6101162279610749</c:v>
                </c:pt>
                <c:pt idx="20">
                  <c:v>0.53208135957275238</c:v>
                </c:pt>
                <c:pt idx="21">
                  <c:v>0.45345695170092665</c:v>
                </c:pt>
                <c:pt idx="22">
                  <c:v>0.45841986619064867</c:v>
                </c:pt>
                <c:pt idx="23">
                  <c:v>0.59089390633345407</c:v>
                </c:pt>
                <c:pt idx="24">
                  <c:v>0.51862573443341786</c:v>
                </c:pt>
                <c:pt idx="25">
                  <c:v>0.4410380141033925</c:v>
                </c:pt>
                <c:pt idx="26">
                  <c:v>0.55772660987237466</c:v>
                </c:pt>
                <c:pt idx="27">
                  <c:v>0.49840862691066223</c:v>
                </c:pt>
                <c:pt idx="28">
                  <c:v>0.57088603883746358</c:v>
                </c:pt>
                <c:pt idx="29">
                  <c:v>0.5706202271862244</c:v>
                </c:pt>
                <c:pt idx="30">
                  <c:v>0.59743415903035713</c:v>
                </c:pt>
                <c:pt idx="31">
                  <c:v>0.53820391132125001</c:v>
                </c:pt>
                <c:pt idx="32">
                  <c:v>0.63174273792487501</c:v>
                </c:pt>
                <c:pt idx="33">
                  <c:v>0.73021991654741247</c:v>
                </c:pt>
                <c:pt idx="34">
                  <c:v>0.82315394158318878</c:v>
                </c:pt>
                <c:pt idx="35">
                  <c:v>0.83420775910823208</c:v>
                </c:pt>
                <c:pt idx="36">
                  <c:v>0.77294543137576244</c:v>
                </c:pt>
                <c:pt idx="37">
                  <c:v>0.73306180196303372</c:v>
                </c:pt>
                <c:pt idx="38">
                  <c:v>0.73514326137412356</c:v>
                </c:pt>
                <c:pt idx="39">
                  <c:v>0.59560028296188638</c:v>
                </c:pt>
                <c:pt idx="40">
                  <c:v>0.50992019807332045</c:v>
                </c:pt>
                <c:pt idx="41">
                  <c:v>0.6779441386513243</c:v>
                </c:pt>
                <c:pt idx="42">
                  <c:v>0.69056089705592694</c:v>
                </c:pt>
                <c:pt idx="43">
                  <c:v>0.5673926279391488</c:v>
                </c:pt>
                <c:pt idx="44">
                  <c:v>0.46017483955740413</c:v>
                </c:pt>
                <c:pt idx="45">
                  <c:v>0.60712238769018279</c:v>
                </c:pt>
                <c:pt idx="46">
                  <c:v>0.73098567138312798</c:v>
                </c:pt>
                <c:pt idx="47">
                  <c:v>0.76068996996818961</c:v>
                </c:pt>
                <c:pt idx="48">
                  <c:v>0.6974829789777327</c:v>
                </c:pt>
                <c:pt idx="49">
                  <c:v>0.74023808528441282</c:v>
                </c:pt>
                <c:pt idx="50">
                  <c:v>0.82716665969908898</c:v>
                </c:pt>
                <c:pt idx="51">
                  <c:v>0.7170166617893623</c:v>
                </c:pt>
                <c:pt idx="52">
                  <c:v>0.74791166325255354</c:v>
                </c:pt>
                <c:pt idx="53">
                  <c:v>0.72453816427678741</c:v>
                </c:pt>
                <c:pt idx="54">
                  <c:v>0.8041767149937511</c:v>
                </c:pt>
                <c:pt idx="55">
                  <c:v>0.87192370049562573</c:v>
                </c:pt>
                <c:pt idx="56">
                  <c:v>0.802346590346938</c:v>
                </c:pt>
                <c:pt idx="57">
                  <c:v>0.78364261324285656</c:v>
                </c:pt>
                <c:pt idx="58">
                  <c:v>0.68054982926999952</c:v>
                </c:pt>
                <c:pt idx="59">
                  <c:v>0.80338488048899959</c:v>
                </c:pt>
                <c:pt idx="60">
                  <c:v>0.67936941634229964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1-4B22-9DAF-8B471BEE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83936"/>
        <c:axId val="424428216"/>
      </c:lineChart>
      <c:dateAx>
        <c:axId val="424383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6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4428216"/>
        <c:crosses val="autoZero"/>
        <c:auto val="1"/>
        <c:lblOffset val="100"/>
        <c:baseTimeUnit val="days"/>
      </c:dateAx>
      <c:valAx>
        <c:axId val="424428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43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Forecast Tool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T3(Forecast-Country1)'!$B$1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'9. T3(Forecast-Country1)'!$B$2:$B$63</c:f>
              <c:numCache>
                <c:formatCode>General</c:formatCode>
                <c:ptCount val="62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A-4A36-B6D3-F58D37FE9A4E}"/>
            </c:ext>
          </c:extLst>
        </c:ser>
        <c:ser>
          <c:idx val="1"/>
          <c:order val="1"/>
          <c:tx>
            <c:strRef>
              <c:f>'9. T3(Forecast-Country1)'!$C$1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'9. T3(Forecast-Country1)'!$A$2:$A$63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'9. T3(Forecast-Country1)'!$C$2:$C$63</c:f>
              <c:numCache>
                <c:formatCode>General</c:formatCode>
                <c:ptCount val="62"/>
                <c:pt idx="50" formatCode="0.00">
                  <c:v>0.46</c:v>
                </c:pt>
                <c:pt idx="51" formatCode="0.00">
                  <c:v>0.37924679371980141</c:v>
                </c:pt>
                <c:pt idx="52" formatCode="0.00">
                  <c:v>0.56606074456198763</c:v>
                </c:pt>
                <c:pt idx="53" formatCode="0.00">
                  <c:v>0.89874519937473163</c:v>
                </c:pt>
                <c:pt idx="54" formatCode="0.00">
                  <c:v>0.41880286193538774</c:v>
                </c:pt>
                <c:pt idx="55" formatCode="0.00">
                  <c:v>0.35973122638165667</c:v>
                </c:pt>
                <c:pt idx="56" formatCode="0.00">
                  <c:v>0.54654517722384288</c:v>
                </c:pt>
                <c:pt idx="57" formatCode="0.00">
                  <c:v>0.87922963203658688</c:v>
                </c:pt>
                <c:pt idx="58" formatCode="0.00">
                  <c:v>0.39928729459724299</c:v>
                </c:pt>
                <c:pt idx="59" formatCode="0.00">
                  <c:v>0.34021565904351192</c:v>
                </c:pt>
                <c:pt idx="60" formatCode="0.00">
                  <c:v>0.52702960988569814</c:v>
                </c:pt>
                <c:pt idx="61" formatCode="0.00">
                  <c:v>0.85971406469844225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A-4A36-B6D3-F58D37FE9A4E}"/>
            </c:ext>
          </c:extLst>
        </c:ser>
        <c:ser>
          <c:idx val="2"/>
          <c:order val="2"/>
          <c:tx>
            <c:strRef>
              <c:f>'9. T3(Forecast-Country1)'!$D$1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D5581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'9. T3(Forecast-Country1)'!$A$2:$A$63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'9. T3(Forecast-Country1)'!$D$2:$D$63</c:f>
              <c:numCache>
                <c:formatCode>General</c:formatCode>
                <c:ptCount val="62"/>
                <c:pt idx="50" formatCode="0.00">
                  <c:v>0.46</c:v>
                </c:pt>
                <c:pt idx="51" formatCode="0.00">
                  <c:v>-0.55262454526338523</c:v>
                </c:pt>
                <c:pt idx="52" formatCode="0.00">
                  <c:v>-0.36581478783278931</c:v>
                </c:pt>
                <c:pt idx="53" formatCode="0.00">
                  <c:v>-3.313778792739086E-2</c:v>
                </c:pt>
                <c:pt idx="54" formatCode="0.00">
                  <c:v>-0.51309177354007107</c:v>
                </c:pt>
                <c:pt idx="55" formatCode="0.00">
                  <c:v>-0.58012512048951759</c:v>
                </c:pt>
                <c:pt idx="56" formatCode="0.00">
                  <c:v>-0.39333380625193282</c:v>
                </c:pt>
                <c:pt idx="57" formatCode="0.00">
                  <c:v>-6.0678916795570692E-2</c:v>
                </c:pt>
                <c:pt idx="58" formatCode="0.00">
                  <c:v>-0.54065867155578973</c:v>
                </c:pt>
                <c:pt idx="59" formatCode="0.00">
                  <c:v>-0.60811166904219816</c:v>
                </c:pt>
                <c:pt idx="60" formatCode="0.00">
                  <c:v>-0.42135311648665874</c:v>
                </c:pt>
                <c:pt idx="61" formatCode="0.00">
                  <c:v>-8.8734585996561255E-2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A-4A36-B6D3-F58D37FE9A4E}"/>
            </c:ext>
          </c:extLst>
        </c:ser>
        <c:ser>
          <c:idx val="3"/>
          <c:order val="3"/>
          <c:tx>
            <c:strRef>
              <c:f>'9. T3(Forecast-Country1)'!$E$1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D5581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'9. T3(Forecast-Country1)'!$A$2:$A$63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'9. T3(Forecast-Country1)'!$E$2:$E$63</c:f>
              <c:numCache>
                <c:formatCode>General</c:formatCode>
                <c:ptCount val="62"/>
                <c:pt idx="50" formatCode="0.00">
                  <c:v>0.46</c:v>
                </c:pt>
                <c:pt idx="51" formatCode="0.00">
                  <c:v>1.3111181327029882</c:v>
                </c:pt>
                <c:pt idx="52" formatCode="0.00">
                  <c:v>1.4979362769567646</c:v>
                </c:pt>
                <c:pt idx="53" formatCode="0.00">
                  <c:v>1.8306281866768541</c:v>
                </c:pt>
                <c:pt idx="54" formatCode="0.00">
                  <c:v>1.3506974974108465</c:v>
                </c:pt>
                <c:pt idx="55" formatCode="0.00">
                  <c:v>1.2995875732528308</c:v>
                </c:pt>
                <c:pt idx="56" formatCode="0.00">
                  <c:v>1.4864241606996185</c:v>
                </c:pt>
                <c:pt idx="57" formatCode="0.00">
                  <c:v>1.8191381808687446</c:v>
                </c:pt>
                <c:pt idx="58" formatCode="0.00">
                  <c:v>1.3392332607502757</c:v>
                </c:pt>
                <c:pt idx="59" formatCode="0.00">
                  <c:v>1.288542987129222</c:v>
                </c:pt>
                <c:pt idx="60" formatCode="0.00">
                  <c:v>1.4754123362580551</c:v>
                </c:pt>
                <c:pt idx="61" formatCode="0.00">
                  <c:v>1.8081627153934456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A-4A36-B6D3-F58D37FE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10600"/>
        <c:axId val="395907648"/>
      </c:lineChart>
      <c:catAx>
        <c:axId val="3959106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5907648"/>
        <c:crosses val="autoZero"/>
        <c:auto val="1"/>
        <c:lblAlgn val="ctr"/>
        <c:lblOffset val="100"/>
        <c:noMultiLvlLbl val="0"/>
      </c:catAx>
      <c:valAx>
        <c:axId val="39590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591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 Exponential Moving</a:t>
            </a:r>
            <a:r>
              <a:rPr lang="en-US" baseline="0"/>
              <a:t>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1812207855796768"/>
          <c:y val="0.13886583679114803"/>
          <c:w val="0.83734048428328234"/>
          <c:h val="0.45430522429509584"/>
        </c:manualLayout>
      </c:layout>
      <c:lineChart>
        <c:grouping val="standard"/>
        <c:varyColors val="0"/>
        <c:ser>
          <c:idx val="0"/>
          <c:order val="0"/>
          <c:tx>
            <c:v>Historical Data</c:v>
          </c:tx>
          <c:spPr>
            <a:ln w="28575" cap="rnd">
              <a:solidFill>
                <a:srgbClr val="E6730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'8. T3 (a)'!$B$3:$B$64</c:f>
              <c:numCache>
                <c:formatCode>General</c:formatCode>
                <c:ptCount val="62"/>
                <c:pt idx="0">
                  <c:v>0.57999999999999996</c:v>
                </c:pt>
                <c:pt idx="1">
                  <c:v>0.93</c:v>
                </c:pt>
                <c:pt idx="2">
                  <c:v>0.86</c:v>
                </c:pt>
                <c:pt idx="3">
                  <c:v>0.98</c:v>
                </c:pt>
                <c:pt idx="4">
                  <c:v>0.55000000000000004</c:v>
                </c:pt>
                <c:pt idx="5">
                  <c:v>3.68</c:v>
                </c:pt>
                <c:pt idx="6">
                  <c:v>1</c:v>
                </c:pt>
                <c:pt idx="7">
                  <c:v>0.39</c:v>
                </c:pt>
                <c:pt idx="8">
                  <c:v>0.87</c:v>
                </c:pt>
                <c:pt idx="9">
                  <c:v>0.8</c:v>
                </c:pt>
                <c:pt idx="10">
                  <c:v>1</c:v>
                </c:pt>
                <c:pt idx="11">
                  <c:v>0.97</c:v>
                </c:pt>
                <c:pt idx="12">
                  <c:v>0.87</c:v>
                </c:pt>
                <c:pt idx="13">
                  <c:v>0.98</c:v>
                </c:pt>
                <c:pt idx="14">
                  <c:v>0.37</c:v>
                </c:pt>
                <c:pt idx="15">
                  <c:v>0.49</c:v>
                </c:pt>
                <c:pt idx="16">
                  <c:v>0.54</c:v>
                </c:pt>
                <c:pt idx="17">
                  <c:v>0.91</c:v>
                </c:pt>
                <c:pt idx="18">
                  <c:v>0.34</c:v>
                </c:pt>
                <c:pt idx="19">
                  <c:v>0.35</c:v>
                </c:pt>
                <c:pt idx="20">
                  <c:v>0.27</c:v>
                </c:pt>
                <c:pt idx="21">
                  <c:v>0.47</c:v>
                </c:pt>
                <c:pt idx="22">
                  <c:v>0.9</c:v>
                </c:pt>
                <c:pt idx="23">
                  <c:v>0.35</c:v>
                </c:pt>
                <c:pt idx="24">
                  <c:v>0.26</c:v>
                </c:pt>
                <c:pt idx="25">
                  <c:v>0.83</c:v>
                </c:pt>
                <c:pt idx="26">
                  <c:v>0.36</c:v>
                </c:pt>
                <c:pt idx="27">
                  <c:v>0.74</c:v>
                </c:pt>
                <c:pt idx="28">
                  <c:v>0.56999999999999995</c:v>
                </c:pt>
                <c:pt idx="29">
                  <c:v>0.66</c:v>
                </c:pt>
                <c:pt idx="30">
                  <c:v>0.4</c:v>
                </c:pt>
                <c:pt idx="31">
                  <c:v>0.85</c:v>
                </c:pt>
                <c:pt idx="32">
                  <c:v>0.96</c:v>
                </c:pt>
                <c:pt idx="33">
                  <c:v>1.04</c:v>
                </c:pt>
                <c:pt idx="34">
                  <c:v>0.86</c:v>
                </c:pt>
                <c:pt idx="35">
                  <c:v>0.63</c:v>
                </c:pt>
                <c:pt idx="36">
                  <c:v>0.64</c:v>
                </c:pt>
                <c:pt idx="37">
                  <c:v>0.74</c:v>
                </c:pt>
                <c:pt idx="38">
                  <c:v>0.27</c:v>
                </c:pt>
                <c:pt idx="39">
                  <c:v>0.31</c:v>
                </c:pt>
                <c:pt idx="40">
                  <c:v>1.07</c:v>
                </c:pt>
                <c:pt idx="41">
                  <c:v>0.72</c:v>
                </c:pt>
                <c:pt idx="42">
                  <c:v>0.28000000000000003</c:v>
                </c:pt>
                <c:pt idx="43">
                  <c:v>0.21</c:v>
                </c:pt>
                <c:pt idx="44">
                  <c:v>0.95</c:v>
                </c:pt>
                <c:pt idx="45">
                  <c:v>1.02</c:v>
                </c:pt>
                <c:pt idx="46">
                  <c:v>0.83</c:v>
                </c:pt>
                <c:pt idx="47">
                  <c:v>0.55000000000000004</c:v>
                </c:pt>
                <c:pt idx="48">
                  <c:v>0.84</c:v>
                </c:pt>
                <c:pt idx="49">
                  <c:v>1.03</c:v>
                </c:pt>
                <c:pt idx="50">
                  <c:v>0.46</c:v>
                </c:pt>
                <c:pt idx="51">
                  <c:v>0.82</c:v>
                </c:pt>
                <c:pt idx="52">
                  <c:v>0.67</c:v>
                </c:pt>
                <c:pt idx="53">
                  <c:v>0.99</c:v>
                </c:pt>
                <c:pt idx="54">
                  <c:v>1.03</c:v>
                </c:pt>
                <c:pt idx="55">
                  <c:v>0.64</c:v>
                </c:pt>
                <c:pt idx="56">
                  <c:v>0.74</c:v>
                </c:pt>
                <c:pt idx="57">
                  <c:v>0.44</c:v>
                </c:pt>
                <c:pt idx="58">
                  <c:v>1.0900000000000001</c:v>
                </c:pt>
                <c:pt idx="59">
                  <c:v>0.39</c:v>
                </c:pt>
                <c:pt idx="60">
                  <c:v>0.73</c:v>
                </c:pt>
                <c:pt idx="61" formatCode="0.00">
                  <c:v>0.70322584139836897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0-469D-9445-F19AE0651F84}"/>
            </c:ext>
          </c:extLst>
        </c:ser>
        <c:ser>
          <c:idx val="1"/>
          <c:order val="1"/>
          <c:tx>
            <c:strRef>
              <c:f>'8. T3 (a)'!$D$2</c:f>
              <c:strCache>
                <c:ptCount val="1"/>
                <c:pt idx="0">
                  <c:v>Exponential Moving Averages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'8. T3 (a)'!$A$3:$A$64</c:f>
              <c:numCache>
                <c:formatCode>yyyy\-mm\-dd</c:formatCode>
                <c:ptCount val="62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</c:numCache>
            </c:numRef>
          </c:cat>
          <c:val>
            <c:numRef>
              <c:f>'8. T3 (a)'!$D$3:$D$64</c:f>
              <c:numCache>
                <c:formatCode>General</c:formatCode>
                <c:ptCount val="62"/>
                <c:pt idx="3" formatCode="0.000">
                  <c:v>0.81099999999999994</c:v>
                </c:pt>
                <c:pt idx="4" formatCode="0.000">
                  <c:v>0.94033333333333324</c:v>
                </c:pt>
                <c:pt idx="5" formatCode="0.000">
                  <c:v>0.72266666666666657</c:v>
                </c:pt>
                <c:pt idx="6" formatCode="0.000">
                  <c:v>2.3196666666666665</c:v>
                </c:pt>
                <c:pt idx="7" formatCode="0.000">
                  <c:v>1.5203333333333333</c:v>
                </c:pt>
                <c:pt idx="8" formatCode="0.000">
                  <c:v>1.2999999999999998</c:v>
                </c:pt>
                <c:pt idx="9" formatCode="0.000">
                  <c:v>0.78833333333333333</c:v>
                </c:pt>
                <c:pt idx="10" formatCode="0.000">
                  <c:v>0.72066666666666657</c:v>
                </c:pt>
                <c:pt idx="11" formatCode="0.000">
                  <c:v>0.92300000000000004</c:v>
                </c:pt>
                <c:pt idx="12" formatCode="0.000">
                  <c:v>0.93733333333333335</c:v>
                </c:pt>
                <c:pt idx="13" formatCode="0.000">
                  <c:v>0.92366666666666664</c:v>
                </c:pt>
                <c:pt idx="14" formatCode="0.000">
                  <c:v>0.95199999999999996</c:v>
                </c:pt>
                <c:pt idx="15" formatCode="0.000">
                  <c:v>0.629</c:v>
                </c:pt>
                <c:pt idx="16" formatCode="0.000">
                  <c:v>0.57633333333333336</c:v>
                </c:pt>
                <c:pt idx="17" formatCode="0.000">
                  <c:v>0.48866666666666658</c:v>
                </c:pt>
                <c:pt idx="18" formatCode="0.000">
                  <c:v>0.72566666666666668</c:v>
                </c:pt>
                <c:pt idx="19" formatCode="0.000">
                  <c:v>0.51966666666666672</c:v>
                </c:pt>
                <c:pt idx="20" formatCode="0.000">
                  <c:v>0.47833333333333328</c:v>
                </c:pt>
                <c:pt idx="21" formatCode="0.000">
                  <c:v>0.30499999999999999</c:v>
                </c:pt>
                <c:pt idx="22" formatCode="0.000">
                  <c:v>0.39533333333333331</c:v>
                </c:pt>
                <c:pt idx="23" formatCode="0.000">
                  <c:v>0.65266666666666673</c:v>
                </c:pt>
                <c:pt idx="24" formatCode="0.000">
                  <c:v>0.5063333333333333</c:v>
                </c:pt>
                <c:pt idx="25" formatCode="0.000">
                  <c:v>0.43033333333333329</c:v>
                </c:pt>
                <c:pt idx="26" formatCode="0.000">
                  <c:v>0.58499999999999996</c:v>
                </c:pt>
                <c:pt idx="27" formatCode="0.000">
                  <c:v>0.44633333333333325</c:v>
                </c:pt>
                <c:pt idx="28" formatCode="0.000">
                  <c:v>0.67233333333333334</c:v>
                </c:pt>
                <c:pt idx="29" formatCode="0.000">
                  <c:v>0.56066666666666665</c:v>
                </c:pt>
                <c:pt idx="30" formatCode="0.000">
                  <c:v>0.65766666666666662</c:v>
                </c:pt>
                <c:pt idx="31" formatCode="0.000">
                  <c:v>0.5003333333333333</c:v>
                </c:pt>
                <c:pt idx="32" formatCode="0.000">
                  <c:v>0.70066666666666666</c:v>
                </c:pt>
                <c:pt idx="33" formatCode="0.000">
                  <c:v>0.80366666666666653</c:v>
                </c:pt>
                <c:pt idx="34" formatCode="0.000">
                  <c:v>0.97700000000000009</c:v>
                </c:pt>
                <c:pt idx="35" formatCode="0.000">
                  <c:v>0.92533333333333323</c:v>
                </c:pt>
                <c:pt idx="36" formatCode="0.000">
                  <c:v>0.77933333333333321</c:v>
                </c:pt>
                <c:pt idx="37" formatCode="0.000">
                  <c:v>0.68899999999999995</c:v>
                </c:pt>
                <c:pt idx="38" formatCode="0.000">
                  <c:v>0.69099999999999995</c:v>
                </c:pt>
                <c:pt idx="39" formatCode="0.000">
                  <c:v>0.46599999999999997</c:v>
                </c:pt>
                <c:pt idx="40" formatCode="0.000">
                  <c:v>0.40100000000000002</c:v>
                </c:pt>
                <c:pt idx="41" formatCode="0.000">
                  <c:v>0.70599999999999996</c:v>
                </c:pt>
                <c:pt idx="42" formatCode="0.000">
                  <c:v>0.70599999999999996</c:v>
                </c:pt>
                <c:pt idx="43" formatCode="0.000">
                  <c:v>0.56699999999999995</c:v>
                </c:pt>
                <c:pt idx="44" formatCode="0.000">
                  <c:v>0.34533333333333333</c:v>
                </c:pt>
                <c:pt idx="45" formatCode="0.000">
                  <c:v>0.621</c:v>
                </c:pt>
                <c:pt idx="46" formatCode="0.000">
                  <c:v>0.81466666666666665</c:v>
                </c:pt>
                <c:pt idx="47" formatCode="0.000">
                  <c:v>0.90233333333333321</c:v>
                </c:pt>
                <c:pt idx="48" formatCode="0.000">
                  <c:v>0.72500000000000009</c:v>
                </c:pt>
                <c:pt idx="49" formatCode="0.000">
                  <c:v>0.76999999999999991</c:v>
                </c:pt>
                <c:pt idx="50" formatCode="0.000">
                  <c:v>0.87366666666666659</c:v>
                </c:pt>
                <c:pt idx="51" formatCode="0.000">
                  <c:v>0.68166666666666664</c:v>
                </c:pt>
                <c:pt idx="52" formatCode="0.000">
                  <c:v>0.78499999999999992</c:v>
                </c:pt>
                <c:pt idx="53" formatCode="0.000">
                  <c:v>0.65599999999999992</c:v>
                </c:pt>
                <c:pt idx="54" formatCode="0.000">
                  <c:v>0.87566666666666659</c:v>
                </c:pt>
                <c:pt idx="55" formatCode="0.000">
                  <c:v>0.93666666666666676</c:v>
                </c:pt>
                <c:pt idx="56" formatCode="0.000">
                  <c:v>0.81266666666666665</c:v>
                </c:pt>
                <c:pt idx="57" formatCode="0.000">
                  <c:v>0.78433333333333333</c:v>
                </c:pt>
                <c:pt idx="58" formatCode="0.000">
                  <c:v>0.55666666666666664</c:v>
                </c:pt>
                <c:pt idx="59" formatCode="0.000">
                  <c:v>0.85666666666666669</c:v>
                </c:pt>
                <c:pt idx="60" formatCode="0.000">
                  <c:v>0.56499999999999995</c:v>
                </c:pt>
                <c:pt idx="61" formatCode="0.00">
                  <c:v>0.73466666666666658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0-469D-9445-F19AE065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22704"/>
        <c:axId val="413007616"/>
      </c:lineChart>
      <c:dateAx>
        <c:axId val="41302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3007616"/>
        <c:crosses val="autoZero"/>
        <c:auto val="1"/>
        <c:lblOffset val="100"/>
        <c:baseTimeUnit val="days"/>
      </c:dateAx>
      <c:valAx>
        <c:axId val="41300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30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hyperlink" Target="#'9. T3(Forecast-Country1)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13. T3(Forecast-Country 8)'!A1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8</xdr:row>
      <xdr:rowOff>28575</xdr:rowOff>
    </xdr:from>
    <xdr:to>
      <xdr:col>18</xdr:col>
      <xdr:colOff>380999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24</xdr:row>
      <xdr:rowOff>0</xdr:rowOff>
    </xdr:from>
    <xdr:to>
      <xdr:col>18</xdr:col>
      <xdr:colOff>180974</xdr:colOff>
      <xdr:row>35</xdr:row>
      <xdr:rowOff>14286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9527</xdr:rowOff>
    </xdr:from>
    <xdr:to>
      <xdr:col>5</xdr:col>
      <xdr:colOff>1600201</xdr:colOff>
      <xdr:row>6</xdr:row>
      <xdr:rowOff>47626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3905250" y="552452"/>
          <a:ext cx="1628776" cy="523874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H</a:t>
          </a:r>
          <a:r>
            <a:rPr lang="en-US" sz="1000" b="1"/>
            <a:t>0</a:t>
          </a:r>
          <a:r>
            <a:rPr lang="en-US" sz="1200" b="1"/>
            <a:t>: µ4 &gt;= 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µ6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µ4 &lt; µ6</a:t>
          </a:r>
          <a:endParaRPr lang="en-US" sz="1200" b="1">
            <a:effectLst/>
          </a:endParaRPr>
        </a:p>
        <a:p>
          <a:pPr algn="l"/>
          <a:endParaRPr lang="en-US" sz="1100" b="1"/>
        </a:p>
      </xdr:txBody>
    </xdr:sp>
    <xdr:clientData/>
  </xdr:twoCellAnchor>
  <xdr:twoCellAnchor>
    <xdr:from>
      <xdr:col>6</xdr:col>
      <xdr:colOff>114300</xdr:colOff>
      <xdr:row>3</xdr:row>
      <xdr:rowOff>85725</xdr:rowOff>
    </xdr:from>
    <xdr:to>
      <xdr:col>7</xdr:col>
      <xdr:colOff>476250</xdr:colOff>
      <xdr:row>5</xdr:row>
      <xdr:rowOff>85725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5848350" y="628650"/>
          <a:ext cx="1200150" cy="3238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left-tailed test</a:t>
          </a:r>
        </a:p>
      </xdr:txBody>
    </xdr:sp>
    <xdr:clientData/>
  </xdr:twoCellAnchor>
  <xdr:twoCellAnchor>
    <xdr:from>
      <xdr:col>11</xdr:col>
      <xdr:colOff>733425</xdr:colOff>
      <xdr:row>15</xdr:row>
      <xdr:rowOff>142875</xdr:rowOff>
    </xdr:from>
    <xdr:to>
      <xdr:col>15</xdr:col>
      <xdr:colOff>295275</xdr:colOff>
      <xdr:row>18</xdr:row>
      <xdr:rowOff>114299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pSpPr/>
      </xdr:nvGrpSpPr>
      <xdr:grpSpPr>
        <a:xfrm>
          <a:off x="11607165" y="2726055"/>
          <a:ext cx="2259330" cy="474344"/>
          <a:chOff x="10687050" y="2657475"/>
          <a:chExt cx="2190750" cy="4571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/>
        </xdr:nvSpPr>
        <xdr:spPr>
          <a:xfrm>
            <a:off x="11268075" y="2657475"/>
            <a:ext cx="1609725" cy="457199"/>
          </a:xfrm>
          <a:prstGeom prst="rect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/>
              <a:t>These two Samples</a:t>
            </a:r>
            <a:r>
              <a:rPr lang="en-US" sz="1100" b="0" baseline="0"/>
              <a:t> have equal Variances</a:t>
            </a:r>
            <a:endParaRPr lang="en-US" sz="1100" b="0"/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CxnSpPr/>
        </xdr:nvCxnSpPr>
        <xdr:spPr>
          <a:xfrm>
            <a:off x="10687050" y="2933700"/>
            <a:ext cx="514350" cy="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16</xdr:row>
      <xdr:rowOff>61912</xdr:rowOff>
    </xdr:from>
    <xdr:to>
      <xdr:col>16</xdr:col>
      <xdr:colOff>219075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2</xdr:row>
      <xdr:rowOff>123825</xdr:rowOff>
    </xdr:from>
    <xdr:to>
      <xdr:col>20</xdr:col>
      <xdr:colOff>47624</xdr:colOff>
      <xdr:row>12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0</xdr:rowOff>
    </xdr:from>
    <xdr:to>
      <xdr:col>23</xdr:col>
      <xdr:colOff>19050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</xdr:colOff>
      <xdr:row>2</xdr:row>
      <xdr:rowOff>152400</xdr:rowOff>
    </xdr:from>
    <xdr:to>
      <xdr:col>32</xdr:col>
      <xdr:colOff>590550</xdr:colOff>
      <xdr:row>20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542925</xdr:colOff>
      <xdr:row>24</xdr:row>
      <xdr:rowOff>57149</xdr:rowOff>
    </xdr:from>
    <xdr:to>
      <xdr:col>32</xdr:col>
      <xdr:colOff>381000</xdr:colOff>
      <xdr:row>42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304800</xdr:colOff>
      <xdr:row>25</xdr:row>
      <xdr:rowOff>95250</xdr:rowOff>
    </xdr:from>
    <xdr:to>
      <xdr:col>22</xdr:col>
      <xdr:colOff>438150</xdr:colOff>
      <xdr:row>31</xdr:row>
      <xdr:rowOff>85726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>
        <a:xfrm>
          <a:off x="12820650" y="4381500"/>
          <a:ext cx="5819775" cy="96202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chart above shows us historical data of all eight countries. As we can see, there is relatively similar behaviour of CPI values.</a:t>
          </a:r>
        </a:p>
        <a:p>
          <a:pPr algn="l"/>
          <a:endParaRPr lang="en-US" sz="1100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Therefore, on a specific date we can calculate "actual CPI value" for Country_9 as an average of CPI values all eight countries on that day.</a:t>
          </a:r>
        </a:p>
        <a:p>
          <a:pPr algn="l"/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323850</xdr:colOff>
      <xdr:row>32</xdr:row>
      <xdr:rowOff>85725</xdr:rowOff>
    </xdr:from>
    <xdr:to>
      <xdr:col>22</xdr:col>
      <xdr:colOff>409575</xdr:colOff>
      <xdr:row>41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>
        <a:xfrm>
          <a:off x="12839700" y="5505450"/>
          <a:ext cx="5772150" cy="13716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</a:rPr>
            <a:t>When we calculate actual CPI values for Country_9, we can predict CPI value for Country_9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on date 2022-12-01.</a:t>
          </a:r>
        </a:p>
        <a:p>
          <a:pPr algn="l"/>
          <a:endParaRPr lang="en-US" sz="1100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I did it using 3 Methods:</a:t>
          </a:r>
        </a:p>
        <a:p>
          <a:pPr algn="l"/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1. Simple Moving Averages</a:t>
          </a:r>
        </a:p>
        <a:p>
          <a:pPr algn="l"/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2. Exponential  Moving Averages</a:t>
          </a:r>
        </a:p>
        <a:p>
          <a:pPr algn="l"/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3. Exponential Smoothing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85725</xdr:rowOff>
    </xdr:from>
    <xdr:to>
      <xdr:col>4</xdr:col>
      <xdr:colOff>9525</xdr:colOff>
      <xdr:row>12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09600" y="1743075"/>
          <a:ext cx="5591175" cy="323850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accent2">
                  <a:lumMod val="75000"/>
                </a:schemeClr>
              </a:solidFill>
            </a:rPr>
            <a:t>From this table we can calculate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ARPU, CPI and Profit by Acquisition Channel.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457201</xdr:colOff>
      <xdr:row>19</xdr:row>
      <xdr:rowOff>114299</xdr:rowOff>
    </xdr:from>
    <xdr:to>
      <xdr:col>13</xdr:col>
      <xdr:colOff>733425</xdr:colOff>
      <xdr:row>26</xdr:row>
      <xdr:rowOff>19049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9991726" y="3324224"/>
          <a:ext cx="5019674" cy="1038225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accent2">
                  <a:lumMod val="75000"/>
                </a:schemeClr>
              </a:solidFill>
            </a:rPr>
            <a:t>From this table we could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see clearly which Campaings are the most profitable within each Acquisition Channel.</a:t>
          </a:r>
        </a:p>
        <a:p>
          <a:pPr algn="l"/>
          <a:endParaRPr lang="en-US" sz="1100" b="1" baseline="0">
            <a:solidFill>
              <a:schemeClr val="accent2">
                <a:lumMod val="75000"/>
              </a:schemeClr>
            </a:solidFill>
          </a:endParaRPr>
        </a:p>
        <a:p>
          <a:pPr algn="l"/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To make it easier for us to analyze, it is visually presented using conditional formating.</a:t>
          </a:r>
        </a:p>
        <a:p>
          <a:pPr algn="l"/>
          <a:endParaRPr lang="en-US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981075</xdr:colOff>
      <xdr:row>10</xdr:row>
      <xdr:rowOff>76199</xdr:rowOff>
    </xdr:from>
    <xdr:to>
      <xdr:col>14</xdr:col>
      <xdr:colOff>0</xdr:colOff>
      <xdr:row>17</xdr:row>
      <xdr:rowOff>38099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2153900" y="1733549"/>
          <a:ext cx="2886075" cy="1190625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accent2">
                  <a:lumMod val="75000"/>
                </a:schemeClr>
              </a:solidFill>
            </a:rPr>
            <a:t>From here we can see which Acquisition Channel attracted the most users.</a:t>
          </a:r>
        </a:p>
        <a:p>
          <a:pPr algn="l"/>
          <a:endParaRPr lang="en-US" sz="1100" b="1">
            <a:solidFill>
              <a:schemeClr val="accent2">
                <a:lumMod val="75000"/>
              </a:schemeClr>
            </a:solidFill>
          </a:endParaRPr>
        </a:p>
        <a:p>
          <a:pPr algn="l"/>
          <a:r>
            <a:rPr lang="en-US" sz="1100" b="1">
              <a:solidFill>
                <a:schemeClr val="accent2">
                  <a:lumMod val="75000"/>
                </a:schemeClr>
              </a:solidFill>
            </a:rPr>
            <a:t>We could see that the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US" sz="1100" b="1">
              <a:solidFill>
                <a:schemeClr val="accent2">
                  <a:lumMod val="75000"/>
                </a:schemeClr>
              </a:solidFill>
            </a:rPr>
            <a:t>most of our users are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acquired by googleadwords_int Acquisition Channel.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161925</xdr:colOff>
      <xdr:row>8</xdr:row>
      <xdr:rowOff>66675</xdr:rowOff>
    </xdr:from>
    <xdr:to>
      <xdr:col>0</xdr:col>
      <xdr:colOff>571500</xdr:colOff>
      <xdr:row>12</xdr:row>
      <xdr:rowOff>0</xdr:rowOff>
    </xdr:to>
    <xdr:sp macro="" textlink="">
      <xdr:nvSpPr>
        <xdr:cNvPr id="5" name="Curved Right Arrow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61925" y="1390650"/>
          <a:ext cx="409575" cy="590550"/>
        </a:xfrm>
        <a:prstGeom prst="curvedRightArrow">
          <a:avLst>
            <a:gd name="adj1" fmla="val 25000"/>
            <a:gd name="adj2" fmla="val 47318"/>
            <a:gd name="adj3" fmla="val 3040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495300</xdr:colOff>
      <xdr:row>8</xdr:row>
      <xdr:rowOff>9525</xdr:rowOff>
    </xdr:from>
    <xdr:to>
      <xdr:col>10</xdr:col>
      <xdr:colOff>904875</xdr:colOff>
      <xdr:row>11</xdr:row>
      <xdr:rowOff>104775</xdr:rowOff>
    </xdr:to>
    <xdr:sp macro="" textlink="">
      <xdr:nvSpPr>
        <xdr:cNvPr id="6" name="Curved Right Arrow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1668125" y="1333500"/>
          <a:ext cx="409575" cy="590550"/>
        </a:xfrm>
        <a:prstGeom prst="curvedRightArrow">
          <a:avLst>
            <a:gd name="adj1" fmla="val 25000"/>
            <a:gd name="adj2" fmla="val 47318"/>
            <a:gd name="adj3" fmla="val 3040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114300</xdr:colOff>
      <xdr:row>22</xdr:row>
      <xdr:rowOff>9525</xdr:rowOff>
    </xdr:from>
    <xdr:to>
      <xdr:col>8</xdr:col>
      <xdr:colOff>352425</xdr:colOff>
      <xdr:row>24</xdr:row>
      <xdr:rowOff>47625</xdr:rowOff>
    </xdr:to>
    <xdr:sp macro="" textlink="">
      <xdr:nvSpPr>
        <xdr:cNvPr id="8" name="Notched Right Arrow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029700" y="3705225"/>
          <a:ext cx="857250" cy="361950"/>
        </a:xfrm>
        <a:prstGeom prst="notchedRightArrow">
          <a:avLst>
            <a:gd name="adj1" fmla="val 37500"/>
            <a:gd name="adj2" fmla="val 4791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266700</xdr:colOff>
      <xdr:row>27</xdr:row>
      <xdr:rowOff>104774</xdr:rowOff>
    </xdr:from>
    <xdr:to>
      <xdr:col>14</xdr:col>
      <xdr:colOff>533400</xdr:colOff>
      <xdr:row>47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1304925</xdr:colOff>
      <xdr:row>3</xdr:row>
      <xdr:rowOff>171450</xdr:rowOff>
    </xdr:from>
    <xdr:to>
      <xdr:col>16</xdr:col>
      <xdr:colOff>533400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171451</xdr:colOff>
      <xdr:row>43</xdr:row>
      <xdr:rowOff>76200</xdr:rowOff>
    </xdr:from>
    <xdr:to>
      <xdr:col>15</xdr:col>
      <xdr:colOff>104775</xdr:colOff>
      <xdr:row>59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190499</xdr:colOff>
      <xdr:row>23</xdr:row>
      <xdr:rowOff>133350</xdr:rowOff>
    </xdr:from>
    <xdr:to>
      <xdr:col>16</xdr:col>
      <xdr:colOff>571499</xdr:colOff>
      <xdr:row>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4</xdr:row>
      <xdr:rowOff>19050</xdr:rowOff>
    </xdr:from>
    <xdr:to>
      <xdr:col>15</xdr:col>
      <xdr:colOff>571499</xdr:colOff>
      <xdr:row>7</xdr:row>
      <xdr:rowOff>0</xdr:rowOff>
    </xdr:to>
    <xdr:sp macro="" textlink="">
      <xdr:nvSpPr>
        <xdr:cNvPr id="8" name="Rounded Rectangl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11763375" y="942975"/>
          <a:ext cx="1895474" cy="5238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reflection blurRad="6350" stA="52000" endA="300" endPos="35000" dir="5400000" sy="-100000" algn="bl" rotWithShape="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Click here to</a:t>
          </a:r>
          <a:r>
            <a:rPr lang="en-US" sz="1050" b="1" baseline="0"/>
            <a:t> see the another way of forcasting </a:t>
          </a:r>
          <a:endParaRPr lang="en-US" sz="1050" b="1"/>
        </a:p>
      </xdr:txBody>
    </xdr:sp>
    <xdr:clientData/>
  </xdr:twoCellAnchor>
  <xdr:twoCellAnchor>
    <xdr:from>
      <xdr:col>5</xdr:col>
      <xdr:colOff>314325</xdr:colOff>
      <xdr:row>23</xdr:row>
      <xdr:rowOff>152400</xdr:rowOff>
    </xdr:from>
    <xdr:to>
      <xdr:col>11</xdr:col>
      <xdr:colOff>485775</xdr:colOff>
      <xdr:row>40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66675</xdr:rowOff>
    </xdr:from>
    <xdr:to>
      <xdr:col>15</xdr:col>
      <xdr:colOff>247650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400049</xdr:colOff>
      <xdr:row>67</xdr:row>
      <xdr:rowOff>9524</xdr:rowOff>
    </xdr:from>
    <xdr:to>
      <xdr:col>4</xdr:col>
      <xdr:colOff>1114425</xdr:colOff>
      <xdr:row>69</xdr:row>
      <xdr:rowOff>66675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2514599" y="10963274"/>
          <a:ext cx="2457451" cy="381001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/>
            <a:t>Of course, CPI cannot be negative</a:t>
          </a:r>
          <a:endParaRPr lang="en-US" sz="1100"/>
        </a:p>
      </xdr:txBody>
    </xdr:sp>
    <xdr:clientData/>
  </xdr:twoCellAnchor>
  <xdr:twoCellAnchor>
    <xdr:from>
      <xdr:col>3</xdr:col>
      <xdr:colOff>1571625</xdr:colOff>
      <xdr:row>63</xdr:row>
      <xdr:rowOff>57150</xdr:rowOff>
    </xdr:from>
    <xdr:to>
      <xdr:col>3</xdr:col>
      <xdr:colOff>1581150</xdr:colOff>
      <xdr:row>66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 flipH="1">
          <a:off x="3686175" y="10363200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39</xdr:row>
      <xdr:rowOff>47625</xdr:rowOff>
    </xdr:from>
    <xdr:to>
      <xdr:col>10</xdr:col>
      <xdr:colOff>466725</xdr:colOff>
      <xdr:row>53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152399</xdr:colOff>
      <xdr:row>38</xdr:row>
      <xdr:rowOff>95250</xdr:rowOff>
    </xdr:from>
    <xdr:to>
      <xdr:col>17</xdr:col>
      <xdr:colOff>209550</xdr:colOff>
      <xdr:row>53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66675</xdr:rowOff>
    </xdr:from>
    <xdr:to>
      <xdr:col>20</xdr:col>
      <xdr:colOff>409575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180976</xdr:colOff>
      <xdr:row>23</xdr:row>
      <xdr:rowOff>38099</xdr:rowOff>
    </xdr:from>
    <xdr:to>
      <xdr:col>13</xdr:col>
      <xdr:colOff>419100</xdr:colOff>
      <xdr:row>42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552449</xdr:colOff>
      <xdr:row>23</xdr:row>
      <xdr:rowOff>28573</xdr:rowOff>
    </xdr:from>
    <xdr:to>
      <xdr:col>21</xdr:col>
      <xdr:colOff>476250</xdr:colOff>
      <xdr:row>41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447674</xdr:colOff>
      <xdr:row>46</xdr:row>
      <xdr:rowOff>152400</xdr:rowOff>
    </xdr:from>
    <xdr:to>
      <xdr:col>19</xdr:col>
      <xdr:colOff>209550</xdr:colOff>
      <xdr:row>50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10572749" y="7924800"/>
          <a:ext cx="4219576" cy="5143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accent1">
                  <a:lumMod val="50000"/>
                </a:schemeClr>
              </a:solidFill>
            </a:rPr>
            <a:t>We got the best approximation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using these three methods.</a:t>
          </a:r>
        </a:p>
        <a:p>
          <a:pPr algn="ctr"/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Therefore, I expect CPI value for Country_2 to be 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around 0.35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66675</xdr:colOff>
      <xdr:row>47</xdr:row>
      <xdr:rowOff>9525</xdr:rowOff>
    </xdr:from>
    <xdr:to>
      <xdr:col>12</xdr:col>
      <xdr:colOff>295275</xdr:colOff>
      <xdr:row>49</xdr:row>
      <xdr:rowOff>152400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10191750" y="7943850"/>
          <a:ext cx="228600" cy="4667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17</xdr:col>
      <xdr:colOff>533400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23</xdr:row>
      <xdr:rowOff>95251</xdr:rowOff>
    </xdr:from>
    <xdr:to>
      <xdr:col>12</xdr:col>
      <xdr:colOff>571500</xdr:colOff>
      <xdr:row>42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161926</xdr:colOff>
      <xdr:row>44</xdr:row>
      <xdr:rowOff>19050</xdr:rowOff>
    </xdr:from>
    <xdr:to>
      <xdr:col>12</xdr:col>
      <xdr:colOff>447676</xdr:colOff>
      <xdr:row>59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371476</xdr:colOff>
      <xdr:row>43</xdr:row>
      <xdr:rowOff>142874</xdr:rowOff>
    </xdr:from>
    <xdr:to>
      <xdr:col>19</xdr:col>
      <xdr:colOff>390526</xdr:colOff>
      <xdr:row>60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495300</xdr:colOff>
      <xdr:row>23</xdr:row>
      <xdr:rowOff>142875</xdr:rowOff>
    </xdr:from>
    <xdr:to>
      <xdr:col>18</xdr:col>
      <xdr:colOff>276225</xdr:colOff>
      <xdr:row>40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619125</xdr:colOff>
      <xdr:row>63</xdr:row>
      <xdr:rowOff>142875</xdr:rowOff>
    </xdr:from>
    <xdr:to>
      <xdr:col>18</xdr:col>
      <xdr:colOff>161925</xdr:colOff>
      <xdr:row>66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1334750" y="10801350"/>
          <a:ext cx="3486150" cy="42862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accent1">
                  <a:lumMod val="50000"/>
                </a:schemeClr>
              </a:solidFill>
            </a:rPr>
            <a:t>I would expect CPI value for Country_3 to be </a:t>
          </a:r>
          <a:r>
            <a:rPr lang="en-US" sz="1100" b="1">
              <a:solidFill>
                <a:schemeClr val="accent1">
                  <a:lumMod val="50000"/>
                </a:schemeClr>
              </a:solidFill>
            </a:rPr>
            <a:t>around 0.72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</a:rPr>
            <a:t> on date 2022-12-01.</a:t>
          </a:r>
          <a:endParaRPr lang="en-US" sz="1100" b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19</xdr:col>
      <xdr:colOff>66675</xdr:colOff>
      <xdr:row>0</xdr:row>
      <xdr:rowOff>123825</xdr:rowOff>
    </xdr:from>
    <xdr:to>
      <xdr:col>20</xdr:col>
      <xdr:colOff>1181100</xdr:colOff>
      <xdr:row>1</xdr:row>
      <xdr:rowOff>200025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5335250" y="123825"/>
          <a:ext cx="2362200" cy="27622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accent1">
                  <a:lumMod val="50000"/>
                </a:schemeClr>
              </a:solidFill>
            </a:rPr>
            <a:t>R-Squared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</a:rPr>
            <a:t>= 0.3914</a:t>
          </a:r>
          <a:endParaRPr lang="en-US" sz="1100" b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419100</xdr:colOff>
      <xdr:row>1</xdr:row>
      <xdr:rowOff>85725</xdr:rowOff>
    </xdr:from>
    <xdr:to>
      <xdr:col>18</xdr:col>
      <xdr:colOff>571500</xdr:colOff>
      <xdr:row>1</xdr:row>
      <xdr:rowOff>85726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CxnSpPr/>
      </xdr:nvCxnSpPr>
      <xdr:spPr>
        <a:xfrm flipV="1">
          <a:off x="14306550" y="285750"/>
          <a:ext cx="9239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114300</xdr:rowOff>
    </xdr:from>
    <xdr:to>
      <xdr:col>17</xdr:col>
      <xdr:colOff>123825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28575</xdr:rowOff>
    </xdr:from>
    <xdr:to>
      <xdr:col>16</xdr:col>
      <xdr:colOff>171450</xdr:colOff>
      <xdr:row>39</xdr:row>
      <xdr:rowOff>123826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409576</xdr:colOff>
      <xdr:row>1</xdr:row>
      <xdr:rowOff>152401</xdr:rowOff>
    </xdr:from>
    <xdr:to>
      <xdr:col>16</xdr:col>
      <xdr:colOff>514350</xdr:colOff>
      <xdr:row>4</xdr:row>
      <xdr:rowOff>66675</xdr:rowOff>
    </xdr:to>
    <xdr:sp macro="" textlink="">
      <xdr:nvSpPr>
        <xdr:cNvPr id="7" name="Rounded Rectangl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8696326" y="733426"/>
          <a:ext cx="1933574" cy="466724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  <a:reflection blurRad="6350" stA="52000" endA="300" endPos="35000" dir="5400000" sy="-100000" algn="bl" rotWithShape="0"/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/>
            <a:t>Click here to</a:t>
          </a:r>
          <a:r>
            <a:rPr lang="en-US" sz="1050" b="1" baseline="0"/>
            <a:t> see the another way of forcasting </a:t>
          </a:r>
          <a:endParaRPr lang="en-US" sz="105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142875</xdr:rowOff>
    </xdr:from>
    <xdr:to>
      <xdr:col>17</xdr:col>
      <xdr:colOff>85725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24</xdr:row>
      <xdr:rowOff>28575</xdr:rowOff>
    </xdr:from>
    <xdr:to>
      <xdr:col>16</xdr:col>
      <xdr:colOff>276225</xdr:colOff>
      <xdr:row>27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9324975" y="4257675"/>
          <a:ext cx="2809875" cy="56197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</a:rPr>
            <a:t>I would expect CPI value for Country_8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to be 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around 0.6 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on date 2022-12-01.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9527</xdr:rowOff>
    </xdr:from>
    <xdr:to>
      <xdr:col>5</xdr:col>
      <xdr:colOff>1600201</xdr:colOff>
      <xdr:row>6</xdr:row>
      <xdr:rowOff>47626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3905250" y="552452"/>
          <a:ext cx="1628776" cy="523874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H</a:t>
          </a:r>
          <a:r>
            <a:rPr lang="en-US" sz="1000" b="1"/>
            <a:t>0</a:t>
          </a:r>
          <a:r>
            <a:rPr lang="en-US" sz="1200" b="1"/>
            <a:t>: µ4 &gt;= 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µ5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µ4 &lt; µ5</a:t>
          </a:r>
          <a:endParaRPr lang="en-US" sz="1200" b="1">
            <a:effectLst/>
          </a:endParaRPr>
        </a:p>
        <a:p>
          <a:pPr algn="l"/>
          <a:endParaRPr lang="en-US" sz="1100" b="1"/>
        </a:p>
      </xdr:txBody>
    </xdr:sp>
    <xdr:clientData/>
  </xdr:twoCellAnchor>
  <xdr:twoCellAnchor>
    <xdr:from>
      <xdr:col>6</xdr:col>
      <xdr:colOff>161925</xdr:colOff>
      <xdr:row>3</xdr:row>
      <xdr:rowOff>85725</xdr:rowOff>
    </xdr:from>
    <xdr:to>
      <xdr:col>7</xdr:col>
      <xdr:colOff>523875</xdr:colOff>
      <xdr:row>5</xdr:row>
      <xdr:rowOff>85725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5895975" y="628650"/>
          <a:ext cx="1200150" cy="3238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left-tailed test</a:t>
          </a:r>
        </a:p>
      </xdr:txBody>
    </xdr:sp>
    <xdr:clientData/>
  </xdr:twoCellAnchor>
  <xdr:twoCellAnchor>
    <xdr:from>
      <xdr:col>11</xdr:col>
      <xdr:colOff>247650</xdr:colOff>
      <xdr:row>0</xdr:row>
      <xdr:rowOff>1</xdr:rowOff>
    </xdr:from>
    <xdr:to>
      <xdr:col>17</xdr:col>
      <xdr:colOff>276225</xdr:colOff>
      <xdr:row>8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15</xdr:row>
      <xdr:rowOff>123825</xdr:rowOff>
    </xdr:from>
    <xdr:to>
      <xdr:col>15</xdr:col>
      <xdr:colOff>561975</xdr:colOff>
      <xdr:row>18</xdr:row>
      <xdr:rowOff>95249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pSpPr/>
      </xdr:nvGrpSpPr>
      <xdr:grpSpPr>
        <a:xfrm>
          <a:off x="10780395" y="2707005"/>
          <a:ext cx="2362200" cy="474344"/>
          <a:chOff x="10515600" y="2657475"/>
          <a:chExt cx="2362200" cy="457199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SpPr/>
        </xdr:nvSpPr>
        <xdr:spPr>
          <a:xfrm>
            <a:off x="11268075" y="2657475"/>
            <a:ext cx="1609725" cy="457199"/>
          </a:xfrm>
          <a:prstGeom prst="rect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/>
              <a:t>These two Samples</a:t>
            </a:r>
            <a:r>
              <a:rPr lang="en-US" sz="1100" b="0" baseline="0"/>
              <a:t> have equal Variances</a:t>
            </a:r>
            <a:endParaRPr lang="en-US" sz="1100" b="0"/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1200-00000A000000}"/>
              </a:ext>
            </a:extLst>
          </xdr:cNvPr>
          <xdr:cNvCxnSpPr/>
        </xdr:nvCxnSpPr>
        <xdr:spPr>
          <a:xfrm>
            <a:off x="10515600" y="2924175"/>
            <a:ext cx="647700" cy="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937.949511574072" createdVersion="6" refreshedVersion="6" minRefreshableVersion="3" recordCount="362" xr:uid="{00000000-000A-0000-FFFF-FFFF00000000}">
  <cacheSource type="worksheet">
    <worksheetSource ref="A1:I363" sheet="Data 1"/>
  </cacheSource>
  <cacheFields count="9">
    <cacheField name="Country" numFmtId="0">
      <sharedItems count="44">
        <s v="Argentina"/>
        <s v="Austria"/>
        <s v="Australia"/>
        <s v="Belgium"/>
        <s v="Brazil"/>
        <s v="Canada"/>
        <s v="Switzerland"/>
        <s v="Chile"/>
        <s v="Colombia"/>
        <s v="Czech Republic"/>
        <s v="Germany"/>
        <s v="Denmark"/>
        <s v="Egypt"/>
        <s v="Spain"/>
        <s v="Finland"/>
        <s v="France"/>
        <s v="Greece"/>
        <s v="Hong Kong"/>
        <s v="Croatia"/>
        <s v="Hungary"/>
        <s v="Indonesia"/>
        <s v="Ireland"/>
        <s v="Israel"/>
        <s v="India"/>
        <s v="Italy"/>
        <s v="Japan"/>
        <s v="Republic of Korea"/>
        <s v="Mexico"/>
        <s v="Malaysia"/>
        <s v="Netherlands"/>
        <s v="Norway"/>
        <s v="Poland"/>
        <s v="Portugal"/>
        <s v="Romania"/>
        <s v="Serbia"/>
        <s v="Saudi Arabia"/>
        <s v="Sweden"/>
        <s v="Singapore"/>
        <s v="Thailand"/>
        <s v="Turkey"/>
        <s v="Taiwan, Province Of China"/>
        <s v="Ukraine"/>
        <s v="United Kingdom"/>
        <s v="United States"/>
      </sharedItems>
    </cacheField>
    <cacheField name="Media Source (Acquisition Channel)" numFmtId="0">
      <sharedItems count="5">
        <s v="Facebook Ads"/>
        <s v="TikTok Ads"/>
        <s v="googleadwords_int"/>
        <s v="snapchat_int"/>
        <s v="unityads_int"/>
      </sharedItems>
    </cacheField>
    <cacheField name="Campaign Name" numFmtId="0">
      <sharedItems count="65">
        <s v="Reactivation_Android_28/03/2022"/>
        <s v="httpoolmpu_Android_26/07/22_AAA_AEO_LATAM+BR_DLO"/>
        <s v="httpoolmpu_Android_WW_Reactivation_MAI"/>
        <s v="httpoolmpu_Android_WW_VO"/>
        <s v="Android_LATAM_tCPA_11/02/22"/>
        <s v="httpoolmpu_Android_05/08/22_AAA_MAI+P_EU_T1_DLO"/>
        <s v="httpoolmpu_Android_15/07/22_AAA_VO_DACH"/>
        <s v="httpoolmpu_Android_15/08/2022_RTG_Video_T1_AEO"/>
        <s v="httpoolmpu_Android_23/08/22_AAA_MAI+P_T1_DLO"/>
        <s v="httpoolmpu_Android_CE_Reactivation_MAI"/>
        <s v="httpoolmpu_Android_CE_VO"/>
        <s v="httpoolmpu_Android_T1+T2_VO"/>
        <s v="httpoolmpu_Android_T1_VO"/>
        <s v="Android_DACH_tCPA_22/02/22"/>
        <s v="Android_T1+T2_VO_19/08/2022"/>
        <s v="Android_WW(T1&amp;T2)_Purchase_6/04/2022"/>
        <s v="httpoolmpu_Android_25/07/22_AAA_AEO_SG/HK/AU_DLO"/>
        <s v="(UAC)(Android)(US,CA,AU,NZ)(tROAS)(8.4.21.)"/>
        <s v="httpoolmpu_Android_26/04/22_AAA_VO_FR"/>
        <s v="(UAC)(Android)(NordicNL)(tCPA)(20201229)"/>
        <s v="httpoolmpu_Android_01/08/22_AAA_VO_BR"/>
        <s v="httpoolmpu_Android_22/07/22_AAA_VO_BR"/>
        <s v="httpoolmpu_Android_ROW_AEO"/>
        <s v="(UAC)(Android)(BR-Search)(IAP)(20200207)"/>
        <s v="httpoolmpu_Android_01/04/22_AAA_VO_US/CA"/>
        <s v="httpoolmpu_Android_17/06/22_VO_US/CA_FB/IG"/>
        <s v="httpoolmpu_Android_11/02/22_AAA_VO_CEE"/>
        <s v="httpoolmpu_Android_23/05/22_AAA_AEO_CEE"/>
        <s v="(UAC)(Android)(T3+ROW)(Prediction)(20190531)"/>
        <s v="And_DE_ROAS_20/01/22"/>
        <s v="httpoolmpu_Android_15/08/22_AAA_VO_NORDICNL"/>
        <s v="httpoolmpu_Android_23/05/22_AAA_AEO_NORDICNL"/>
        <s v="httpoolmpu_Android_01/07/22_AAA_VO_ROW_DLO"/>
        <s v="httpoolmpu_Android_16/08/2022_LAL_VO_MEA(L)"/>
        <s v="httpoolmpu_Android_29/08/2022_LAL_VO_MEA"/>
        <s v="httpoolmpu_Android_15/07/22_AAA_AEO_ES/IT/PT_DLO"/>
        <s v="Android_FR_tCPA_29/10/21"/>
        <s v="Android_WW_FR_Video_Purchase_May/2022"/>
        <s v="And_FR_CPI_01/08/22"/>
        <s v="httpoolmpu_Android_06/12/21_AAA_VO_EU"/>
        <s v="Android_SGHKTW_tCPA_27/06/22"/>
        <s v="Android_Balkan_tCPA_22/07/22"/>
        <s v="httpoolmpu_Android_11/07/22_AAA_VO_ID"/>
        <s v="httpoolmpu_Android_15/08/22_AAA_VO_ID"/>
        <s v="httpoolmpu_Android_19/07/22_AAA_AEO_ASIA_DLO"/>
        <s v="httpoolmpu_Android_20/06/22_VO_ASIA_FB/IG"/>
        <s v="Android_ID_tCPA_03/12/21"/>
        <s v="And_ID_CPI_01/08/22"/>
        <s v="httpoolmpu_Android_03/12/21_AAA_VO_UK/IE"/>
        <s v="httpoolmpu_Android_15/08/22_AAA_VO_India"/>
        <s v="httpoolmpu_Android_19/07/22_AAA_VO_India"/>
        <s v="Android_IN_tCPA_27/06/22"/>
        <s v="Android_IT_tROAS_23.7.21."/>
        <s v="httpoolmpu_Android_23/08/22_AAA_VO_JP/KR_DLO"/>
        <s v="Android_JP_tCPA_22/08/22"/>
        <s v="Android_Korea_tCPA_07/04/22"/>
        <s v="httpoolmpu_Android_23/08/22_AAA_VO_MX"/>
        <s v="Android_PL_tROAS_30/03/22"/>
        <s v="httpoolmpu_Android_16/08/2022_LAL_VO_MEA(H)"/>
        <s v="Android_ARAB_Multi_Purchase_10/06/2022"/>
        <s v="Android_ARAB_Multi_Purchase_16/08/2022"/>
        <s v="httpoolmpu_Android_04/07/22_AAA_VO_TR"/>
        <s v="Android_TR_tCPA_28/03/22"/>
        <s v="Android_UK_tROAS_8.7.21."/>
        <s v="httpoolmpu_Android_US_VO"/>
      </sharedItems>
    </cacheField>
    <cacheField name="Installs" numFmtId="0">
      <sharedItems containsSemiMixedTypes="0" containsString="0" containsNumber="1" containsInteger="1" minValue="0" maxValue="133027"/>
    </cacheField>
    <cacheField name="Revenue" numFmtId="164">
      <sharedItems containsSemiMixedTypes="0" containsString="0" containsNumber="1" minValue="0" maxValue="137625.7813"/>
    </cacheField>
    <cacheField name="Cost" numFmtId="164">
      <sharedItems containsSemiMixedTypes="0" containsString="0" containsNumber="1" minValue="11.539199999999999" maxValue="101598.9823"/>
    </cacheField>
    <cacheField name="ROI" numFmtId="10">
      <sharedItems containsSemiMixedTypes="0" containsString="0" containsNumber="1" minValue="0" maxValue="59.035623965574317" count="359">
        <n v="1.5105331535025173"/>
        <n v="1.1215599971287846"/>
        <n v="2.1795548289738429"/>
        <n v="1.0535012809564475"/>
        <n v="0.91495125299456115"/>
        <n v="6.2967647637691089"/>
        <n v="0.17658592798774608"/>
        <n v="1.3007257979395073"/>
        <n v="0.23198439968311857"/>
        <n v="9.7595107522729027E-3"/>
        <n v="0.74938323236271254"/>
        <n v="3.0430547438145337E-3"/>
        <n v="1.7461116989117291"/>
        <n v="1.0725035902345621"/>
        <n v="1.1362634864364982"/>
        <n v="1.4622707196969991"/>
        <n v="0.66284241958646228"/>
        <n v="0.97357712739485669"/>
        <n v="0.76023490650930281"/>
        <n v="0.78882534953684302"/>
        <n v="0"/>
        <n v="0.74146071859716234"/>
        <n v="0.18311321207467485"/>
        <n v="6.1504497138184795E-2"/>
        <n v="4.7094972067039106E-4"/>
        <n v="4.7649278636340296E-2"/>
        <n v="0.64147928224207118"/>
        <n v="2.5465697827457655E-4"/>
        <n v="1.7035432240340727"/>
        <n v="8.9250971403467605E-2"/>
        <n v="0.57035469510103265"/>
        <n v="8.4736450987025671E-3"/>
        <n v="0.39810927722484807"/>
        <n v="1.4384519581379931"/>
        <n v="7.5448499923853996E-2"/>
        <n v="1.1091396006115923"/>
        <n v="0.2042831296236732"/>
        <n v="1.3240833642299104"/>
        <n v="3.3194763636685523E-5"/>
        <n v="0.35331197146304572"/>
        <n v="1.1386578297518952"/>
        <n v="0.92213596229722539"/>
        <n v="9.1034307379323096E-2"/>
        <n v="0.62419457949633372"/>
        <n v="3.2929868280526876E-4"/>
        <n v="0.43008392650548072"/>
        <n v="0.32570034879651122"/>
        <n v="1.0318536164304537"/>
        <n v="2.3617868528098285"/>
        <n v="1.3425330143633352"/>
        <n v="0.4241870018530508"/>
        <n v="0.96495450710277286"/>
        <n v="0.1054749952946189"/>
        <n v="0.52623656254452766"/>
        <n v="0.32078479966955803"/>
        <n v="1.490566037735849E-3"/>
        <n v="13.448244131024028"/>
        <n v="2.1762187566388449"/>
        <n v="3.4115097076744072"/>
        <n v="7.7924253585180854E-3"/>
        <n v="0.82023698470165196"/>
        <n v="0.55340676273168266"/>
        <n v="0.55659804983748651"/>
        <n v="1.6145558546433378"/>
        <n v="3.9477187043163803E-2"/>
        <n v="6.8017358285869273E-2"/>
        <n v="0.20054733986699336"/>
        <n v="2.2901726428912252"/>
        <n v="1.9280482672945514"/>
        <n v="1.0263086785722431"/>
        <n v="0.76059021565189133"/>
        <n v="0.83803291744093433"/>
        <n v="0.18118901791554465"/>
        <n v="0.91824015163238903"/>
        <n v="0.56220884739003185"/>
        <n v="0.19022453029145786"/>
        <n v="0.49405500705218619"/>
        <n v="0.36832460539902634"/>
        <n v="0.7829473429318955"/>
        <n v="3.9268415864530026"/>
        <n v="0.68855370139450511"/>
        <n v="1.4410283429692492"/>
        <n v="4.4415360733293907"/>
        <n v="0.33440010298661171"/>
        <n v="3.5909953018966418"/>
        <n v="3.4616065096609363"/>
        <n v="2.3485125324884017"/>
        <n v="0.3464159152172675"/>
        <n v="1.2150036789420537"/>
        <n v="9.0663927938268589"/>
        <n v="0.11319412757278521"/>
        <n v="0.74768483575511335"/>
        <n v="0.95992137468566652"/>
        <n v="1.1952417393387478"/>
        <n v="0.82572357864608181"/>
        <n v="0.76424628717670329"/>
        <n v="1.354598030259994"/>
        <n v="0.61511461713370608"/>
        <n v="1.0486660137179449"/>
        <n v="1.3950940725550305"/>
        <n v="0.14768320510742297"/>
        <n v="2.0332938287802889"/>
        <n v="1.4206103785253215"/>
        <n v="0.13964803312629401"/>
        <n v="0.10333302081380086"/>
        <n v="6.9537420082737876E-3"/>
        <n v="2.0893235750720778"/>
        <n v="1.8594381088602228"/>
        <n v="6.6469079312257359E-3"/>
        <n v="0.95480106708013535"/>
        <n v="6.9843300656651861"/>
        <n v="1.1105496884280415"/>
        <n v="1.0977888937798372"/>
        <n v="0.50123649616035404"/>
        <n v="0.85888140161725079"/>
        <n v="2.2003271218162581"/>
        <n v="1.1257132932009117"/>
        <n v="0.69557089314348952"/>
        <n v="0.22594969520879621"/>
        <n v="0.59403968465799983"/>
        <n v="0.55371358243886704"/>
        <n v="0.22963402530808039"/>
        <n v="1.929418377688926"/>
        <n v="0.69738140615026645"/>
        <n v="9.9474117721599208E-3"/>
        <n v="1.3455501571764743"/>
        <n v="1.0260537819036588"/>
        <n v="0.43533728762440937"/>
        <n v="0.15259764185703756"/>
        <n v="0.74279969910415111"/>
        <n v="59.035623965574317"/>
        <n v="0.14307454654175802"/>
        <n v="1.0980976698299769"/>
        <n v="7.7833418497700556E-3"/>
        <n v="0.19882921203944978"/>
        <n v="1.8091298758693037"/>
        <n v="0.65714515927386952"/>
        <n v="7.4641456197717462"/>
        <n v="0.15857726079718276"/>
        <n v="0.85702416220576239"/>
        <n v="1.0248805787574753"/>
        <n v="1.1573816952678107"/>
        <n v="1.472665832147287"/>
        <n v="1.0198751733703191"/>
        <n v="0.79346896292424363"/>
        <n v="1.2841944411517636"/>
        <n v="0.84265545465383929"/>
        <n v="0.28854356014486371"/>
        <n v="2.791911779881953"/>
        <n v="1.6564544056275257"/>
        <n v="1.1126214628937534"/>
        <n v="0.76380145278450362"/>
        <n v="4.4533701354988819"/>
        <n v="8.8104885854491162"/>
        <n v="1.6841411075669894"/>
        <n v="0.974972062341664"/>
        <n v="0.89182967347298003"/>
        <n v="0.71115227845409845"/>
        <n v="1.7146374685110672"/>
        <n v="1.0083219620477499"/>
        <n v="1.754893229582188"/>
        <n v="0.56896605408332501"/>
        <n v="1.5718086108355021"/>
        <n v="1.0503004213279863"/>
        <n v="0.5865146975559915"/>
        <n v="1.3948316207812226"/>
        <n v="0.59884342103741794"/>
        <n v="0.34517928286852589"/>
        <n v="4.2037344451571519"/>
        <n v="0.17390582471420796"/>
        <n v="0.90252455977757184"/>
        <n v="1.1921932494918013"/>
        <n v="1.7055620230086805"/>
        <n v="0.71471004257672932"/>
        <n v="1.2634264018677301"/>
        <n v="0.70940773499625465"/>
        <n v="0.95102765725366367"/>
        <n v="0.37904600397436089"/>
        <n v="1.5310634217142265"/>
        <n v="0.71508355948420577"/>
        <n v="1.6545511609008996"/>
        <n v="0.12592362945799007"/>
        <n v="0.72296250214104296"/>
        <n v="0.94054095836368401"/>
        <n v="9.4133799928001555E-2"/>
        <n v="2.9471325778792712E-3"/>
        <n v="4.7834413671184444E-3"/>
        <n v="0.11049344527912801"/>
        <n v="1.890649599693178"/>
        <n v="0.35975040614384873"/>
        <n v="4.2711632590660056"/>
        <n v="0.6174909689117829"/>
        <n v="0.21044600070942948"/>
        <n v="4.2581518679953252"/>
        <n v="1.8616709284569171"/>
        <n v="0.82529358833843169"/>
        <n v="11.296570729319628"/>
        <n v="0.93426757282792505"/>
        <n v="0.4805869170433909"/>
        <n v="2.9405089404113478"/>
        <n v="0.10679338623058687"/>
        <n v="2.3318845498749954"/>
        <n v="0.51350476700136605"/>
        <n v="0.45383496649160837"/>
        <n v="1.5457758489459847"/>
        <n v="2.2801560281257087"/>
        <n v="0.90347612975513869"/>
        <n v="0.4394157555135999"/>
        <n v="0.22877546885738234"/>
        <n v="0.30610551650520634"/>
        <n v="1.2793563376343338"/>
        <n v="3.1103224315356926E-3"/>
        <n v="3.2121738497040355"/>
        <n v="1.3646149853486036"/>
        <n v="1.9004202885665062"/>
        <n v="1.638502732617749"/>
        <n v="0.32977211351684271"/>
        <n v="3.5115473002426838"/>
        <n v="0.57228258367478479"/>
        <n v="0.39495285421786658"/>
        <n v="1.0306407591034532"/>
        <n v="0.76552257150336356"/>
        <n v="1.0646269584010026"/>
        <n v="0.87456697307423903"/>
        <n v="3.3900209497206704"/>
        <n v="5.3772506925207755E-2"/>
        <n v="0.86217205595236768"/>
        <n v="1.2292074355921432"/>
        <n v="0.43929120634868363"/>
        <n v="0.66168757892850438"/>
        <n v="0.37096937413687053"/>
        <n v="0.83446222074589438"/>
        <n v="2.0826326107643816"/>
        <n v="1.140027877750339"/>
        <n v="2.2464760072463399"/>
        <n v="5.5816479162048331"/>
        <n v="0.63310373982013679"/>
        <n v="2.2451657918006305"/>
        <n v="1.7833841035568918"/>
        <n v="0.13134925534455749"/>
        <n v="8.8834153698007637E-2"/>
        <n v="0.63670629609729334"/>
        <n v="0.55246091687887078"/>
        <n v="4.9878853933627808E-3"/>
        <n v="3.0054292547072716"/>
        <n v="0.42306162489196197"/>
        <n v="0.778996039549118"/>
        <n v="1.9441325809479624"/>
        <n v="1.0361594709959565"/>
        <n v="2.2963516920998273E-4"/>
        <n v="0.65148841217108633"/>
        <n v="2.2413306796655537"/>
        <n v="4.1111202802763753E-3"/>
        <n v="0.26814306999987086"/>
        <n v="0.24336271473923229"/>
        <n v="3.3745886706518644"/>
        <n v="8.2731418148654798E-2"/>
        <n v="2.6610022814884747E-2"/>
        <n v="2.7482191107835913E-2"/>
        <n v="2.0572141026529056E-3"/>
        <n v="1.1029581006539182"/>
        <n v="2.4640123835796497"/>
        <n v="0.31870939568806661"/>
        <n v="1.5468282223175314"/>
        <n v="0.74051381220841916"/>
        <n v="1.1110940110525638"/>
        <n v="2.9984195809552996"/>
        <n v="1.0743272330741516"/>
        <n v="1.1278775783926638"/>
        <n v="22.038637920913313"/>
        <n v="1.4770009622225764"/>
        <n v="1.5853784466782586"/>
        <n v="0.69420804586531926"/>
        <n v="0.63296999058000269"/>
        <n v="0.7877142705795106"/>
        <n v="0.39787181846059494"/>
        <n v="1.1367172018939893"/>
        <n v="2.9340259217278701"/>
        <n v="2.0329615655032138"/>
        <n v="0.37284610758866027"/>
        <n v="1.089873218052215"/>
        <n v="1.4787488921245886"/>
        <n v="1.4712217563001262"/>
        <n v="2.1670467961790276"/>
        <n v="1.4605642486440085"/>
        <n v="1.3775036894819404"/>
        <n v="1.6750309645704444"/>
        <n v="1.1792845667481062"/>
        <n v="0.80033275080289479"/>
        <n v="1.8094923955387852"/>
        <n v="1.4318684500750398"/>
        <n v="1.9930792758791855"/>
        <n v="3.9824021117465906E-2"/>
        <n v="1.9056839622641508"/>
        <n v="6.9638559002263969E-2"/>
        <n v="0.28986309475777422"/>
        <n v="0.75063489199253852"/>
        <n v="1.3745329091042007"/>
        <n v="1.7951168726257254"/>
        <n v="0.47891688797669058"/>
        <n v="0.71992980690043384"/>
        <n v="9.5798643656613543E-4"/>
        <n v="0.66305223915813316"/>
        <n v="2.656089816051793"/>
        <n v="8.5591580737748502E-2"/>
        <n v="6.275690607734806E-2"/>
        <n v="0.50026523339370221"/>
        <n v="1.3308912151025107"/>
        <n v="1.7946568140811323E-3"/>
        <n v="0.58538064746853335"/>
        <n v="0.23108299589884326"/>
        <n v="1.1775804187170675"/>
        <n v="1.9106761808130643"/>
        <n v="0.71109527336787604"/>
        <n v="0.19730539963923049"/>
        <n v="0.11935846230654017"/>
        <n v="0.60403360224014935"/>
        <n v="2.2960023674439065"/>
        <n v="0.88784976987079967"/>
        <n v="0.69435866038822136"/>
        <n v="1.35454785234062"/>
        <n v="2.4589158174438634"/>
        <n v="0.89330629711641329"/>
        <n v="1.1153499836271084"/>
        <n v="1.558789793124175"/>
        <n v="1.0647484621682903"/>
        <n v="4.7887472443209053E-2"/>
        <n v="3.6738007547169809"/>
        <n v="1.041858574911948"/>
        <n v="1.1119978550112022"/>
        <n v="0.48824820053757828"/>
        <n v="0.21292563409678555"/>
        <n v="1.0150566504251084"/>
        <n v="0.43091103461441777"/>
        <n v="1.4718489600171836"/>
        <n v="1.4422530658513435"/>
        <n v="1.7212071994311515"/>
        <n v="0.92778599307475329"/>
        <n v="0.12046685862367475"/>
        <n v="0.48036895292851978"/>
        <n v="0.15970141692758766"/>
        <n v="1.2296352472560921"/>
        <n v="0.52636233852727643"/>
        <n v="0.13088424947625221"/>
        <n v="0.4139642049760654"/>
        <n v="1.1931161730037896"/>
        <n v="1.3156150517966125"/>
        <n v="0.46497837251163188"/>
        <n v="1.4819668280648295"/>
        <n v="0.6450513210722697"/>
        <n v="1.2736358580992784"/>
        <n v="0.85625180865278028"/>
        <n v="0.16163640530654533"/>
        <n v="5.6958487165483342"/>
        <n v="1.2061486736167879"/>
        <n v="0.60941137077565666"/>
        <n v="2.5478697421981003"/>
        <n v="2.4636500613997692"/>
        <n v="1.5203613443011328"/>
      </sharedItems>
    </cacheField>
    <cacheField name="ARPU (Average Revenue Per User)" numFmtId="165">
      <sharedItems containsMixedTypes="1" containsNumber="1" minValue="0" maxValue="162.1332909090909"/>
    </cacheField>
    <cacheField name="CPI _x000a_(Cost Per Install)" numFmtId="2">
      <sharedItems containsMixedTypes="1" containsNumber="1" minValue="6.0731405979738078E-2" maxValue="48.924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x v="0"/>
    <x v="0"/>
    <x v="0"/>
    <n v="1578"/>
    <n v="2657.4555999999998"/>
    <n v="1759.2832000000001"/>
    <x v="0"/>
    <n v="1.6840656527249682"/>
    <n v="1.1148816223067175"/>
  </r>
  <r>
    <x v="0"/>
    <x v="0"/>
    <x v="1"/>
    <n v="2869"/>
    <n v="1403.1143999999999"/>
    <n v="1251.0382"/>
    <x v="1"/>
    <n v="0.48906043917741371"/>
    <n v="0.43605374695015686"/>
  </r>
  <r>
    <x v="0"/>
    <x v="1"/>
    <x v="2"/>
    <n v="55"/>
    <n v="86.659099999999995"/>
    <n v="39.76"/>
    <x v="2"/>
    <n v="1.57562"/>
    <n v="0.72290909090909083"/>
  </r>
  <r>
    <x v="0"/>
    <x v="1"/>
    <x v="3"/>
    <n v="1339"/>
    <n v="148.03800000000001"/>
    <n v="140.52000000000001"/>
    <x v="3"/>
    <n v="0.11055862584017925"/>
    <n v="0.10494398805078417"/>
  </r>
  <r>
    <x v="0"/>
    <x v="2"/>
    <x v="4"/>
    <n v="18260"/>
    <n v="4649.2138999999997"/>
    <n v="5081.3788000000004"/>
    <x v="4"/>
    <n v="0.25461193318729464"/>
    <n v="0.27827923329682369"/>
  </r>
  <r>
    <x v="1"/>
    <x v="0"/>
    <x v="0"/>
    <n v="149"/>
    <n v="4104.7431999999999"/>
    <n v="651.88130000000001"/>
    <x v="5"/>
    <n v="27.548612080536913"/>
    <n v="4.3750422818791943"/>
  </r>
  <r>
    <x v="1"/>
    <x v="0"/>
    <x v="5"/>
    <n v="131"/>
    <n v="28.4407"/>
    <n v="161.05869999999999"/>
    <x v="6"/>
    <n v="0.21710458015267176"/>
    <n v="1.2294557251908396"/>
  </r>
  <r>
    <x v="1"/>
    <x v="0"/>
    <x v="6"/>
    <n v="263"/>
    <n v="8790.2109"/>
    <n v="6757.9277000000002"/>
    <x v="7"/>
    <n v="33.42285513307985"/>
    <n v="25.69554258555133"/>
  </r>
  <r>
    <x v="1"/>
    <x v="0"/>
    <x v="7"/>
    <n v="12"/>
    <n v="14.8467"/>
    <n v="63.998699999999999"/>
    <x v="8"/>
    <n v="1.237225"/>
    <n v="5.3332249999999997"/>
  </r>
  <r>
    <x v="1"/>
    <x v="0"/>
    <x v="8"/>
    <n v="30"/>
    <n v="0.21479999999999999"/>
    <n v="22.0093"/>
    <x v="9"/>
    <n v="7.1599999999999997E-3"/>
    <n v="0.73364333333333331"/>
  </r>
  <r>
    <x v="1"/>
    <x v="1"/>
    <x v="9"/>
    <n v="29"/>
    <n v="191.72970000000001"/>
    <n v="255.85"/>
    <x v="10"/>
    <n v="6.6113689655172418"/>
    <n v="8.8224137931034488"/>
  </r>
  <r>
    <x v="1"/>
    <x v="1"/>
    <x v="10"/>
    <n v="15"/>
    <n v="0.15620000000000001"/>
    <n v="51.33"/>
    <x v="11"/>
    <n v="1.0413333333333333E-2"/>
    <n v="3.4219999999999997"/>
  </r>
  <r>
    <x v="1"/>
    <x v="1"/>
    <x v="11"/>
    <n v="191"/>
    <n v="693.13649999999996"/>
    <n v="396.96"/>
    <x v="12"/>
    <n v="3.6289869109947643"/>
    <n v="2.0783246073298427"/>
  </r>
  <r>
    <x v="1"/>
    <x v="1"/>
    <x v="12"/>
    <n v="22"/>
    <n v="156.8322"/>
    <n v="146.22999999999999"/>
    <x v="13"/>
    <n v="7.1287363636363636"/>
    <n v="6.6468181818181815"/>
  </r>
  <r>
    <x v="1"/>
    <x v="1"/>
    <x v="3"/>
    <n v="101"/>
    <n v="294.88310000000001"/>
    <n v="259.52"/>
    <x v="14"/>
    <n v="2.9196346534653466"/>
    <n v="2.5695049504950491"/>
  </r>
  <r>
    <x v="1"/>
    <x v="2"/>
    <x v="13"/>
    <n v="2720"/>
    <n v="18048.636699999999"/>
    <n v="12342.8832"/>
    <x v="15"/>
    <n v="6.6355281985294114"/>
    <n v="4.5378247058823531"/>
  </r>
  <r>
    <x v="1"/>
    <x v="3"/>
    <x v="14"/>
    <n v="5"/>
    <n v="58.757599999999996"/>
    <n v="88.644900000000007"/>
    <x v="16"/>
    <n v="11.751519999999999"/>
    <n v="17.72898"/>
  </r>
  <r>
    <x v="1"/>
    <x v="3"/>
    <x v="15"/>
    <n v="46"/>
    <n v="547.75630000000001"/>
    <n v="562.62239999999997"/>
    <x v="17"/>
    <n v="11.907745652173913"/>
    <n v="12.230921739130434"/>
  </r>
  <r>
    <x v="2"/>
    <x v="0"/>
    <x v="0"/>
    <n v="72"/>
    <n v="525.82590000000005"/>
    <n v="691.66240000000005"/>
    <x v="18"/>
    <n v="7.3031375000000009"/>
    <n v="9.6064222222222231"/>
  </r>
  <r>
    <x v="2"/>
    <x v="0"/>
    <x v="7"/>
    <n v="4"/>
    <n v="40.458300000000001"/>
    <n v="51.289299999999997"/>
    <x v="19"/>
    <n v="10.114575"/>
    <n v="12.822324999999999"/>
  </r>
  <r>
    <x v="2"/>
    <x v="0"/>
    <x v="8"/>
    <n v="28"/>
    <n v="0"/>
    <n v="24.909400000000002"/>
    <x v="20"/>
    <n v="0"/>
    <n v="0.88962142857142867"/>
  </r>
  <r>
    <x v="2"/>
    <x v="0"/>
    <x v="16"/>
    <n v="347"/>
    <n v="5024.1229999999996"/>
    <n v="6775.98"/>
    <x v="21"/>
    <n v="14.478740634005762"/>
    <n v="19.527319884726225"/>
  </r>
  <r>
    <x v="2"/>
    <x v="1"/>
    <x v="10"/>
    <n v="8"/>
    <n v="38.155299999999997"/>
    <n v="208.37"/>
    <x v="22"/>
    <n v="4.7694124999999996"/>
    <n v="26.046250000000001"/>
  </r>
  <r>
    <x v="2"/>
    <x v="1"/>
    <x v="11"/>
    <n v="63"/>
    <n v="65.441400000000002"/>
    <n v="1064.01"/>
    <x v="23"/>
    <n v="1.0387523809523809"/>
    <n v="16.88904761904762"/>
  </r>
  <r>
    <x v="2"/>
    <x v="1"/>
    <x v="12"/>
    <n v="21"/>
    <n v="0.1686"/>
    <n v="358"/>
    <x v="24"/>
    <n v="8.0285714285714283E-3"/>
    <n v="17.047619047619047"/>
  </r>
  <r>
    <x v="2"/>
    <x v="1"/>
    <x v="3"/>
    <n v="24"/>
    <n v="18.561299999999999"/>
    <n v="389.54"/>
    <x v="25"/>
    <n v="0.77338750000000001"/>
    <n v="16.230833333333333"/>
  </r>
  <r>
    <x v="2"/>
    <x v="2"/>
    <x v="17"/>
    <n v="1243"/>
    <n v="5238.9603999999999"/>
    <n v="8166.9985999999999"/>
    <x v="26"/>
    <n v="4.2147710378117456"/>
    <n v="6.5703930812550277"/>
  </r>
  <r>
    <x v="2"/>
    <x v="3"/>
    <x v="14"/>
    <n v="3"/>
    <n v="2.0799999999999999E-2"/>
    <n v="81.6785"/>
    <x v="27"/>
    <n v="6.933333333333333E-3"/>
    <n v="27.226166666666668"/>
  </r>
  <r>
    <x v="3"/>
    <x v="0"/>
    <x v="0"/>
    <n v="332"/>
    <n v="2381.4490000000001"/>
    <n v="1397.9386999999999"/>
    <x v="28"/>
    <n v="7.1730391566265066"/>
    <n v="4.2106587349397584"/>
  </r>
  <r>
    <x v="3"/>
    <x v="0"/>
    <x v="5"/>
    <n v="516"/>
    <n v="68.667599999999993"/>
    <n v="769.37649999999996"/>
    <x v="29"/>
    <n v="0.13307674418604651"/>
    <n v="1.4910397286821704"/>
  </r>
  <r>
    <x v="3"/>
    <x v="0"/>
    <x v="7"/>
    <n v="43"/>
    <n v="143.1438"/>
    <n v="250.97329999999999"/>
    <x v="30"/>
    <n v="3.3289255813953487"/>
    <n v="5.8365883720930229"/>
  </r>
  <r>
    <x v="3"/>
    <x v="0"/>
    <x v="8"/>
    <n v="64"/>
    <n v="0.58609999999999995"/>
    <n v="69.167400000000001"/>
    <x v="31"/>
    <n v="9.1578124999999993E-3"/>
    <n v="1.080740625"/>
  </r>
  <r>
    <x v="3"/>
    <x v="0"/>
    <x v="18"/>
    <n v="202"/>
    <n v="929.22770000000003"/>
    <n v="2334.1021000000001"/>
    <x v="32"/>
    <n v="4.6001371287128716"/>
    <n v="11.55496089108911"/>
  </r>
  <r>
    <x v="3"/>
    <x v="1"/>
    <x v="9"/>
    <n v="23"/>
    <n v="303.75790000000001"/>
    <n v="211.17"/>
    <x v="33"/>
    <n v="13.206865217391305"/>
    <n v="9.181304347826087"/>
  </r>
  <r>
    <x v="3"/>
    <x v="1"/>
    <x v="10"/>
    <n v="44"/>
    <n v="14.8626"/>
    <n v="196.99"/>
    <x v="34"/>
    <n v="0.33778636363636366"/>
    <n v="4.477045454545455"/>
  </r>
  <r>
    <x v="3"/>
    <x v="1"/>
    <x v="11"/>
    <n v="370"/>
    <n v="478.77120000000002"/>
    <n v="431.66"/>
    <x v="35"/>
    <n v="1.2939762162162163"/>
    <n v="1.1666486486486487"/>
  </r>
  <r>
    <x v="3"/>
    <x v="1"/>
    <x v="3"/>
    <n v="196"/>
    <n v="50.8093"/>
    <n v="248.72"/>
    <x v="36"/>
    <n v="0.25923112244897961"/>
    <n v="1.2689795918367346"/>
  </r>
  <r>
    <x v="3"/>
    <x v="2"/>
    <x v="19"/>
    <n v="4113"/>
    <n v="15314.356400000001"/>
    <n v="11566.0062"/>
    <x v="37"/>
    <n v="3.7234029662047168"/>
    <n v="2.812060831509847"/>
  </r>
  <r>
    <x v="3"/>
    <x v="3"/>
    <x v="14"/>
    <n v="12"/>
    <n v="8.9999999999999993E-3"/>
    <n v="271.12709999999998"/>
    <x v="38"/>
    <n v="7.4999999999999991E-4"/>
    <n v="22.593924999999999"/>
  </r>
  <r>
    <x v="3"/>
    <x v="3"/>
    <x v="15"/>
    <n v="73"/>
    <n v="333.3125"/>
    <n v="943.39430000000004"/>
    <x v="39"/>
    <n v="4.5659246575342465"/>
    <n v="12.923209589041097"/>
  </r>
  <r>
    <x v="4"/>
    <x v="0"/>
    <x v="0"/>
    <n v="4562"/>
    <n v="9037.2275000000009"/>
    <n v="7936.7367999999997"/>
    <x v="40"/>
    <n v="1.9809792854011401"/>
    <n v="1.7397494081543181"/>
  </r>
  <r>
    <x v="4"/>
    <x v="0"/>
    <x v="20"/>
    <n v="6157"/>
    <n v="9542.5488000000005"/>
    <n v="10348.31"/>
    <x v="41"/>
    <n v="1.5498698716907586"/>
    <n v="1.6807389962644144"/>
  </r>
  <r>
    <x v="4"/>
    <x v="0"/>
    <x v="21"/>
    <n v="37"/>
    <n v="19.6889"/>
    <n v="216.28"/>
    <x v="42"/>
    <n v="0.53213243243243247"/>
    <n v="5.8454054054054057"/>
  </r>
  <r>
    <x v="4"/>
    <x v="0"/>
    <x v="1"/>
    <n v="11495"/>
    <n v="3545.8604"/>
    <n v="5680.6971999999996"/>
    <x v="43"/>
    <n v="0.30846980426272291"/>
    <n v="0.49418853414528052"/>
  </r>
  <r>
    <x v="4"/>
    <x v="1"/>
    <x v="22"/>
    <n v="59"/>
    <n v="1.8499999999999999E-2"/>
    <n v="56.18"/>
    <x v="44"/>
    <n v="3.1355932203389828E-4"/>
    <n v="0.95220338983050845"/>
  </r>
  <r>
    <x v="4"/>
    <x v="1"/>
    <x v="2"/>
    <n v="176"/>
    <n v="219.32990000000001"/>
    <n v="509.97"/>
    <x v="45"/>
    <n v="1.2461926136363637"/>
    <n v="2.8975568181818185"/>
  </r>
  <r>
    <x v="4"/>
    <x v="1"/>
    <x v="3"/>
    <n v="2677"/>
    <n v="809.59010000000001"/>
    <n v="2485.69"/>
    <x v="46"/>
    <n v="0.3024243929772133"/>
    <n v="0.92853567426223382"/>
  </r>
  <r>
    <x v="4"/>
    <x v="2"/>
    <x v="23"/>
    <n v="78819"/>
    <n v="37543.578099999999"/>
    <n v="36384.597099999999"/>
    <x v="47"/>
    <n v="0.47632649614940559"/>
    <n v="0.46162216090029051"/>
  </r>
  <r>
    <x v="5"/>
    <x v="0"/>
    <x v="0"/>
    <n v="96"/>
    <n v="1072.6277"/>
    <n v="454.15940000000001"/>
    <x v="48"/>
    <n v="11.173205208333334"/>
    <n v="4.7308270833333337"/>
  </r>
  <r>
    <x v="5"/>
    <x v="0"/>
    <x v="24"/>
    <n v="308"/>
    <n v="11407.918"/>
    <n v="8497.3091000000004"/>
    <x v="49"/>
    <n v="37.038694805194801"/>
    <n v="27.58866590909091"/>
  </r>
  <r>
    <x v="5"/>
    <x v="0"/>
    <x v="7"/>
    <n v="32"/>
    <n v="47.499400000000001"/>
    <n v="111.97750000000001"/>
    <x v="50"/>
    <n v="1.48435625"/>
    <n v="3.4992968750000002"/>
  </r>
  <r>
    <x v="5"/>
    <x v="0"/>
    <x v="25"/>
    <n v="208"/>
    <n v="2400.8953000000001"/>
    <n v="2488.0916999999999"/>
    <x v="51"/>
    <n v="11.542765865384617"/>
    <n v="11.961979326923077"/>
  </r>
  <r>
    <x v="5"/>
    <x v="0"/>
    <x v="8"/>
    <n v="65"/>
    <n v="5.0995999999999997"/>
    <n v="48.3489"/>
    <x v="52"/>
    <n v="7.8455384615384607E-2"/>
    <n v="0.7438292307692308"/>
  </r>
  <r>
    <x v="5"/>
    <x v="1"/>
    <x v="11"/>
    <n v="102"/>
    <n v="332.38679999999999"/>
    <n v="631.63"/>
    <x v="53"/>
    <n v="3.258694117647059"/>
    <n v="6.1924509803921568"/>
  </r>
  <r>
    <x v="5"/>
    <x v="1"/>
    <x v="12"/>
    <n v="20"/>
    <n v="69.895799999999994"/>
    <n v="217.89"/>
    <x v="54"/>
    <n v="3.4947899999999996"/>
    <n v="10.894499999999999"/>
  </r>
  <r>
    <x v="5"/>
    <x v="1"/>
    <x v="2"/>
    <n v="7"/>
    <n v="2.3699999999999999E-2"/>
    <n v="15.9"/>
    <x v="55"/>
    <n v="3.3857142857142857E-3"/>
    <n v="2.2714285714285714"/>
  </r>
  <r>
    <x v="5"/>
    <x v="1"/>
    <x v="3"/>
    <n v="63"/>
    <n v="5854.5586000000003"/>
    <n v="435.34"/>
    <x v="56"/>
    <n v="92.929501587301587"/>
    <n v="6.9101587301587299"/>
  </r>
  <r>
    <x v="5"/>
    <x v="2"/>
    <x v="17"/>
    <n v="1335"/>
    <n v="14644.502"/>
    <n v="6729.3335999999999"/>
    <x v="57"/>
    <n v="10.969664419475656"/>
    <n v="5.0406993258426969"/>
  </r>
  <r>
    <x v="6"/>
    <x v="0"/>
    <x v="0"/>
    <n v="85"/>
    <n v="1820.4290000000001"/>
    <n v="533.61389999999994"/>
    <x v="58"/>
    <n v="21.416811764705884"/>
    <n v="6.277810588235293"/>
  </r>
  <r>
    <x v="6"/>
    <x v="0"/>
    <x v="5"/>
    <n v="51"/>
    <n v="0.63260000000000005"/>
    <n v="81.181399999999996"/>
    <x v="59"/>
    <n v="1.2403921568627452E-2"/>
    <n v="1.5917921568627451"/>
  </r>
  <r>
    <x v="6"/>
    <x v="0"/>
    <x v="6"/>
    <n v="273"/>
    <n v="8080.0565999999999"/>
    <n v="9850.8806000000004"/>
    <x v="60"/>
    <n v="29.597276923076922"/>
    <n v="36.083811721611724"/>
  </r>
  <r>
    <x v="6"/>
    <x v="0"/>
    <x v="7"/>
    <n v="8"/>
    <n v="32.467599999999997"/>
    <n v="58.668599999999998"/>
    <x v="61"/>
    <n v="4.0584499999999997"/>
    <n v="7.3335749999999997"/>
  </r>
  <r>
    <x v="6"/>
    <x v="1"/>
    <x v="9"/>
    <n v="14"/>
    <n v="118.1602"/>
    <n v="212.29"/>
    <x v="62"/>
    <n v="8.4400142857142857"/>
    <n v="15.163571428571428"/>
  </r>
  <r>
    <x v="6"/>
    <x v="1"/>
    <x v="10"/>
    <n v="13"/>
    <n v="167.9461"/>
    <n v="104.02"/>
    <x v="63"/>
    <n v="12.918930769230769"/>
    <n v="8.0015384615384608"/>
  </r>
  <r>
    <x v="6"/>
    <x v="1"/>
    <x v="11"/>
    <n v="77"/>
    <n v="10.261699999999999"/>
    <n v="259.94"/>
    <x v="64"/>
    <n v="0.13326883116883115"/>
    <n v="3.3758441558441556"/>
  </r>
  <r>
    <x v="6"/>
    <x v="1"/>
    <x v="12"/>
    <n v="10"/>
    <n v="5.0156000000000001"/>
    <n v="73.739999999999995"/>
    <x v="65"/>
    <n v="0.50156000000000001"/>
    <n v="7.3739999999999997"/>
  </r>
  <r>
    <x v="6"/>
    <x v="1"/>
    <x v="3"/>
    <n v="55"/>
    <n v="45.8371"/>
    <n v="228.56"/>
    <x v="66"/>
    <n v="0.83340181818181813"/>
    <n v="4.155636363636364"/>
  </r>
  <r>
    <x v="6"/>
    <x v="2"/>
    <x v="13"/>
    <n v="1524"/>
    <n v="22408.123"/>
    <n v="9784.4688999999998"/>
    <x v="67"/>
    <n v="14.70349278215223"/>
    <n v="6.4202551837270336"/>
  </r>
  <r>
    <x v="6"/>
    <x v="3"/>
    <x v="14"/>
    <n v="0"/>
    <n v="0"/>
    <n v="50.699100000000001"/>
    <x v="20"/>
    <e v="#DIV/0!"/>
    <e v="#DIV/0!"/>
  </r>
  <r>
    <x v="6"/>
    <x v="3"/>
    <x v="15"/>
    <n v="28"/>
    <n v="726.65170000000001"/>
    <n v="376.88459999999998"/>
    <x v="68"/>
    <n v="25.951846428571429"/>
    <n v="13.460164285714285"/>
  </r>
  <r>
    <x v="7"/>
    <x v="0"/>
    <x v="0"/>
    <n v="846"/>
    <n v="2461.5675999999999"/>
    <n v="2398.4670999999998"/>
    <x v="69"/>
    <n v="2.9096543735224585"/>
    <n v="2.8350674940898344"/>
  </r>
  <r>
    <x v="7"/>
    <x v="0"/>
    <x v="1"/>
    <n v="1283"/>
    <n v="1253.3915999999999"/>
    <n v="1647.9196999999999"/>
    <x v="70"/>
    <n v="0.97692252533125479"/>
    <n v="1.2844268901013249"/>
  </r>
  <r>
    <x v="7"/>
    <x v="1"/>
    <x v="2"/>
    <n v="22"/>
    <n v="31.5687"/>
    <n v="37.67"/>
    <x v="71"/>
    <n v="1.4349409090909091"/>
    <n v="1.7122727272727274"/>
  </r>
  <r>
    <x v="7"/>
    <x v="1"/>
    <x v="3"/>
    <n v="1629"/>
    <n v="213.29390000000001"/>
    <n v="1177.19"/>
    <x v="72"/>
    <n v="0.13093548189073051"/>
    <n v="0.72264579496623704"/>
  </r>
  <r>
    <x v="7"/>
    <x v="2"/>
    <x v="4"/>
    <n v="7655"/>
    <n v="6840.8086000000003"/>
    <n v="7449.9123"/>
    <x v="73"/>
    <n v="0.89363926845199215"/>
    <n v="0.97320866100587855"/>
  </r>
  <r>
    <x v="8"/>
    <x v="0"/>
    <x v="0"/>
    <n v="834"/>
    <n v="585.42380000000003"/>
    <n v="1041.2924"/>
    <x v="74"/>
    <n v="0.70194700239808161"/>
    <n v="1.2485520383693045"/>
  </r>
  <r>
    <x v="8"/>
    <x v="0"/>
    <x v="1"/>
    <n v="1484"/>
    <n v="167.39109999999999"/>
    <n v="879.96590000000003"/>
    <x v="75"/>
    <n v="0.1127972371967655"/>
    <n v="0.59296893530997308"/>
  </r>
  <r>
    <x v="8"/>
    <x v="1"/>
    <x v="2"/>
    <n v="25"/>
    <n v="7.0057"/>
    <n v="14.18"/>
    <x v="76"/>
    <n v="0.28022799999999998"/>
    <n v="0.56720000000000004"/>
  </r>
  <r>
    <x v="8"/>
    <x v="1"/>
    <x v="3"/>
    <n v="1660"/>
    <n v="99.874899999999997"/>
    <n v="271.16000000000003"/>
    <x v="77"/>
    <n v="6.0165602409638551E-2"/>
    <n v="0.16334939759036146"/>
  </r>
  <r>
    <x v="8"/>
    <x v="2"/>
    <x v="4"/>
    <n v="10656"/>
    <n v="3146.7017000000001"/>
    <n v="4019.0464000000002"/>
    <x v="78"/>
    <n v="0.29529858295795797"/>
    <n v="0.37716276276276278"/>
  </r>
  <r>
    <x v="9"/>
    <x v="0"/>
    <x v="0"/>
    <n v="326"/>
    <n v="4112.3231999999998"/>
    <n v="1047.2343000000001"/>
    <x v="79"/>
    <n v="12.614488343558282"/>
    <n v="3.2123751533742335"/>
  </r>
  <r>
    <x v="9"/>
    <x v="0"/>
    <x v="26"/>
    <n v="394"/>
    <n v="4223.3690999999999"/>
    <n v="6133.6814999999997"/>
    <x v="80"/>
    <n v="10.719210913705583"/>
    <n v="15.567719543147208"/>
  </r>
  <r>
    <x v="9"/>
    <x v="0"/>
    <x v="27"/>
    <n v="151"/>
    <n v="969.56709999999998"/>
    <n v="672.83"/>
    <x v="81"/>
    <n v="6.4209741721854305"/>
    <n v="4.4558278145695365"/>
  </r>
  <r>
    <x v="9"/>
    <x v="1"/>
    <x v="11"/>
    <n v="278"/>
    <n v="600.851"/>
    <n v="135.28"/>
    <x v="82"/>
    <n v="2.1613345323741009"/>
    <n v="0.48661870503597121"/>
  </r>
  <r>
    <x v="9"/>
    <x v="1"/>
    <x v="2"/>
    <n v="28"/>
    <n v="12.988099999999999"/>
    <n v="38.840000000000003"/>
    <x v="83"/>
    <n v="0.46386071428571424"/>
    <n v="1.3871428571428572"/>
  </r>
  <r>
    <x v="9"/>
    <x v="1"/>
    <x v="3"/>
    <n v="124"/>
    <n v="206.37450000000001"/>
    <n v="57.47"/>
    <x v="84"/>
    <n v="1.6643104838709679"/>
    <n v="0.46346774193548385"/>
  </r>
  <r>
    <x v="9"/>
    <x v="2"/>
    <x v="28"/>
    <n v="4684"/>
    <n v="11887.531300000001"/>
    <n v="3434.1082000000001"/>
    <x v="85"/>
    <n v="2.5379016438941076"/>
    <n v="0.73315717335610597"/>
  </r>
  <r>
    <x v="10"/>
    <x v="0"/>
    <x v="0"/>
    <n v="910"/>
    <n v="10157.9609"/>
    <n v="4325.2743"/>
    <x v="86"/>
    <n v="11.162594395604396"/>
    <n v="4.7530486813186812"/>
  </r>
  <r>
    <x v="10"/>
    <x v="0"/>
    <x v="5"/>
    <n v="621"/>
    <n v="352.89319999999998"/>
    <n v="1018.698"/>
    <x v="87"/>
    <n v="0.56826602254428338"/>
    <n v="1.640415458937198"/>
  </r>
  <r>
    <x v="10"/>
    <x v="0"/>
    <x v="6"/>
    <n v="1825"/>
    <n v="47957.898399999998"/>
    <n v="39471.4018"/>
    <x v="88"/>
    <n v="26.278300493150685"/>
    <n v="21.628165369863012"/>
  </r>
  <r>
    <x v="10"/>
    <x v="0"/>
    <x v="7"/>
    <n v="68"/>
    <n v="3387.0203000000001"/>
    <n v="373.5797"/>
    <x v="89"/>
    <n v="49.809122058823533"/>
    <n v="5.4938191176470585"/>
  </r>
  <r>
    <x v="10"/>
    <x v="0"/>
    <x v="8"/>
    <n v="100"/>
    <n v="14.7851"/>
    <n v="130.6172"/>
    <x v="90"/>
    <n v="0.14785100000000001"/>
    <n v="1.3061719999999999"/>
  </r>
  <r>
    <x v="10"/>
    <x v="1"/>
    <x v="9"/>
    <n v="229"/>
    <n v="2171.4263000000001"/>
    <n v="2904.2"/>
    <x v="91"/>
    <n v="9.4822109170305673"/>
    <n v="12.682096069868996"/>
  </r>
  <r>
    <x v="10"/>
    <x v="1"/>
    <x v="10"/>
    <n v="156"/>
    <n v="1145.1862000000001"/>
    <n v="1193"/>
    <x v="92"/>
    <n v="7.3409371794871801"/>
    <n v="7.6474358974358978"/>
  </r>
  <r>
    <x v="10"/>
    <x v="1"/>
    <x v="11"/>
    <n v="756"/>
    <n v="3592.3110000000001"/>
    <n v="3005.51"/>
    <x v="93"/>
    <n v="4.7517341269841271"/>
    <n v="3.9755423280423283"/>
  </r>
  <r>
    <x v="10"/>
    <x v="1"/>
    <x v="12"/>
    <n v="103"/>
    <n v="761.61440000000005"/>
    <n v="922.36"/>
    <x v="94"/>
    <n v="7.3943145631067964"/>
    <n v="8.9549514563106793"/>
  </r>
  <r>
    <x v="10"/>
    <x v="1"/>
    <x v="3"/>
    <n v="473"/>
    <n v="1576.7318"/>
    <n v="2063.12"/>
    <x v="95"/>
    <n v="3.3334710359408035"/>
    <n v="4.3617758985200847"/>
  </r>
  <r>
    <x v="10"/>
    <x v="2"/>
    <x v="13"/>
    <n v="21178"/>
    <n v="137625.7813"/>
    <n v="101598.9823"/>
    <x v="96"/>
    <n v="6.4985258900746059"/>
    <n v="4.7973832420436304"/>
  </r>
  <r>
    <x v="10"/>
    <x v="3"/>
    <x v="15"/>
    <n v="78"/>
    <n v="649.81759999999997"/>
    <n v="1056.4170999999999"/>
    <x v="97"/>
    <n v="8.3309948717948714"/>
    <n v="13.543808974358972"/>
  </r>
  <r>
    <x v="10"/>
    <x v="4"/>
    <x v="29"/>
    <n v="6260"/>
    <n v="20340.257799999999"/>
    <n v="19396.3164"/>
    <x v="98"/>
    <n v="3.2492424600638978"/>
    <n v="3.0984530990415333"/>
  </r>
  <r>
    <x v="11"/>
    <x v="0"/>
    <x v="0"/>
    <n v="57"/>
    <n v="458.11290000000002"/>
    <n v="328.37419999999997"/>
    <x v="99"/>
    <n v="8.0370684210526324"/>
    <n v="5.7609508771929816"/>
  </r>
  <r>
    <x v="11"/>
    <x v="0"/>
    <x v="7"/>
    <n v="2"/>
    <n v="4.7374999999999998"/>
    <n v="32.078800000000001"/>
    <x v="100"/>
    <n v="2.3687499999999999"/>
    <n v="16.039400000000001"/>
  </r>
  <r>
    <x v="11"/>
    <x v="0"/>
    <x v="30"/>
    <n v="92"/>
    <n v="3550.7341000000001"/>
    <n v="1746.2965999999999"/>
    <x v="101"/>
    <n v="38.594935869565219"/>
    <n v="18.981484782608696"/>
  </r>
  <r>
    <x v="11"/>
    <x v="0"/>
    <x v="31"/>
    <n v="242"/>
    <n v="4532.8701000000001"/>
    <n v="3190.7905000000001"/>
    <x v="102"/>
    <n v="18.730868181818181"/>
    <n v="13.185084710743801"/>
  </r>
  <r>
    <x v="11"/>
    <x v="1"/>
    <x v="9"/>
    <n v="5"/>
    <n v="16.862500000000001"/>
    <n v="120.75"/>
    <x v="103"/>
    <n v="3.3725000000000001"/>
    <n v="24.15"/>
  </r>
  <r>
    <x v="11"/>
    <x v="1"/>
    <x v="10"/>
    <n v="6"/>
    <n v="0"/>
    <n v="53.76"/>
    <x v="20"/>
    <n v="0"/>
    <n v="8.9599999999999991"/>
  </r>
  <r>
    <x v="11"/>
    <x v="1"/>
    <x v="11"/>
    <n v="46"/>
    <n v="11.0215"/>
    <n v="106.66"/>
    <x v="104"/>
    <n v="0.23959782608695651"/>
    <n v="2.318695652173913"/>
  </r>
  <r>
    <x v="11"/>
    <x v="1"/>
    <x v="12"/>
    <n v="4"/>
    <n v="0.18490000000000001"/>
    <n v="26.59"/>
    <x v="105"/>
    <n v="4.6225000000000002E-2"/>
    <n v="6.6475"/>
  </r>
  <r>
    <x v="11"/>
    <x v="1"/>
    <x v="3"/>
    <n v="33"/>
    <n v="188.4152"/>
    <n v="90.18"/>
    <x v="106"/>
    <n v="5.7095515151515155"/>
    <n v="2.7327272727272729"/>
  </r>
  <r>
    <x v="11"/>
    <x v="2"/>
    <x v="19"/>
    <n v="1136"/>
    <n v="9409.2294999999995"/>
    <n v="5060.2542000000003"/>
    <x v="107"/>
    <n v="8.2827724471830972"/>
    <n v="4.4544491197183103"/>
  </r>
  <r>
    <x v="11"/>
    <x v="3"/>
    <x v="14"/>
    <n v="4"/>
    <n v="7.6700000000000004E-2"/>
    <n v="11.539199999999999"/>
    <x v="108"/>
    <n v="1.9175000000000001E-2"/>
    <n v="2.8847999999999998"/>
  </r>
  <r>
    <x v="11"/>
    <x v="3"/>
    <x v="15"/>
    <n v="18"/>
    <n v="198.53360000000001"/>
    <n v="207.93190000000001"/>
    <x v="109"/>
    <n v="11.029644444444445"/>
    <n v="11.551772222222223"/>
  </r>
  <r>
    <x v="12"/>
    <x v="0"/>
    <x v="0"/>
    <n v="521"/>
    <n v="2949.1201000000001"/>
    <n v="422.24810000000002"/>
    <x v="110"/>
    <n v="5.660499232245682"/>
    <n v="0.81045700575815738"/>
  </r>
  <r>
    <x v="12"/>
    <x v="0"/>
    <x v="32"/>
    <n v="3405"/>
    <n v="4104.8413"/>
    <n v="3696.2248"/>
    <x v="111"/>
    <n v="1.2055334214390603"/>
    <n v="1.0855285756240822"/>
  </r>
  <r>
    <x v="12"/>
    <x v="0"/>
    <x v="33"/>
    <n v="3594"/>
    <n v="1579.9010000000001"/>
    <n v="1439.1665"/>
    <x v="112"/>
    <n v="0.43959404563160825"/>
    <n v="0.40043586533110742"/>
  </r>
  <r>
    <x v="12"/>
    <x v="0"/>
    <x v="34"/>
    <n v="241"/>
    <n v="77.02"/>
    <n v="153.66"/>
    <x v="113"/>
    <n v="0.31958506224066391"/>
    <n v="0.63759336099585062"/>
  </r>
  <r>
    <x v="12"/>
    <x v="1"/>
    <x v="2"/>
    <n v="84"/>
    <n v="44.610300000000002"/>
    <n v="51.94"/>
    <x v="114"/>
    <n v="0.53107500000000007"/>
    <n v="0.61833333333333329"/>
  </r>
  <r>
    <x v="12"/>
    <x v="1"/>
    <x v="3"/>
    <n v="4047"/>
    <n v="540.79639999999995"/>
    <n v="245.78"/>
    <x v="115"/>
    <n v="0.13362895972325178"/>
    <n v="6.0731405979738078E-2"/>
  </r>
  <r>
    <x v="13"/>
    <x v="0"/>
    <x v="0"/>
    <n v="1981"/>
    <n v="4986.6117999999997"/>
    <n v="4429.7352000000001"/>
    <x v="116"/>
    <n v="2.517219485108531"/>
    <n v="2.2361106511862694"/>
  </r>
  <r>
    <x v="13"/>
    <x v="0"/>
    <x v="35"/>
    <n v="2928"/>
    <n v="6442.3339999999998"/>
    <n v="9261.9372999999996"/>
    <x v="117"/>
    <n v="2.2002506830601094"/>
    <n v="3.1632299521857923"/>
  </r>
  <r>
    <x v="13"/>
    <x v="1"/>
    <x v="10"/>
    <n v="186"/>
    <n v="79.321899999999999"/>
    <n v="351.06"/>
    <x v="118"/>
    <n v="0.42646182795698923"/>
    <n v="1.8874193548387097"/>
  </r>
  <r>
    <x v="13"/>
    <x v="1"/>
    <x v="11"/>
    <n v="1424"/>
    <n v="912.51030000000003"/>
    <n v="1536.11"/>
    <x v="119"/>
    <n v="0.64080779494382023"/>
    <n v="1.0787289325842695"/>
  </r>
  <r>
    <x v="13"/>
    <x v="1"/>
    <x v="2"/>
    <n v="128"/>
    <n v="137.22130000000001"/>
    <n v="247.82"/>
    <x v="120"/>
    <n v="1.0720414062500001"/>
    <n v="1.9360937499999999"/>
  </r>
  <r>
    <x v="13"/>
    <x v="1"/>
    <x v="3"/>
    <n v="677"/>
    <n v="166.59030000000001"/>
    <n v="725.46"/>
    <x v="121"/>
    <n v="0.24607134416543577"/>
    <n v="1.0715805022156573"/>
  </r>
  <r>
    <x v="13"/>
    <x v="2"/>
    <x v="4"/>
    <n v="10696"/>
    <n v="23844.8652"/>
    <n v="12358.576800000001"/>
    <x v="122"/>
    <n v="2.2293254674644727"/>
    <n v="1.1554391174270755"/>
  </r>
  <r>
    <x v="14"/>
    <x v="0"/>
    <x v="0"/>
    <n v="33"/>
    <n v="123.2418"/>
    <n v="176.7208"/>
    <x v="123"/>
    <n v="3.7345999999999999"/>
    <n v="5.3551757575757577"/>
  </r>
  <r>
    <x v="14"/>
    <x v="0"/>
    <x v="7"/>
    <n v="3"/>
    <n v="0.18840000000000001"/>
    <n v="18.939599999999999"/>
    <x v="124"/>
    <n v="6.2800000000000009E-2"/>
    <n v="6.3131999999999993"/>
  </r>
  <r>
    <x v="14"/>
    <x v="0"/>
    <x v="30"/>
    <n v="32"/>
    <n v="1089.6135999999999"/>
    <n v="809.79039999999998"/>
    <x v="125"/>
    <n v="34.050424999999997"/>
    <n v="25.305949999999999"/>
  </r>
  <r>
    <x v="14"/>
    <x v="0"/>
    <x v="31"/>
    <n v="62"/>
    <n v="1273.5436999999999"/>
    <n v="1241.2056"/>
    <x v="126"/>
    <n v="20.541027419354837"/>
    <n v="20.019445161290324"/>
  </r>
  <r>
    <x v="14"/>
    <x v="1"/>
    <x v="9"/>
    <n v="8"/>
    <n v="43.302999999999997"/>
    <n v="99.47"/>
    <x v="127"/>
    <n v="5.4128749999999997"/>
    <n v="12.43375"/>
  </r>
  <r>
    <x v="14"/>
    <x v="1"/>
    <x v="10"/>
    <n v="18"/>
    <n v="8.2829999999999995"/>
    <n v="54.28"/>
    <x v="128"/>
    <n v="0.46016666666666661"/>
    <n v="3.0155555555555558"/>
  </r>
  <r>
    <x v="14"/>
    <x v="1"/>
    <x v="11"/>
    <n v="92"/>
    <n v="108.61960000000001"/>
    <n v="146.22999999999999"/>
    <x v="129"/>
    <n v="1.1806478260869566"/>
    <n v="1.5894565217391303"/>
  </r>
  <r>
    <x v="14"/>
    <x v="1"/>
    <x v="12"/>
    <n v="11"/>
    <n v="1783.4662000000001"/>
    <n v="30.21"/>
    <x v="130"/>
    <n v="162.1332909090909"/>
    <n v="2.7463636363636366"/>
  </r>
  <r>
    <x v="14"/>
    <x v="1"/>
    <x v="3"/>
    <n v="53"/>
    <n v="14.3561"/>
    <n v="100.34"/>
    <x v="131"/>
    <n v="0.27086981132075472"/>
    <n v="1.8932075471698113"/>
  </r>
  <r>
    <x v="14"/>
    <x v="2"/>
    <x v="19"/>
    <n v="1012"/>
    <n v="3938.4616999999998"/>
    <n v="3586.6224000000002"/>
    <x v="132"/>
    <n v="3.8917605731225295"/>
    <n v="3.5440932806324112"/>
  </r>
  <r>
    <x v="14"/>
    <x v="3"/>
    <x v="14"/>
    <n v="5"/>
    <n v="1.9039999999999999"/>
    <n v="244.625"/>
    <x v="133"/>
    <n v="0.38079999999999997"/>
    <n v="48.924999999999997"/>
  </r>
  <r>
    <x v="14"/>
    <x v="3"/>
    <x v="15"/>
    <n v="29"/>
    <n v="143.72640000000001"/>
    <n v="722.86360000000002"/>
    <x v="134"/>
    <n v="4.9560827586206901"/>
    <n v="24.926331034482761"/>
  </r>
  <r>
    <x v="15"/>
    <x v="0"/>
    <x v="0"/>
    <n v="1545"/>
    <n v="10547.271500000001"/>
    <n v="5830.0245000000004"/>
    <x v="135"/>
    <n v="6.8267129449838189"/>
    <n v="3.7734786407766991"/>
  </r>
  <r>
    <x v="15"/>
    <x v="0"/>
    <x v="5"/>
    <n v="3621"/>
    <n v="3121.2006999999999"/>
    <n v="4749.6365999999998"/>
    <x v="136"/>
    <n v="0.86197202430267883"/>
    <n v="1.3116919635459818"/>
  </r>
  <r>
    <x v="15"/>
    <x v="0"/>
    <x v="7"/>
    <n v="183"/>
    <n v="6197.7212"/>
    <n v="830.33230000000003"/>
    <x v="137"/>
    <n v="33.867328961748633"/>
    <n v="4.5373349726775958"/>
  </r>
  <r>
    <x v="15"/>
    <x v="0"/>
    <x v="8"/>
    <n v="507"/>
    <n v="76.659800000000004"/>
    <n v="483.42239999999998"/>
    <x v="138"/>
    <n v="0.15120276134122287"/>
    <n v="0.95349585798816561"/>
  </r>
  <r>
    <x v="15"/>
    <x v="0"/>
    <x v="18"/>
    <n v="1626"/>
    <n v="20294.050800000001"/>
    <n v="23679.671699999999"/>
    <x v="139"/>
    <n v="12.480966051660516"/>
    <n v="14.563143726937268"/>
  </r>
  <r>
    <x v="15"/>
    <x v="1"/>
    <x v="9"/>
    <n v="124"/>
    <n v="1658.9127000000001"/>
    <n v="1618.64"/>
    <x v="140"/>
    <n v="13.378328225806452"/>
    <n v="13.053548387096775"/>
  </r>
  <r>
    <x v="15"/>
    <x v="1"/>
    <x v="10"/>
    <n v="107"/>
    <n v="667.69349999999997"/>
    <n v="576.9"/>
    <x v="141"/>
    <n v="6.2401261682242986"/>
    <n v="5.3915887850467286"/>
  </r>
  <r>
    <x v="15"/>
    <x v="1"/>
    <x v="11"/>
    <n v="675"/>
    <n v="2576.4436000000001"/>
    <n v="1749.51"/>
    <x v="142"/>
    <n v="3.8169534814814816"/>
    <n v="2.5918666666666668"/>
  </r>
  <r>
    <x v="15"/>
    <x v="1"/>
    <x v="12"/>
    <n v="44"/>
    <n v="345.60509999999999"/>
    <n v="338.87"/>
    <x v="143"/>
    <n v="7.8546613636363638"/>
    <n v="7.7015909090909096"/>
  </r>
  <r>
    <x v="15"/>
    <x v="1"/>
    <x v="3"/>
    <n v="382"/>
    <n v="865.25409999999999"/>
    <n v="1090.47"/>
    <x v="144"/>
    <n v="2.2650630890052357"/>
    <n v="2.8546335078534031"/>
  </r>
  <r>
    <x v="15"/>
    <x v="2"/>
    <x v="36"/>
    <n v="19031"/>
    <n v="80775.328099999999"/>
    <n v="62899.608899999999"/>
    <x v="145"/>
    <n v="4.2444079712048763"/>
    <n v="3.3051131784982397"/>
  </r>
  <r>
    <x v="15"/>
    <x v="3"/>
    <x v="37"/>
    <n v="911"/>
    <n v="5594.9291999999996"/>
    <n v="6639.6404000000002"/>
    <x v="146"/>
    <n v="6.1415249176728866"/>
    <n v="7.2882990120746438"/>
  </r>
  <r>
    <x v="15"/>
    <x v="4"/>
    <x v="38"/>
    <n v="9312"/>
    <n v="2784.5752000000002"/>
    <n v="9650.4500000000007"/>
    <x v="147"/>
    <n v="0.29903084192439866"/>
    <n v="1.0363455756013746"/>
  </r>
  <r>
    <x v="16"/>
    <x v="0"/>
    <x v="0"/>
    <n v="958"/>
    <n v="5911.3257000000003"/>
    <n v="2117.3038999999999"/>
    <x v="148"/>
    <n v="6.1704861169102303"/>
    <n v="2.2101293319415447"/>
  </r>
  <r>
    <x v="16"/>
    <x v="0"/>
    <x v="39"/>
    <n v="1000"/>
    <n v="13471.4648"/>
    <n v="8132.7109"/>
    <x v="149"/>
    <n v="13.4714648"/>
    <n v="8.1327108999999993"/>
  </r>
  <r>
    <x v="16"/>
    <x v="1"/>
    <x v="9"/>
    <n v="86"/>
    <n v="312.59100000000001"/>
    <n v="280.95"/>
    <x v="150"/>
    <n v="3.634779069767442"/>
    <n v="3.2668604651162791"/>
  </r>
  <r>
    <x v="16"/>
    <x v="1"/>
    <x v="10"/>
    <n v="88"/>
    <n v="66.244500000000002"/>
    <n v="86.73"/>
    <x v="151"/>
    <n v="0.7527784090909091"/>
    <n v="0.98556818181818184"/>
  </r>
  <r>
    <x v="16"/>
    <x v="1"/>
    <x v="11"/>
    <n v="641"/>
    <n v="976.13419999999996"/>
    <n v="219.19"/>
    <x v="152"/>
    <n v="1.5228302652106083"/>
    <n v="0.34195007800312011"/>
  </r>
  <r>
    <x v="16"/>
    <x v="1"/>
    <x v="3"/>
    <n v="273"/>
    <n v="825.89520000000005"/>
    <n v="93.74"/>
    <x v="153"/>
    <n v="3.0252571428571429"/>
    <n v="0.34336996336996334"/>
  </r>
  <r>
    <x v="16"/>
    <x v="2"/>
    <x v="28"/>
    <n v="15315"/>
    <n v="16971.828099999999"/>
    <n v="10077.4383"/>
    <x v="154"/>
    <n v="1.1081833561867449"/>
    <n v="0.65801098922624879"/>
  </r>
  <r>
    <x v="17"/>
    <x v="0"/>
    <x v="0"/>
    <n v="40"/>
    <n v="287.56060000000002"/>
    <n v="294.94240000000002"/>
    <x v="155"/>
    <n v="7.1890150000000004"/>
    <n v="7.3735600000000003"/>
  </r>
  <r>
    <x v="17"/>
    <x v="0"/>
    <x v="7"/>
    <n v="13"/>
    <n v="64.850999999999999"/>
    <n v="72.716800000000006"/>
    <x v="156"/>
    <n v="4.9885384615384618"/>
    <n v="5.5936000000000003"/>
  </r>
  <r>
    <x v="17"/>
    <x v="0"/>
    <x v="8"/>
    <n v="43"/>
    <n v="31.439900000000002"/>
    <n v="44.209800000000001"/>
    <x v="157"/>
    <n v="0.73116046511627908"/>
    <n v="1.0281348837209303"/>
  </r>
  <r>
    <x v="17"/>
    <x v="0"/>
    <x v="16"/>
    <n v="335"/>
    <n v="8082.1841000000004"/>
    <n v="4713.6401999999998"/>
    <x v="158"/>
    <n v="24.125922686567165"/>
    <n v="14.070567761194029"/>
  </r>
  <r>
    <x v="17"/>
    <x v="2"/>
    <x v="40"/>
    <n v="1556"/>
    <n v="12572.1553"/>
    <n v="12468.3938"/>
    <x v="159"/>
    <n v="8.0797913239074557"/>
    <n v="8.013106555269923"/>
  </r>
  <r>
    <x v="18"/>
    <x v="0"/>
    <x v="0"/>
    <n v="365"/>
    <n v="1437.4799"/>
    <n v="819.12670000000003"/>
    <x v="160"/>
    <n v="3.9383010958904112"/>
    <n v="2.2441827397260274"/>
  </r>
  <r>
    <x v="18"/>
    <x v="0"/>
    <x v="26"/>
    <n v="197"/>
    <n v="1218.8149000000001"/>
    <n v="2142.1574999999998"/>
    <x v="161"/>
    <n v="6.1868776649746193"/>
    <n v="10.873895939086294"/>
  </r>
  <r>
    <x v="18"/>
    <x v="0"/>
    <x v="27"/>
    <n v="171"/>
    <n v="980.44690000000003"/>
    <n v="623.76990000000001"/>
    <x v="162"/>
    <n v="5.7336076023391813"/>
    <n v="3.6477771929824563"/>
  </r>
  <r>
    <x v="18"/>
    <x v="2"/>
    <x v="41"/>
    <n v="5864"/>
    <n v="10368.8652"/>
    <n v="9872.2850999999991"/>
    <x v="163"/>
    <n v="1.7682239427012278"/>
    <n v="1.6835411152796724"/>
  </r>
  <r>
    <x v="19"/>
    <x v="0"/>
    <x v="0"/>
    <n v="177"/>
    <n v="261.35570000000001"/>
    <n v="445.60809999999998"/>
    <x v="164"/>
    <n v="1.4765858757062147"/>
    <n v="2.5175598870056497"/>
  </r>
  <r>
    <x v="19"/>
    <x v="0"/>
    <x v="26"/>
    <n v="405"/>
    <n v="4489.6464999999998"/>
    <n v="3218.7730999999999"/>
    <x v="165"/>
    <n v="11.085546913580247"/>
    <n v="7.9475879012345674"/>
  </r>
  <r>
    <x v="19"/>
    <x v="0"/>
    <x v="27"/>
    <n v="298"/>
    <n v="626.68970000000002"/>
    <n v="1046.5001"/>
    <x v="166"/>
    <n v="2.1029855704697988"/>
    <n v="3.5117453020134226"/>
  </r>
  <r>
    <x v="19"/>
    <x v="1"/>
    <x v="9"/>
    <n v="14"/>
    <n v="26.8584"/>
    <n v="77.81"/>
    <x v="167"/>
    <n v="1.9184571428571429"/>
    <n v="5.5578571428571433"/>
  </r>
  <r>
    <x v="19"/>
    <x v="1"/>
    <x v="10"/>
    <n v="65"/>
    <n v="327.68110000000001"/>
    <n v="77.95"/>
    <x v="168"/>
    <n v="5.0412476923076923"/>
    <n v="1.1992307692307693"/>
  </r>
  <r>
    <x v="19"/>
    <x v="1"/>
    <x v="11"/>
    <n v="342"/>
    <n v="25.557200000000002"/>
    <n v="146.96"/>
    <x v="169"/>
    <n v="7.4728654970760242E-2"/>
    <n v="0.42970760233918132"/>
  </r>
  <r>
    <x v="19"/>
    <x v="1"/>
    <x v="3"/>
    <n v="118"/>
    <n v="48.691200000000002"/>
    <n v="53.95"/>
    <x v="170"/>
    <n v="0.41263728813559325"/>
    <n v="0.45720338983050851"/>
  </r>
  <r>
    <x v="19"/>
    <x v="2"/>
    <x v="28"/>
    <n v="5043"/>
    <n v="3252.3833"/>
    <n v="2728.0672"/>
    <x v="171"/>
    <n v="0.64493025976601226"/>
    <n v="0.540961173904422"/>
  </r>
  <r>
    <x v="20"/>
    <x v="0"/>
    <x v="0"/>
    <n v="7423"/>
    <n v="14937.2363"/>
    <n v="8757.9555"/>
    <x v="172"/>
    <n v="2.0122910278862993"/>
    <n v="1.1798404283982218"/>
  </r>
  <r>
    <x v="20"/>
    <x v="0"/>
    <x v="42"/>
    <n v="3716"/>
    <n v="7726.7803000000004"/>
    <n v="10811.07"/>
    <x v="173"/>
    <n v="2.0793273143164694"/>
    <n v="2.9093299246501614"/>
  </r>
  <r>
    <x v="20"/>
    <x v="0"/>
    <x v="43"/>
    <n v="6181"/>
    <n v="10330.747100000001"/>
    <n v="8176.77"/>
    <x v="174"/>
    <n v="1.6713714771072643"/>
    <n v="1.3228878822197057"/>
  </r>
  <r>
    <x v="20"/>
    <x v="0"/>
    <x v="44"/>
    <n v="2352"/>
    <n v="2141.3209999999999"/>
    <n v="3018.4630000000002"/>
    <x v="175"/>
    <n v="0.91042559523809519"/>
    <n v="1.2833601190476192"/>
  </r>
  <r>
    <x v="20"/>
    <x v="0"/>
    <x v="45"/>
    <n v="5004"/>
    <n v="3648.1206000000002"/>
    <n v="3835.9774000000002"/>
    <x v="176"/>
    <n v="0.72904088729016792"/>
    <n v="0.76658221422861716"/>
  </r>
  <r>
    <x v="20"/>
    <x v="1"/>
    <x v="22"/>
    <n v="4257"/>
    <n v="507.38339999999999"/>
    <n v="1338.58"/>
    <x v="177"/>
    <n v="0.11918801973220577"/>
    <n v="0.31444209537232792"/>
  </r>
  <r>
    <x v="20"/>
    <x v="1"/>
    <x v="2"/>
    <n v="525"/>
    <n v="1181.4603999999999"/>
    <n v="771.66"/>
    <x v="178"/>
    <n v="2.2504007619047619"/>
    <n v="1.4698285714285713"/>
  </r>
  <r>
    <x v="20"/>
    <x v="1"/>
    <x v="3"/>
    <n v="6741"/>
    <n v="4200.1576999999997"/>
    <n v="5873.66"/>
    <x v="179"/>
    <n v="0.62307635365672742"/>
    <n v="0.8713336300252188"/>
  </r>
  <r>
    <x v="20"/>
    <x v="2"/>
    <x v="46"/>
    <n v="133027"/>
    <n v="98084.421900000001"/>
    <n v="59281.589"/>
    <x v="180"/>
    <n v="0.73732717343095766"/>
    <n v="0.44563576567163055"/>
  </r>
  <r>
    <x v="20"/>
    <x v="4"/>
    <x v="47"/>
    <n v="33172"/>
    <n v="783.10519999999997"/>
    <n v="6218.89"/>
    <x v="181"/>
    <n v="2.360741589292174E-2"/>
    <n v="0.1874740745206801"/>
  </r>
  <r>
    <x v="21"/>
    <x v="0"/>
    <x v="0"/>
    <n v="47"/>
    <n v="142.24279999999999"/>
    <n v="196.7499"/>
    <x v="182"/>
    <n v="3.0264425531914889"/>
    <n v="4.1861680851063827"/>
  </r>
  <r>
    <x v="21"/>
    <x v="0"/>
    <x v="48"/>
    <n v="193"/>
    <n v="2746.2815000000001"/>
    <n v="2919.8957"/>
    <x v="183"/>
    <n v="14.229437823834196"/>
    <n v="15.128993264248704"/>
  </r>
  <r>
    <x v="21"/>
    <x v="0"/>
    <x v="7"/>
    <n v="5"/>
    <n v="4.4976000000000003"/>
    <n v="47.778799999999997"/>
    <x v="184"/>
    <n v="0.8995200000000001"/>
    <n v="9.5557599999999994"/>
  </r>
  <r>
    <x v="21"/>
    <x v="0"/>
    <x v="8"/>
    <n v="31"/>
    <n v="6.8400000000000002E-2"/>
    <n v="23.209"/>
    <x v="185"/>
    <n v="2.2064516129032259E-3"/>
    <n v="0.74867741935483867"/>
  </r>
  <r>
    <x v="21"/>
    <x v="1"/>
    <x v="9"/>
    <n v="4"/>
    <n v="0.32469999999999999"/>
    <n v="67.88"/>
    <x v="186"/>
    <n v="8.1174999999999997E-2"/>
    <n v="16.97"/>
  </r>
  <r>
    <x v="21"/>
    <x v="1"/>
    <x v="10"/>
    <n v="23"/>
    <n v="7.5014000000000003"/>
    <n v="67.89"/>
    <x v="187"/>
    <n v="0.32614782608695653"/>
    <n v="2.9517391304347824"/>
  </r>
  <r>
    <x v="21"/>
    <x v="1"/>
    <x v="11"/>
    <n v="180"/>
    <n v="394.37060000000002"/>
    <n v="208.59"/>
    <x v="188"/>
    <n v="2.1909477777777777"/>
    <n v="1.1588333333333334"/>
  </r>
  <r>
    <x v="21"/>
    <x v="1"/>
    <x v="3"/>
    <n v="121"/>
    <n v="73.076099999999997"/>
    <n v="203.13"/>
    <x v="189"/>
    <n v="0.60393471074380167"/>
    <n v="1.6787603305785124"/>
  </r>
  <r>
    <x v="21"/>
    <x v="2"/>
    <x v="28"/>
    <n v="1400"/>
    <n v="3295.2267999999999"/>
    <n v="771.50570000000005"/>
    <x v="190"/>
    <n v="2.3537334285714286"/>
    <n v="0.55107550000000005"/>
  </r>
  <r>
    <x v="21"/>
    <x v="3"/>
    <x v="14"/>
    <n v="25"/>
    <n v="271.68380000000002"/>
    <n v="439.98020000000002"/>
    <x v="191"/>
    <n v="10.867352"/>
    <n v="17.599208000000001"/>
  </r>
  <r>
    <x v="21"/>
    <x v="3"/>
    <x v="15"/>
    <n v="91"/>
    <n v="262.64609999999999"/>
    <n v="1248.0451"/>
    <x v="192"/>
    <n v="2.886220879120879"/>
    <n v="13.71478131868132"/>
  </r>
  <r>
    <x v="22"/>
    <x v="0"/>
    <x v="0"/>
    <n v="327"/>
    <n v="4580.4994999999999"/>
    <n v="1075.7012999999999"/>
    <x v="193"/>
    <n v="14.00764373088685"/>
    <n v="3.2896064220183483"/>
  </r>
  <r>
    <x v="22"/>
    <x v="0"/>
    <x v="39"/>
    <n v="1033"/>
    <n v="26378.027300000002"/>
    <n v="14169.0064"/>
    <x v="194"/>
    <n v="25.535360406582772"/>
    <n v="13.716366311713456"/>
  </r>
  <r>
    <x v="22"/>
    <x v="0"/>
    <x v="8"/>
    <n v="985"/>
    <n v="662.9316"/>
    <n v="803.26760000000002"/>
    <x v="195"/>
    <n v="0.6730270050761421"/>
    <n v="0.81550010152284269"/>
  </r>
  <r>
    <x v="22"/>
    <x v="1"/>
    <x v="9"/>
    <n v="41"/>
    <n v="2307.8894"/>
    <n v="204.3"/>
    <x v="196"/>
    <n v="56.28998536585366"/>
    <n v="4.9829268292682931"/>
  </r>
  <r>
    <x v="22"/>
    <x v="1"/>
    <x v="10"/>
    <n v="170"/>
    <n v="292.80880000000002"/>
    <n v="313.41000000000003"/>
    <x v="197"/>
    <n v="1.7224047058823531"/>
    <n v="1.8435882352941177"/>
  </r>
  <r>
    <x v="22"/>
    <x v="1"/>
    <x v="3"/>
    <n v="153"/>
    <n v="124.3807"/>
    <n v="258.81"/>
    <x v="198"/>
    <n v="0.81294575163398697"/>
    <n v="1.6915686274509805"/>
  </r>
  <r>
    <x v="22"/>
    <x v="2"/>
    <x v="28"/>
    <n v="10142"/>
    <n v="12368.546899999999"/>
    <n v="4206.2605999999996"/>
    <x v="199"/>
    <n v="1.2195372608952868"/>
    <n v="0.41473679747584297"/>
  </r>
  <r>
    <x v="22"/>
    <x v="3"/>
    <x v="14"/>
    <n v="3"/>
    <n v="0"/>
    <n v="19.725100000000001"/>
    <x v="20"/>
    <n v="0"/>
    <n v="6.5750333333333337"/>
  </r>
  <r>
    <x v="22"/>
    <x v="3"/>
    <x v="15"/>
    <n v="3"/>
    <n v="3.5316999999999998"/>
    <n v="33.070399999999999"/>
    <x v="200"/>
    <n v="1.1772333333333334"/>
    <n v="11.023466666666666"/>
  </r>
  <r>
    <x v="23"/>
    <x v="0"/>
    <x v="0"/>
    <n v="344"/>
    <n v="829.93589999999995"/>
    <n v="355.90780000000001"/>
    <x v="201"/>
    <n v="2.4126043604651159"/>
    <n v="1.0346156976744185"/>
  </r>
  <r>
    <x v="23"/>
    <x v="0"/>
    <x v="49"/>
    <n v="4000"/>
    <n v="1093.9038"/>
    <n v="2130.27"/>
    <x v="202"/>
    <n v="0.27347595000000002"/>
    <n v="0.53256749999999997"/>
  </r>
  <r>
    <x v="23"/>
    <x v="0"/>
    <x v="50"/>
    <n v="1636"/>
    <n v="1333.3988999999999"/>
    <n v="2938.07"/>
    <x v="203"/>
    <n v="0.81503600244498775"/>
    <n v="1.7958863080684597"/>
  </r>
  <r>
    <x v="23"/>
    <x v="2"/>
    <x v="51"/>
    <n v="17962"/>
    <n v="7815.8734999999997"/>
    <n v="5056.2786999999998"/>
    <x v="204"/>
    <n v="0.43513381026611736"/>
    <n v="0.2814986471439706"/>
  </r>
  <r>
    <x v="24"/>
    <x v="0"/>
    <x v="0"/>
    <n v="2234"/>
    <n v="13185.2852"/>
    <n v="5782.6241"/>
    <x v="205"/>
    <n v="5.902097224709042"/>
    <n v="2.5884619964189794"/>
  </r>
  <r>
    <x v="24"/>
    <x v="0"/>
    <x v="35"/>
    <n v="3090"/>
    <n v="8046.6309000000001"/>
    <n v="8906.3016000000007"/>
    <x v="206"/>
    <n v="2.6040876699029125"/>
    <n v="2.8822982524271845"/>
  </r>
  <r>
    <x v="24"/>
    <x v="1"/>
    <x v="9"/>
    <n v="136"/>
    <n v="423.58800000000002"/>
    <n v="963.98"/>
    <x v="207"/>
    <n v="3.1146176470588238"/>
    <n v="7.0880882352941175"/>
  </r>
  <r>
    <x v="24"/>
    <x v="1"/>
    <x v="11"/>
    <n v="2751"/>
    <n v="575.89419999999996"/>
    <n v="2517.29"/>
    <x v="208"/>
    <n v="0.20933994910941475"/>
    <n v="0.91504543802253724"/>
  </r>
  <r>
    <x v="24"/>
    <x v="1"/>
    <x v="3"/>
    <n v="1101"/>
    <n v="303.96890000000002"/>
    <n v="993.02"/>
    <x v="209"/>
    <n v="0.27608437783832879"/>
    <n v="0.90192552225249767"/>
  </r>
  <r>
    <x v="24"/>
    <x v="2"/>
    <x v="52"/>
    <n v="20849"/>
    <n v="52862.4375"/>
    <n v="41319.5573"/>
    <x v="210"/>
    <n v="2.5354903112859128"/>
    <n v="1.9818484004028971"/>
  </r>
  <r>
    <x v="24"/>
    <x v="3"/>
    <x v="14"/>
    <n v="3"/>
    <n v="7.9399999999999998E-2"/>
    <n v="25.527899999999999"/>
    <x v="211"/>
    <n v="2.6466666666666666E-2"/>
    <n v="8.5092999999999996"/>
  </r>
  <r>
    <x v="24"/>
    <x v="3"/>
    <x v="15"/>
    <n v="16"/>
    <n v="317.51150000000001"/>
    <n v="98.846299999999999"/>
    <x v="212"/>
    <n v="19.844468750000001"/>
    <n v="6.17789375"/>
  </r>
  <r>
    <x v="25"/>
    <x v="0"/>
    <x v="0"/>
    <n v="98"/>
    <n v="823.95330000000001"/>
    <n v="603.79909999999995"/>
    <x v="213"/>
    <n v="8.4076867346938773"/>
    <n v="6.1612153061224486"/>
  </r>
  <r>
    <x v="25"/>
    <x v="0"/>
    <x v="7"/>
    <n v="67"/>
    <n v="852.83849999999995"/>
    <n v="448.76310000000001"/>
    <x v="214"/>
    <n v="12.728932835820896"/>
    <n v="6.6979567164179104"/>
  </r>
  <r>
    <x v="25"/>
    <x v="0"/>
    <x v="44"/>
    <n v="245"/>
    <n v="2040.7699"/>
    <n v="1245.509"/>
    <x v="215"/>
    <n v="8.32967306122449"/>
    <n v="5.0837102040816324"/>
  </r>
  <r>
    <x v="25"/>
    <x v="0"/>
    <x v="8"/>
    <n v="47"/>
    <n v="19.4894"/>
    <n v="59.099600000000002"/>
    <x v="216"/>
    <n v="0.41466808510638298"/>
    <n v="1.2574382978723404"/>
  </r>
  <r>
    <x v="25"/>
    <x v="0"/>
    <x v="53"/>
    <n v="52"/>
    <n v="2181.4391999999998"/>
    <n v="621.21879999999999"/>
    <x v="217"/>
    <n v="41.950753846153845"/>
    <n v="11.946515384615385"/>
  </r>
  <r>
    <x v="25"/>
    <x v="1"/>
    <x v="3"/>
    <n v="76"/>
    <n v="372.91649999999998"/>
    <n v="651.63"/>
    <x v="218"/>
    <n v="4.906796052631579"/>
    <n v="8.5740789473684202"/>
  </r>
  <r>
    <x v="25"/>
    <x v="2"/>
    <x v="54"/>
    <n v="1178"/>
    <n v="4328.3500999999997"/>
    <n v="10959.1564"/>
    <x v="219"/>
    <n v="3.6743209677419353"/>
    <n v="9.3031887945670633"/>
  </r>
  <r>
    <x v="26"/>
    <x v="0"/>
    <x v="0"/>
    <n v="229"/>
    <n v="1806.577"/>
    <n v="1752.8678"/>
    <x v="220"/>
    <n v="7.8889825327510916"/>
    <n v="7.6544445414847164"/>
  </r>
  <r>
    <x v="26"/>
    <x v="0"/>
    <x v="7"/>
    <n v="322"/>
    <n v="1654.0291"/>
    <n v="2160.6536000000001"/>
    <x v="221"/>
    <n v="5.136736335403727"/>
    <n v="6.7101043478260873"/>
  </r>
  <r>
    <x v="26"/>
    <x v="0"/>
    <x v="44"/>
    <n v="1356"/>
    <n v="9350.1708999999992"/>
    <n v="8782.5794999999998"/>
    <x v="222"/>
    <n v="6.8954062684365773"/>
    <n v="6.4768285398230088"/>
  </r>
  <r>
    <x v="26"/>
    <x v="0"/>
    <x v="53"/>
    <n v="273"/>
    <n v="3152.5875999999998"/>
    <n v="3604.7411999999999"/>
    <x v="223"/>
    <n v="11.547939926739927"/>
    <n v="13.20418021978022"/>
  </r>
  <r>
    <x v="26"/>
    <x v="1"/>
    <x v="2"/>
    <n v="5"/>
    <n v="48.545099999999998"/>
    <n v="14.32"/>
    <x v="224"/>
    <n v="9.7090199999999989"/>
    <n v="2.8639999999999999"/>
  </r>
  <r>
    <x v="26"/>
    <x v="1"/>
    <x v="3"/>
    <n v="179"/>
    <n v="52.8003"/>
    <n v="981.92"/>
    <x v="225"/>
    <n v="0.29497374301675977"/>
    <n v="5.4855865921787705"/>
  </r>
  <r>
    <x v="26"/>
    <x v="2"/>
    <x v="55"/>
    <n v="9017"/>
    <n v="36853.539100000002"/>
    <n v="42744.993699999999"/>
    <x v="226"/>
    <n v="4.0871175668182325"/>
    <n v="4.7404894865254521"/>
  </r>
  <r>
    <x v="27"/>
    <x v="0"/>
    <x v="0"/>
    <n v="1164"/>
    <n v="2384.4097000000002"/>
    <n v="1939.7944"/>
    <x v="227"/>
    <n v="2.0484619415807561"/>
    <n v="1.6664900343642612"/>
  </r>
  <r>
    <x v="27"/>
    <x v="0"/>
    <x v="56"/>
    <n v="584"/>
    <n v="266.81229999999999"/>
    <n v="607.37"/>
    <x v="228"/>
    <n v="0.45687037671232877"/>
    <n v="1.0400171232876712"/>
  </r>
  <r>
    <x v="27"/>
    <x v="0"/>
    <x v="1"/>
    <n v="833"/>
    <n v="283.56779999999998"/>
    <n v="428.55239999999998"/>
    <x v="229"/>
    <n v="0.3404175270108043"/>
    <n v="0.51446866746698672"/>
  </r>
  <r>
    <x v="27"/>
    <x v="1"/>
    <x v="3"/>
    <n v="1985"/>
    <n v="319.66059999999999"/>
    <n v="861.69"/>
    <x v="230"/>
    <n v="0.16103808564231736"/>
    <n v="0.43410075566750633"/>
  </r>
  <r>
    <x v="27"/>
    <x v="2"/>
    <x v="4"/>
    <n v="16554"/>
    <n v="6526"/>
    <n v="7820.6057000000001"/>
    <x v="231"/>
    <n v="0.39422496073456564"/>
    <n v="0.47242996858765252"/>
  </r>
  <r>
    <x v="28"/>
    <x v="0"/>
    <x v="0"/>
    <n v="1635"/>
    <n v="9572.1630999999998"/>
    <n v="4596.1841999999997"/>
    <x v="232"/>
    <n v="5.8545340061162081"/>
    <n v="2.811121834862385"/>
  </r>
  <r>
    <x v="28"/>
    <x v="0"/>
    <x v="44"/>
    <n v="831"/>
    <n v="3058.2039"/>
    <n v="2682.5693999999999"/>
    <x v="233"/>
    <n v="3.6801490974729241"/>
    <n v="3.2281220216606497"/>
  </r>
  <r>
    <x v="28"/>
    <x v="0"/>
    <x v="45"/>
    <n v="1003"/>
    <n v="9719.5985999999994"/>
    <n v="4326.598"/>
    <x v="234"/>
    <n v="9.69052701894317"/>
    <n v="4.3136570289132603"/>
  </r>
  <r>
    <x v="28"/>
    <x v="1"/>
    <x v="2"/>
    <n v="161"/>
    <n v="2014.3051"/>
    <n v="360.88"/>
    <x v="235"/>
    <n v="12.511211801242236"/>
    <n v="2.2414906832298138"/>
  </r>
  <r>
    <x v="28"/>
    <x v="1"/>
    <x v="3"/>
    <n v="868"/>
    <n v="1669.8490999999999"/>
    <n v="2637.56"/>
    <x v="236"/>
    <n v="1.9237892857142855"/>
    <n v="3.0386635944700462"/>
  </r>
  <r>
    <x v="28"/>
    <x v="2"/>
    <x v="28"/>
    <n v="24163"/>
    <n v="27241.410199999998"/>
    <n v="12133.3624"/>
    <x v="237"/>
    <n v="1.1274018209659395"/>
    <n v="0.50214635599884117"/>
  </r>
  <r>
    <x v="29"/>
    <x v="0"/>
    <x v="0"/>
    <n v="254"/>
    <n v="2532.7431999999999"/>
    <n v="1420.1894"/>
    <x v="238"/>
    <n v="9.9714299212598423"/>
    <n v="5.5912968503937011"/>
  </r>
  <r>
    <x v="29"/>
    <x v="0"/>
    <x v="5"/>
    <n v="284"/>
    <n v="51.914900000000003"/>
    <n v="395.2432"/>
    <x v="239"/>
    <n v="0.18279894366197183"/>
    <n v="1.3917014084507042"/>
  </r>
  <r>
    <x v="29"/>
    <x v="0"/>
    <x v="7"/>
    <n v="19"/>
    <n v="11.1625"/>
    <n v="125.6555"/>
    <x v="240"/>
    <n v="0.58750000000000002"/>
    <n v="6.6134473684210526"/>
  </r>
  <r>
    <x v="29"/>
    <x v="0"/>
    <x v="30"/>
    <n v="410"/>
    <n v="4495.5087999999996"/>
    <n v="7060.5690999999997"/>
    <x v="241"/>
    <n v="10.964655609756097"/>
    <n v="17.220900243902438"/>
  </r>
  <r>
    <x v="29"/>
    <x v="0"/>
    <x v="31"/>
    <n v="572"/>
    <n v="5593.7749000000003"/>
    <n v="10125.1957"/>
    <x v="242"/>
    <n v="9.7793267482517496"/>
    <n v="17.701391083916086"/>
  </r>
  <r>
    <x v="29"/>
    <x v="0"/>
    <x v="8"/>
    <n v="35"/>
    <n v="0.18260000000000001"/>
    <n v="36.608699999999999"/>
    <x v="243"/>
    <n v="5.2171428571428577E-3"/>
    <n v="1.0459628571428572"/>
  </r>
  <r>
    <x v="29"/>
    <x v="1"/>
    <x v="9"/>
    <n v="27"/>
    <n v="992.81349999999998"/>
    <n v="330.34"/>
    <x v="244"/>
    <n v="36.770870370370368"/>
    <n v="12.234814814814813"/>
  </r>
  <r>
    <x v="29"/>
    <x v="1"/>
    <x v="11"/>
    <n v="531"/>
    <n v="489.48230000000001"/>
    <n v="1157"/>
    <x v="245"/>
    <n v="0.9218122410546139"/>
    <n v="2.1789077212806025"/>
  </r>
  <r>
    <x v="29"/>
    <x v="1"/>
    <x v="12"/>
    <n v="36"/>
    <n v="281.27210000000002"/>
    <n v="361.07"/>
    <x v="246"/>
    <n v="7.8131138888888891"/>
    <n v="10.029722222222222"/>
  </r>
  <r>
    <x v="29"/>
    <x v="1"/>
    <x v="3"/>
    <n v="314"/>
    <n v="1801.8804"/>
    <n v="926.83"/>
    <x v="247"/>
    <n v="5.7384726114649682"/>
    <n v="2.9516878980891721"/>
  </r>
  <r>
    <x v="29"/>
    <x v="2"/>
    <x v="19"/>
    <n v="4723"/>
    <n v="19831.4941"/>
    <n v="19139.422699999999"/>
    <x v="248"/>
    <n v="4.1989189286470463"/>
    <n v="4.0523867668854541"/>
  </r>
  <r>
    <x v="29"/>
    <x v="3"/>
    <x v="14"/>
    <n v="5"/>
    <n v="4.1300000000000003E-2"/>
    <n v="179.85050000000001"/>
    <x v="249"/>
    <n v="8.26E-3"/>
    <n v="35.970100000000002"/>
  </r>
  <r>
    <x v="29"/>
    <x v="3"/>
    <x v="15"/>
    <n v="95"/>
    <n v="1095.771"/>
    <n v="1681.9501"/>
    <x v="250"/>
    <n v="11.534431578947368"/>
    <n v="17.704737894736841"/>
  </r>
  <r>
    <x v="30"/>
    <x v="0"/>
    <x v="0"/>
    <n v="40"/>
    <n v="724.23019999999997"/>
    <n v="323.12509999999997"/>
    <x v="251"/>
    <n v="18.105754999999998"/>
    <n v="8.078127499999999"/>
  </r>
  <r>
    <x v="30"/>
    <x v="0"/>
    <x v="7"/>
    <n v="2"/>
    <n v="5.4800000000000001E-2"/>
    <n v="13.329700000000001"/>
    <x v="252"/>
    <n v="2.7400000000000001E-2"/>
    <n v="6.6648500000000004"/>
  </r>
  <r>
    <x v="30"/>
    <x v="0"/>
    <x v="30"/>
    <n v="68"/>
    <n v="566.82600000000002"/>
    <n v="2113.8939"/>
    <x v="253"/>
    <n v="8.3356764705882362"/>
    <n v="31.086675"/>
  </r>
  <r>
    <x v="30"/>
    <x v="0"/>
    <x v="31"/>
    <n v="106"/>
    <n v="547.05949999999996"/>
    <n v="2247.9182999999998"/>
    <x v="254"/>
    <n v="5.1609386792452829"/>
    <n v="21.206776415094339"/>
  </r>
  <r>
    <x v="30"/>
    <x v="1"/>
    <x v="9"/>
    <n v="10"/>
    <n v="355.64789999999999"/>
    <n v="105.39"/>
    <x v="255"/>
    <n v="35.564790000000002"/>
    <n v="10.539"/>
  </r>
  <r>
    <x v="30"/>
    <x v="1"/>
    <x v="10"/>
    <n v="5"/>
    <n v="5.4428999999999998"/>
    <n v="65.790000000000006"/>
    <x v="256"/>
    <n v="1.0885799999999999"/>
    <n v="13.158000000000001"/>
  </r>
  <r>
    <x v="30"/>
    <x v="1"/>
    <x v="11"/>
    <n v="50"/>
    <n v="3.3824000000000001"/>
    <n v="127.11"/>
    <x v="257"/>
    <n v="6.7648E-2"/>
    <n v="2.5421999999999998"/>
  </r>
  <r>
    <x v="30"/>
    <x v="1"/>
    <x v="12"/>
    <n v="2"/>
    <n v="1.1188"/>
    <n v="40.71"/>
    <x v="258"/>
    <n v="0.55940000000000001"/>
    <n v="20.355"/>
  </r>
  <r>
    <x v="30"/>
    <x v="1"/>
    <x v="3"/>
    <n v="38"/>
    <n v="0.29699999999999999"/>
    <n v="144.37"/>
    <x v="259"/>
    <n v="7.81578947368421E-3"/>
    <n v="3.7992105263157896"/>
  </r>
  <r>
    <x v="30"/>
    <x v="2"/>
    <x v="19"/>
    <n v="778"/>
    <n v="4246.5312999999996"/>
    <n v="3850.1293000000001"/>
    <x v="260"/>
    <n v="5.4582664524421594"/>
    <n v="4.9487523136246789"/>
  </r>
  <r>
    <x v="30"/>
    <x v="3"/>
    <x v="14"/>
    <n v="3"/>
    <n v="28.493099999999998"/>
    <n v="11.563700000000001"/>
    <x v="261"/>
    <n v="9.4977"/>
    <n v="3.8545666666666669"/>
  </r>
  <r>
    <x v="30"/>
    <x v="3"/>
    <x v="15"/>
    <n v="41"/>
    <n v="257.04989999999998"/>
    <n v="806.53380000000004"/>
    <x v="262"/>
    <n v="6.2695097560975608"/>
    <n v="19.671556097560977"/>
  </r>
  <r>
    <x v="31"/>
    <x v="0"/>
    <x v="0"/>
    <n v="1417"/>
    <n v="6144.1768000000002"/>
    <n v="3972.1131999999998"/>
    <x v="263"/>
    <n v="4.3360457304163731"/>
    <n v="2.8031850388143966"/>
  </r>
  <r>
    <x v="31"/>
    <x v="0"/>
    <x v="27"/>
    <n v="1196"/>
    <n v="4538.8008"/>
    <n v="6129.2587999999996"/>
    <x v="264"/>
    <n v="3.7949839464882942"/>
    <n v="5.1247983277591969"/>
  </r>
  <r>
    <x v="31"/>
    <x v="1"/>
    <x v="11"/>
    <n v="1911"/>
    <n v="1729.0844999999999"/>
    <n v="1556.2"/>
    <x v="265"/>
    <n v="0.90480612244897951"/>
    <n v="0.81433804290947154"/>
  </r>
  <r>
    <x v="31"/>
    <x v="1"/>
    <x v="2"/>
    <n v="125"/>
    <n v="782.79740000000004"/>
    <n v="261.07"/>
    <x v="266"/>
    <n v="6.2623792000000007"/>
    <n v="2.0885599999999998"/>
  </r>
  <r>
    <x v="31"/>
    <x v="1"/>
    <x v="3"/>
    <n v="600"/>
    <n v="453.19420000000002"/>
    <n v="421.84"/>
    <x v="267"/>
    <n v="0.75532366666666673"/>
    <n v="0.70306666666666662"/>
  </r>
  <r>
    <x v="31"/>
    <x v="2"/>
    <x v="57"/>
    <n v="15487"/>
    <n v="37993.324200000003"/>
    <n v="33685.680899999999"/>
    <x v="268"/>
    <n v="2.4532397623813522"/>
    <n v="2.1750940078775747"/>
  </r>
  <r>
    <x v="31"/>
    <x v="3"/>
    <x v="15"/>
    <n v="64"/>
    <n v="6554.9652999999998"/>
    <n v="297.43060000000003"/>
    <x v="269"/>
    <n v="102.4213328125"/>
    <n v="4.6473531250000004"/>
  </r>
  <r>
    <x v="32"/>
    <x v="0"/>
    <x v="0"/>
    <n v="836"/>
    <n v="3218.5646999999999"/>
    <n v="2179.1215999999999"/>
    <x v="270"/>
    <n v="3.8499577751196172"/>
    <n v="2.606604784688995"/>
  </r>
  <r>
    <x v="32"/>
    <x v="0"/>
    <x v="35"/>
    <n v="1003"/>
    <n v="5087.3227999999999"/>
    <n v="3208.9011999999998"/>
    <x v="271"/>
    <n v="5.0721064805583254"/>
    <n v="3.199303290129611"/>
  </r>
  <r>
    <x v="32"/>
    <x v="1"/>
    <x v="9"/>
    <n v="35"/>
    <n v="142.8819"/>
    <n v="205.82"/>
    <x v="272"/>
    <n v="4.0823400000000003"/>
    <n v="5.8805714285714288"/>
  </r>
  <r>
    <x v="32"/>
    <x v="1"/>
    <x v="10"/>
    <n v="81"/>
    <n v="47.036000000000001"/>
    <n v="74.31"/>
    <x v="273"/>
    <n v="0.58069135802469141"/>
    <n v="0.91740740740740745"/>
  </r>
  <r>
    <x v="32"/>
    <x v="1"/>
    <x v="11"/>
    <n v="417"/>
    <n v="148.7047"/>
    <n v="188.78"/>
    <x v="274"/>
    <n v="0.35660599520383696"/>
    <n v="0.45270983213429256"/>
  </r>
  <r>
    <x v="32"/>
    <x v="1"/>
    <x v="3"/>
    <n v="202"/>
    <n v="38.9238"/>
    <n v="97.83"/>
    <x v="275"/>
    <n v="0.19269207920792078"/>
    <n v="0.48430693069306929"/>
  </r>
  <r>
    <x v="32"/>
    <x v="2"/>
    <x v="28"/>
    <n v="11788"/>
    <n v="6719.0815000000002"/>
    <n v="5910.9525999999996"/>
    <x v="276"/>
    <n v="0.56999334068544283"/>
    <n v="0.50143812351543937"/>
  </r>
  <r>
    <x v="32"/>
    <x v="3"/>
    <x v="15"/>
    <n v="38"/>
    <n v="574.13430000000005"/>
    <n v="195.6814"/>
    <x v="277"/>
    <n v="15.108797368421055"/>
    <n v="5.1495105263157894"/>
  </r>
  <r>
    <x v="33"/>
    <x v="0"/>
    <x v="0"/>
    <n v="887"/>
    <n v="4870.1426000000001"/>
    <n v="2395.5900999999999"/>
    <x v="278"/>
    <n v="5.4905779030439685"/>
    <n v="2.7007780157835399"/>
  </r>
  <r>
    <x v="33"/>
    <x v="0"/>
    <x v="26"/>
    <n v="408"/>
    <n v="1646.7673"/>
    <n v="4416.7479999999996"/>
    <x v="279"/>
    <n v="4.036194362745098"/>
    <n v="10.825362745098039"/>
  </r>
  <r>
    <x v="33"/>
    <x v="0"/>
    <x v="27"/>
    <n v="334"/>
    <n v="1427.473"/>
    <n v="1309.7606000000001"/>
    <x v="280"/>
    <n v="4.2738712574850295"/>
    <n v="3.9214389221556889"/>
  </r>
  <r>
    <x v="33"/>
    <x v="1"/>
    <x v="9"/>
    <n v="168"/>
    <n v="934.33270000000005"/>
    <n v="631.84"/>
    <x v="281"/>
    <n v="5.5615041666666674"/>
    <n v="3.7609523809523813"/>
  </r>
  <r>
    <x v="33"/>
    <x v="1"/>
    <x v="10"/>
    <n v="152"/>
    <n v="361.37619999999998"/>
    <n v="245.63"/>
    <x v="282"/>
    <n v="2.377475"/>
    <n v="1.6159868421052632"/>
  </r>
  <r>
    <x v="33"/>
    <x v="1"/>
    <x v="11"/>
    <n v="760"/>
    <n v="1211.4224999999999"/>
    <n v="559.02"/>
    <x v="283"/>
    <n v="1.5939769736842104"/>
    <n v="0.73555263157894735"/>
  </r>
  <r>
    <x v="33"/>
    <x v="1"/>
    <x v="3"/>
    <n v="383"/>
    <n v="374.29880000000003"/>
    <n v="256.27"/>
    <x v="284"/>
    <n v="0.97728146214099221"/>
    <n v="0.66911227154046993"/>
  </r>
  <r>
    <x v="33"/>
    <x v="2"/>
    <x v="28"/>
    <n v="12312"/>
    <n v="8749.8701000000001"/>
    <n v="6351.9758000000002"/>
    <x v="285"/>
    <n v="0.71067820825211181"/>
    <n v="0.5159174626380767"/>
  </r>
  <r>
    <x v="34"/>
    <x v="0"/>
    <x v="0"/>
    <n v="738"/>
    <n v="1408.9064000000001"/>
    <n v="841.12260000000003"/>
    <x v="286"/>
    <n v="1.9090872628726288"/>
    <n v="1.1397325203252033"/>
  </r>
  <r>
    <x v="34"/>
    <x v="0"/>
    <x v="26"/>
    <n v="359"/>
    <n v="2169.0344"/>
    <n v="1839.2799"/>
    <x v="287"/>
    <n v="6.041878551532033"/>
    <n v="5.1233423398328695"/>
  </r>
  <r>
    <x v="34"/>
    <x v="0"/>
    <x v="27"/>
    <n v="496"/>
    <n v="720.74270000000001"/>
    <n v="900.55380000000002"/>
    <x v="288"/>
    <n v="1.4531102822580646"/>
    <n v="1.8156326612903226"/>
  </r>
  <r>
    <x v="34"/>
    <x v="2"/>
    <x v="41"/>
    <n v="12636"/>
    <n v="17260.972699999998"/>
    <n v="9539.1242000000002"/>
    <x v="289"/>
    <n v="1.3660155666350109"/>
    <n v="0.75491644507755618"/>
  </r>
  <r>
    <x v="35"/>
    <x v="0"/>
    <x v="0"/>
    <n v="260"/>
    <n v="1103.1935000000001"/>
    <n v="770.45730000000003"/>
    <x v="290"/>
    <n v="4.2430519230769237"/>
    <n v="2.9632973076923079"/>
  </r>
  <r>
    <x v="35"/>
    <x v="0"/>
    <x v="58"/>
    <n v="527"/>
    <n v="2772.9126000000001"/>
    <n v="1391.2706000000001"/>
    <x v="291"/>
    <n v="5.2616937381404174"/>
    <n v="2.6399821631878559"/>
  </r>
  <r>
    <x v="35"/>
    <x v="0"/>
    <x v="34"/>
    <n v="50"/>
    <n v="1.8104"/>
    <n v="45.46"/>
    <x v="292"/>
    <n v="3.6207999999999997E-2"/>
    <n v="0.90920000000000001"/>
  </r>
  <r>
    <x v="35"/>
    <x v="1"/>
    <x v="2"/>
    <n v="15"/>
    <n v="32.320399999999999"/>
    <n v="16.96"/>
    <x v="293"/>
    <n v="2.1546933333333333"/>
    <n v="1.1306666666666667"/>
  </r>
  <r>
    <x v="35"/>
    <x v="1"/>
    <x v="3"/>
    <n v="256"/>
    <n v="17.532900000000001"/>
    <n v="251.77"/>
    <x v="294"/>
    <n v="6.8487890625000006E-2"/>
    <n v="0.98347656250000004"/>
  </r>
  <r>
    <x v="35"/>
    <x v="3"/>
    <x v="59"/>
    <n v="234"/>
    <n v="814.33590000000004"/>
    <n v="2809.3811000000001"/>
    <x v="295"/>
    <n v="3.4800679487179487"/>
    <n v="12.005902136752137"/>
  </r>
  <r>
    <x v="35"/>
    <x v="3"/>
    <x v="60"/>
    <n v="45"/>
    <n v="344.02069999999998"/>
    <n v="458.30630000000002"/>
    <x v="296"/>
    <n v="7.6449044444444443"/>
    <n v="10.184584444444445"/>
  </r>
  <r>
    <x v="36"/>
    <x v="0"/>
    <x v="0"/>
    <n v="99"/>
    <n v="774.67960000000005"/>
    <n v="563.59479999999996"/>
    <x v="297"/>
    <n v="7.8250464646464648"/>
    <n v="5.6928767676767675"/>
  </r>
  <r>
    <x v="36"/>
    <x v="0"/>
    <x v="7"/>
    <n v="3"/>
    <n v="51.554499999999997"/>
    <n v="28.7193"/>
    <x v="298"/>
    <n v="17.184833333333334"/>
    <n v="9.5731000000000002"/>
  </r>
  <r>
    <x v="36"/>
    <x v="0"/>
    <x v="30"/>
    <n v="185"/>
    <n v="1639.327"/>
    <n v="3422.9884999999999"/>
    <x v="299"/>
    <n v="8.8612270270270272"/>
    <n v="18.50264054054054"/>
  </r>
  <r>
    <x v="36"/>
    <x v="0"/>
    <x v="31"/>
    <n v="269"/>
    <n v="3045.9922000000001"/>
    <n v="4230.9571999999998"/>
    <x v="300"/>
    <n v="11.323391078066916"/>
    <n v="15.728465427509294"/>
  </r>
  <r>
    <x v="36"/>
    <x v="0"/>
    <x v="8"/>
    <n v="19"/>
    <n v="1.3899999999999999E-2"/>
    <n v="14.509600000000001"/>
    <x v="301"/>
    <n v="7.31578947368421E-4"/>
    <n v="0.76366315789473693"/>
  </r>
  <r>
    <x v="36"/>
    <x v="1"/>
    <x v="9"/>
    <n v="25"/>
    <n v="140.50739999999999"/>
    <n v="211.91"/>
    <x v="302"/>
    <n v="5.6202959999999997"/>
    <n v="8.4763999999999999"/>
  </r>
  <r>
    <x v="36"/>
    <x v="1"/>
    <x v="10"/>
    <n v="22"/>
    <n v="258.46409999999997"/>
    <n v="97.31"/>
    <x v="303"/>
    <n v="11.748368181818181"/>
    <n v="4.4231818181818179"/>
  </r>
  <r>
    <x v="36"/>
    <x v="1"/>
    <x v="11"/>
    <n v="102"/>
    <n v="16.103200000000001"/>
    <n v="188.14"/>
    <x v="304"/>
    <n v="0.15787450980392159"/>
    <n v="1.8445098039215686"/>
  </r>
  <r>
    <x v="36"/>
    <x v="1"/>
    <x v="12"/>
    <n v="6"/>
    <n v="2.2717999999999998"/>
    <n v="36.200000000000003"/>
    <x v="305"/>
    <n v="0.37863333333333332"/>
    <n v="6.0333333333333341"/>
  </r>
  <r>
    <x v="36"/>
    <x v="1"/>
    <x v="3"/>
    <n v="80"/>
    <n v="85.630399999999995"/>
    <n v="171.17"/>
    <x v="306"/>
    <n v="1.0703799999999999"/>
    <n v="2.1396249999999997"/>
  </r>
  <r>
    <x v="36"/>
    <x v="2"/>
    <x v="19"/>
    <n v="1648"/>
    <n v="10236.6484"/>
    <n v="7691.5740999999998"/>
    <x v="307"/>
    <n v="6.2115584951456313"/>
    <n v="4.6672172936893199"/>
  </r>
  <r>
    <x v="36"/>
    <x v="3"/>
    <x v="14"/>
    <n v="6"/>
    <n v="0.26050000000000001"/>
    <n v="145.15309999999999"/>
    <x v="308"/>
    <n v="4.3416666666666666E-2"/>
    <n v="24.192183333333332"/>
  </r>
  <r>
    <x v="36"/>
    <x v="3"/>
    <x v="15"/>
    <n v="48"/>
    <n v="464.21539999999999"/>
    <n v="793.01459999999997"/>
    <x v="309"/>
    <n v="9.6711541666666658"/>
    <n v="16.521137499999998"/>
  </r>
  <r>
    <x v="37"/>
    <x v="0"/>
    <x v="0"/>
    <n v="108"/>
    <n v="129.01499999999999"/>
    <n v="558.30589999999995"/>
    <x v="310"/>
    <n v="1.1945833333333331"/>
    <n v="5.1694990740740741"/>
  </r>
  <r>
    <x v="37"/>
    <x v="0"/>
    <x v="7"/>
    <n v="11"/>
    <n v="74.397999999999996"/>
    <n v="63.178699999999999"/>
    <x v="311"/>
    <n v="6.7634545454545449"/>
    <n v="5.7435181818181817"/>
  </r>
  <r>
    <x v="37"/>
    <x v="0"/>
    <x v="8"/>
    <n v="54"/>
    <n v="115.0592"/>
    <n v="60.219099999999997"/>
    <x v="312"/>
    <n v="2.1307259259259261"/>
    <n v="1.1151685185185185"/>
  </r>
  <r>
    <x v="37"/>
    <x v="0"/>
    <x v="16"/>
    <n v="449"/>
    <n v="4630.3608000000004"/>
    <n v="6511.5898999999999"/>
    <x v="313"/>
    <n v="10.312607572383074"/>
    <n v="14.502427394209354"/>
  </r>
  <r>
    <x v="37"/>
    <x v="1"/>
    <x v="11"/>
    <n v="139"/>
    <n v="215.47919999999999"/>
    <n v="1092.1099999999999"/>
    <x v="314"/>
    <n v="1.5502100719424461"/>
    <n v="7.8569064748201436"/>
  </r>
  <r>
    <x v="37"/>
    <x v="1"/>
    <x v="12"/>
    <n v="38"/>
    <n v="43.033499999999997"/>
    <n v="360.54"/>
    <x v="315"/>
    <n v="1.1324605263157894"/>
    <n v="9.4878947368421063"/>
  </r>
  <r>
    <x v="37"/>
    <x v="1"/>
    <x v="3"/>
    <n v="57"/>
    <n v="90.599000000000004"/>
    <n v="149.99"/>
    <x v="316"/>
    <n v="1.5894561403508773"/>
    <n v="2.6314035087719301"/>
  </r>
  <r>
    <x v="37"/>
    <x v="2"/>
    <x v="40"/>
    <n v="2138"/>
    <n v="25541.267599999999"/>
    <n v="11124.234"/>
    <x v="317"/>
    <n v="11.946336576239476"/>
    <n v="5.2031028999064546"/>
  </r>
  <r>
    <x v="38"/>
    <x v="0"/>
    <x v="0"/>
    <n v="1791"/>
    <n v="4657.9385000000002"/>
    <n v="5246.3137999999999"/>
    <x v="318"/>
    <n v="2.6007473478503629"/>
    <n v="2.9292651032942492"/>
  </r>
  <r>
    <x v="38"/>
    <x v="0"/>
    <x v="44"/>
    <n v="2044"/>
    <n v="4413.7788"/>
    <n v="6356.6266999999998"/>
    <x v="319"/>
    <n v="2.1593829745596871"/>
    <n v="3.1098956457925637"/>
  </r>
  <r>
    <x v="38"/>
    <x v="0"/>
    <x v="45"/>
    <n v="2509"/>
    <n v="7848.7084999999997"/>
    <n v="5794.3383000000003"/>
    <x v="320"/>
    <n v="3.1282218015145475"/>
    <n v="2.3094214029493823"/>
  </r>
  <r>
    <x v="38"/>
    <x v="1"/>
    <x v="2"/>
    <n v="208"/>
    <n v="842.10490000000004"/>
    <n v="342.47"/>
    <x v="321"/>
    <n v="4.0485812499999998"/>
    <n v="1.6464903846153847"/>
  </r>
  <r>
    <x v="38"/>
    <x v="1"/>
    <x v="3"/>
    <n v="545"/>
    <n v="359.04660000000001"/>
    <n v="401.93"/>
    <x v="322"/>
    <n v="0.65880110091743127"/>
    <n v="0.73748623853211015"/>
  </r>
  <r>
    <x v="38"/>
    <x v="2"/>
    <x v="28"/>
    <n v="40807"/>
    <n v="26428.853500000001"/>
    <n v="23695.569899999999"/>
    <x v="323"/>
    <n v="0.64765489989462599"/>
    <n v="0.58067414659249639"/>
  </r>
  <r>
    <x v="39"/>
    <x v="0"/>
    <x v="0"/>
    <n v="3411"/>
    <n v="11116.140600000001"/>
    <n v="7131.2633999999998"/>
    <x v="324"/>
    <n v="3.2589095866314866"/>
    <n v="2.0906664907651713"/>
  </r>
  <r>
    <x v="39"/>
    <x v="0"/>
    <x v="61"/>
    <n v="7328"/>
    <n v="20286.4395"/>
    <n v="19052.8"/>
    <x v="325"/>
    <n v="2.7683460016375547"/>
    <n v="2.6"/>
  </r>
  <r>
    <x v="39"/>
    <x v="1"/>
    <x v="22"/>
    <n v="264"/>
    <n v="4.9961000000000002"/>
    <n v="104.33"/>
    <x v="326"/>
    <n v="1.8924621212121212E-2"/>
    <n v="0.39518939393939395"/>
  </r>
  <r>
    <x v="39"/>
    <x v="1"/>
    <x v="2"/>
    <n v="224"/>
    <n v="973.55719999999997"/>
    <n v="265"/>
    <x v="327"/>
    <n v="4.3462375"/>
    <n v="1.1830357142857142"/>
  </r>
  <r>
    <x v="39"/>
    <x v="1"/>
    <x v="3"/>
    <n v="3052"/>
    <n v="5537.52"/>
    <n v="5315.04"/>
    <x v="328"/>
    <n v="1.8143905635648756"/>
    <n v="1.7414941022280472"/>
  </r>
  <r>
    <x v="39"/>
    <x v="2"/>
    <x v="62"/>
    <n v="78027"/>
    <n v="76210.976599999995"/>
    <n v="68535.183099999995"/>
    <x v="329"/>
    <n v="0.97672570520460855"/>
    <n v="0.87835214861522282"/>
  </r>
  <r>
    <x v="40"/>
    <x v="0"/>
    <x v="0"/>
    <n v="68"/>
    <n v="160.37639999999999"/>
    <n v="328.47309999999999"/>
    <x v="330"/>
    <n v="2.3584764705882351"/>
    <n v="4.8304867647058822"/>
  </r>
  <r>
    <x v="40"/>
    <x v="0"/>
    <x v="7"/>
    <n v="28"/>
    <n v="43.826099999999997"/>
    <n v="205.82820000000001"/>
    <x v="331"/>
    <n v="1.565217857142857"/>
    <n v="7.3510071428571431"/>
  </r>
  <r>
    <x v="40"/>
    <x v="0"/>
    <x v="44"/>
    <n v="69"/>
    <n v="468.4187"/>
    <n v="461.47050000000002"/>
    <x v="332"/>
    <n v="6.7886768115942031"/>
    <n v="6.6879782608695653"/>
  </r>
  <r>
    <x v="40"/>
    <x v="2"/>
    <x v="40"/>
    <n v="867"/>
    <n v="3021.0266000000001"/>
    <n v="7010.7896000000001"/>
    <x v="333"/>
    <n v="3.4844597462514417"/>
    <n v="8.0862625144175322"/>
  </r>
  <r>
    <x v="41"/>
    <x v="0"/>
    <x v="0"/>
    <n v="577"/>
    <n v="1732.2603999999999"/>
    <n v="1176.9281000000001"/>
    <x v="334"/>
    <n v="3.0021844020797226"/>
    <n v="2.0397367417677645"/>
  </r>
  <r>
    <x v="41"/>
    <x v="0"/>
    <x v="32"/>
    <n v="3559"/>
    <n v="13774.4316"/>
    <n v="9550.6342999999997"/>
    <x v="335"/>
    <n v="3.8703095251475133"/>
    <n v="2.6835162405169992"/>
  </r>
  <r>
    <x v="42"/>
    <x v="0"/>
    <x v="0"/>
    <n v="739"/>
    <n v="7282.9170000000004"/>
    <n v="4231.2843000000003"/>
    <x v="336"/>
    <n v="9.855097428958052"/>
    <n v="5.725689174560217"/>
  </r>
  <r>
    <x v="42"/>
    <x v="0"/>
    <x v="48"/>
    <n v="2513"/>
    <n v="45644.078099999999"/>
    <n v="49196.774299999997"/>
    <x v="337"/>
    <n v="18.163182690011936"/>
    <n v="19.576909789096696"/>
  </r>
  <r>
    <x v="42"/>
    <x v="0"/>
    <x v="5"/>
    <n v="619"/>
    <n v="107.5282"/>
    <n v="892.59569999999997"/>
    <x v="338"/>
    <n v="0.17371276252019385"/>
    <n v="1.4419962843295637"/>
  </r>
  <r>
    <x v="42"/>
    <x v="0"/>
    <x v="7"/>
    <n v="99"/>
    <n v="313.23009999999999"/>
    <n v="652.06150000000002"/>
    <x v="339"/>
    <n v="3.163940404040404"/>
    <n v="6.5864797979797984"/>
  </r>
  <r>
    <x v="42"/>
    <x v="0"/>
    <x v="8"/>
    <n v="80"/>
    <n v="17.9693"/>
    <n v="112.5181"/>
    <x v="340"/>
    <n v="0.22461625000000002"/>
    <n v="1.4064762500000001"/>
  </r>
  <r>
    <x v="42"/>
    <x v="1"/>
    <x v="9"/>
    <n v="132"/>
    <n v="2120.7887999999998"/>
    <n v="1724.73"/>
    <x v="341"/>
    <n v="16.066581818181817"/>
    <n v="13.066136363636364"/>
  </r>
  <r>
    <x v="42"/>
    <x v="1"/>
    <x v="11"/>
    <n v="729"/>
    <n v="1596.4675"/>
    <n v="3033.02"/>
    <x v="342"/>
    <n v="2.1899417009602193"/>
    <n v="4.1605212620027432"/>
  </r>
  <r>
    <x v="42"/>
    <x v="1"/>
    <x v="12"/>
    <n v="109"/>
    <n v="144.3169"/>
    <n v="1102.6300000000001"/>
    <x v="343"/>
    <n v="1.3240082568807341"/>
    <n v="10.115871559633028"/>
  </r>
  <r>
    <x v="42"/>
    <x v="1"/>
    <x v="3"/>
    <n v="567"/>
    <n v="1278.1476"/>
    <n v="3087.58"/>
    <x v="344"/>
    <n v="2.2542285714285715"/>
    <n v="5.445467372134039"/>
  </r>
  <r>
    <x v="42"/>
    <x v="2"/>
    <x v="63"/>
    <n v="12205"/>
    <n v="74845.718800000002"/>
    <n v="62731.291799999999"/>
    <x v="345"/>
    <n v="6.1323817124129461"/>
    <n v="5.1398026874231872"/>
  </r>
  <r>
    <x v="42"/>
    <x v="3"/>
    <x v="14"/>
    <n v="22"/>
    <n v="299.20769999999999"/>
    <n v="227.428"/>
    <x v="346"/>
    <n v="13.600349999999999"/>
    <n v="10.337636363636364"/>
  </r>
  <r>
    <x v="42"/>
    <x v="3"/>
    <x v="15"/>
    <n v="329"/>
    <n v="3209.1210999999998"/>
    <n v="6901.6566999999995"/>
    <x v="347"/>
    <n v="9.7541674772036462"/>
    <n v="20.977679939209725"/>
  </r>
  <r>
    <x v="43"/>
    <x v="0"/>
    <x v="0"/>
    <n v="354"/>
    <n v="2600.7559000000001"/>
    <n v="1754.9353000000001"/>
    <x v="348"/>
    <n v="7.3467680790960452"/>
    <n v="4.9574443502824863"/>
  </r>
  <r>
    <x v="43"/>
    <x v="0"/>
    <x v="24"/>
    <n v="1275"/>
    <n v="30703.908200000002"/>
    <n v="47599.1711"/>
    <x v="349"/>
    <n v="24.081496627450981"/>
    <n v="37.332683215686274"/>
  </r>
  <r>
    <x v="43"/>
    <x v="0"/>
    <x v="7"/>
    <n v="53"/>
    <n v="477.7645"/>
    <n v="375.11860000000001"/>
    <x v="350"/>
    <n v="9.0144245283018876"/>
    <n v="7.0777094339622648"/>
  </r>
  <r>
    <x v="43"/>
    <x v="0"/>
    <x v="25"/>
    <n v="1012"/>
    <n v="14316.8027"/>
    <n v="16720.318200000002"/>
    <x v="351"/>
    <n v="14.147038241106719"/>
    <n v="16.522053557312255"/>
  </r>
  <r>
    <x v="43"/>
    <x v="0"/>
    <x v="8"/>
    <n v="723"/>
    <n v="93.588399999999993"/>
    <n v="579.00570000000005"/>
    <x v="352"/>
    <n v="0.1294445366528354"/>
    <n v="0.80083775933609969"/>
  </r>
  <r>
    <x v="43"/>
    <x v="1"/>
    <x v="9"/>
    <n v="29"/>
    <n v="3128.7296999999999"/>
    <n v="549.29999999999995"/>
    <x v="353"/>
    <n v="107.88723103448275"/>
    <n v="18.941379310344825"/>
  </r>
  <r>
    <x v="43"/>
    <x v="1"/>
    <x v="11"/>
    <n v="159"/>
    <n v="2154.2539000000002"/>
    <n v="1786.06"/>
    <x v="354"/>
    <n v="13.548766666666667"/>
    <n v="11.233081761006289"/>
  </r>
  <r>
    <x v="43"/>
    <x v="1"/>
    <x v="64"/>
    <n v="333"/>
    <n v="2648.1057000000001"/>
    <n v="4345.3500000000004"/>
    <x v="355"/>
    <n v="7.95226936936937"/>
    <n v="13.0490990990991"/>
  </r>
  <r>
    <x v="43"/>
    <x v="1"/>
    <x v="2"/>
    <n v="12"/>
    <n v="56.333399999999997"/>
    <n v="22.11"/>
    <x v="356"/>
    <n v="4.6944499999999998"/>
    <n v="1.8425"/>
  </r>
  <r>
    <x v="43"/>
    <x v="1"/>
    <x v="3"/>
    <n v="229"/>
    <n v="6761.0195000000003"/>
    <n v="2744.31"/>
    <x v="357"/>
    <n v="29.524102620087337"/>
    <n v="11.983886462882095"/>
  </r>
  <r>
    <x v="43"/>
    <x v="2"/>
    <x v="17"/>
    <n v="4964"/>
    <n v="50347.335899999998"/>
    <n v="33115.374900000003"/>
    <x v="358"/>
    <n v="10.142493130539886"/>
    <n v="6.6711069500402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quisition Channel">
  <location ref="F3:I9" firstHeaderRow="0" firstDataRow="1" firstDataCol="1"/>
  <pivotFields count="9">
    <pivotField showAll="0">
      <items count="45">
        <item x="0"/>
        <item x="2"/>
        <item x="1"/>
        <item x="3"/>
        <item x="4"/>
        <item x="5"/>
        <item x="7"/>
        <item x="8"/>
        <item x="18"/>
        <item x="9"/>
        <item x="11"/>
        <item x="12"/>
        <item x="14"/>
        <item x="15"/>
        <item x="10"/>
        <item x="16"/>
        <item x="17"/>
        <item x="19"/>
        <item x="23"/>
        <item x="20"/>
        <item x="21"/>
        <item x="22"/>
        <item x="24"/>
        <item x="25"/>
        <item x="28"/>
        <item x="27"/>
        <item x="29"/>
        <item x="30"/>
        <item x="31"/>
        <item x="32"/>
        <item x="26"/>
        <item x="33"/>
        <item x="35"/>
        <item x="34"/>
        <item x="37"/>
        <item x="13"/>
        <item x="36"/>
        <item x="6"/>
        <item x="40"/>
        <item x="38"/>
        <item x="39"/>
        <item x="41"/>
        <item x="42"/>
        <item x="43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dataField="1" showAll="0"/>
    <pivotField dataField="1" numFmtId="164" showAll="0"/>
    <pivotField dataField="1" numFmtId="164" showAll="0"/>
    <pivotField numFmtId="10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4" baseField="0" baseItem="0"/>
    <dataField name="Sum of Cost" fld="5" baseField="0" baseItem="0"/>
    <dataField name="Sum of Install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8" firstHeaderRow="0" firstDataRow="1" firstDataCol="1"/>
  <pivotFields count="9">
    <pivotField axis="axisRow" showAll="0">
      <items count="45">
        <item x="0"/>
        <item x="2"/>
        <item x="1"/>
        <item x="3"/>
        <item x="4"/>
        <item x="5"/>
        <item x="7"/>
        <item x="8"/>
        <item x="18"/>
        <item x="9"/>
        <item x="11"/>
        <item x="12"/>
        <item x="14"/>
        <item x="15"/>
        <item x="10"/>
        <item x="16"/>
        <item x="17"/>
        <item x="19"/>
        <item x="23"/>
        <item x="20"/>
        <item x="21"/>
        <item x="22"/>
        <item x="24"/>
        <item x="25"/>
        <item x="28"/>
        <item x="27"/>
        <item x="29"/>
        <item x="30"/>
        <item x="31"/>
        <item x="32"/>
        <item x="26"/>
        <item x="33"/>
        <item x="35"/>
        <item x="34"/>
        <item x="37"/>
        <item x="13"/>
        <item x="36"/>
        <item x="6"/>
        <item x="40"/>
        <item x="38"/>
        <item x="39"/>
        <item x="41"/>
        <item x="42"/>
        <item x="43"/>
        <item t="default"/>
      </items>
    </pivotField>
    <pivotField showAll="0"/>
    <pivotField showAll="0"/>
    <pivotField dataField="1" showAll="0"/>
    <pivotField dataField="1" numFmtId="164" showAll="0"/>
    <pivotField dataField="1" numFmtId="164" showAll="0"/>
    <pivotField numFmtId="10"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stalls" fld="3" baseField="0" baseItem="0"/>
    <dataField name="Sum of Cost" fld="5" baseField="0" baseItem="0"/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2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quisition Channel">
  <location ref="F12:I83" firstHeaderRow="0" firstDataRow="1" firstDataCol="1"/>
  <pivotFields count="9">
    <pivotField showAll="0">
      <items count="45">
        <item x="0"/>
        <item x="2"/>
        <item x="1"/>
        <item x="3"/>
        <item x="4"/>
        <item x="5"/>
        <item x="7"/>
        <item x="8"/>
        <item x="18"/>
        <item x="9"/>
        <item x="11"/>
        <item x="12"/>
        <item x="14"/>
        <item x="15"/>
        <item x="10"/>
        <item x="16"/>
        <item x="17"/>
        <item x="19"/>
        <item x="23"/>
        <item x="20"/>
        <item x="21"/>
        <item x="22"/>
        <item x="24"/>
        <item x="25"/>
        <item x="28"/>
        <item x="27"/>
        <item x="29"/>
        <item x="30"/>
        <item x="31"/>
        <item x="32"/>
        <item x="26"/>
        <item x="33"/>
        <item x="35"/>
        <item x="34"/>
        <item x="37"/>
        <item x="13"/>
        <item x="36"/>
        <item x="6"/>
        <item x="40"/>
        <item x="38"/>
        <item x="39"/>
        <item x="41"/>
        <item x="42"/>
        <item x="43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axis="axisRow" showAll="0">
      <items count="66">
        <item x="23"/>
        <item x="19"/>
        <item x="28"/>
        <item x="17"/>
        <item x="29"/>
        <item x="38"/>
        <item x="47"/>
        <item x="59"/>
        <item x="60"/>
        <item x="41"/>
        <item x="13"/>
        <item x="36"/>
        <item x="46"/>
        <item x="51"/>
        <item x="52"/>
        <item x="54"/>
        <item x="55"/>
        <item x="4"/>
        <item x="57"/>
        <item x="40"/>
        <item x="14"/>
        <item x="62"/>
        <item x="63"/>
        <item x="15"/>
        <item x="37"/>
        <item x="24"/>
        <item x="32"/>
        <item x="20"/>
        <item x="48"/>
        <item x="61"/>
        <item x="5"/>
        <item x="39"/>
        <item x="26"/>
        <item x="42"/>
        <item x="35"/>
        <item x="6"/>
        <item x="7"/>
        <item x="43"/>
        <item x="49"/>
        <item x="30"/>
        <item x="58"/>
        <item x="33"/>
        <item x="25"/>
        <item x="44"/>
        <item x="50"/>
        <item x="45"/>
        <item x="21"/>
        <item x="27"/>
        <item x="31"/>
        <item x="8"/>
        <item x="53"/>
        <item x="56"/>
        <item x="16"/>
        <item x="18"/>
        <item x="1"/>
        <item x="34"/>
        <item x="9"/>
        <item x="10"/>
        <item x="22"/>
        <item x="12"/>
        <item x="11"/>
        <item x="64"/>
        <item x="2"/>
        <item x="3"/>
        <item x="0"/>
        <item t="default"/>
      </items>
    </pivotField>
    <pivotField dataField="1" showAll="0"/>
    <pivotField dataField="1" numFmtId="164" showAll="0"/>
    <pivotField dataField="1" numFmtId="164" showAll="0"/>
    <pivotField numFmtId="10" showAll="0"/>
    <pivotField showAll="0"/>
    <pivotField showAll="0"/>
  </pivotFields>
  <rowFields count="2">
    <field x="1"/>
    <field x="2"/>
  </rowFields>
  <rowItems count="71">
    <i>
      <x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64"/>
    </i>
    <i>
      <x v="1"/>
    </i>
    <i r="1">
      <x/>
    </i>
    <i r="1">
      <x v="1"/>
    </i>
    <i r="1">
      <x v="2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>
      <x v="2"/>
    </i>
    <i r="1">
      <x v="7"/>
    </i>
    <i r="1">
      <x v="8"/>
    </i>
    <i r="1">
      <x v="20"/>
    </i>
    <i r="1">
      <x v="23"/>
    </i>
    <i r="1">
      <x v="24"/>
    </i>
    <i>
      <x v="3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>
      <x v="4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stalls" fld="3" baseField="0" baseItem="0"/>
    <dataField name="Sum of Revenue" fld="4" baseField="0" baseItem="0"/>
    <dataField name="Sum of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365"/>
  <sheetViews>
    <sheetView workbookViewId="0">
      <selection activeCell="J14" sqref="J14"/>
    </sheetView>
  </sheetViews>
  <sheetFormatPr defaultColWidth="12.5546875" defaultRowHeight="15" customHeight="1" x14ac:dyDescent="0.25"/>
  <cols>
    <col min="1" max="1" width="18.44140625" customWidth="1"/>
    <col min="2" max="2" width="15.5546875" customWidth="1"/>
    <col min="3" max="3" width="33" customWidth="1"/>
    <col min="8" max="8" width="12.33203125" customWidth="1"/>
    <col min="10" max="10" width="12.5546875" style="24"/>
  </cols>
  <sheetData>
    <row r="1" spans="1:12" ht="50.25" customHeight="1" x14ac:dyDescent="0.25">
      <c r="A1" s="21" t="s">
        <v>0</v>
      </c>
      <c r="B1" s="21" t="s">
        <v>45</v>
      </c>
      <c r="C1" s="21" t="s">
        <v>46</v>
      </c>
      <c r="D1" s="21" t="s">
        <v>47</v>
      </c>
      <c r="E1" s="27" t="s">
        <v>48</v>
      </c>
      <c r="F1" s="27" t="s">
        <v>49</v>
      </c>
      <c r="G1" s="21" t="s">
        <v>50</v>
      </c>
      <c r="H1" s="21" t="s">
        <v>51</v>
      </c>
      <c r="I1" s="21" t="s">
        <v>52</v>
      </c>
      <c r="K1" s="3"/>
      <c r="L1" s="25"/>
    </row>
    <row r="2" spans="1:12" ht="13.2" x14ac:dyDescent="0.25">
      <c r="A2" s="2" t="s">
        <v>11</v>
      </c>
      <c r="B2" s="2" t="s">
        <v>53</v>
      </c>
      <c r="C2" s="2" t="s">
        <v>54</v>
      </c>
      <c r="D2" s="4">
        <v>1578</v>
      </c>
      <c r="E2" s="5">
        <v>2657.4555999999998</v>
      </c>
      <c r="F2" s="6">
        <v>1759.2832000000001</v>
      </c>
      <c r="G2" s="7">
        <v>1.5105331535025173</v>
      </c>
      <c r="H2" s="8">
        <v>1.6840656527249682</v>
      </c>
      <c r="I2" s="9">
        <v>1.1148816223067175</v>
      </c>
      <c r="J2" s="26"/>
      <c r="K2" s="16"/>
    </row>
    <row r="3" spans="1:12" ht="13.2" x14ac:dyDescent="0.25">
      <c r="A3" s="2" t="s">
        <v>11</v>
      </c>
      <c r="B3" s="2" t="s">
        <v>53</v>
      </c>
      <c r="C3" s="2" t="s">
        <v>55</v>
      </c>
      <c r="D3" s="4">
        <v>2869</v>
      </c>
      <c r="E3" s="5">
        <v>1403.1143999999999</v>
      </c>
      <c r="F3" s="6">
        <v>1251.0382</v>
      </c>
      <c r="G3" s="7">
        <v>1.1215599971287846</v>
      </c>
      <c r="H3" s="8">
        <v>0.48906043917741371</v>
      </c>
      <c r="I3" s="9">
        <v>0.43605374695015686</v>
      </c>
      <c r="J3" s="26"/>
    </row>
    <row r="4" spans="1:12" ht="13.2" x14ac:dyDescent="0.25">
      <c r="A4" s="2" t="s">
        <v>11</v>
      </c>
      <c r="B4" s="2" t="s">
        <v>56</v>
      </c>
      <c r="C4" s="2" t="s">
        <v>57</v>
      </c>
      <c r="D4" s="4">
        <v>55</v>
      </c>
      <c r="E4" s="5">
        <v>86.659099999999995</v>
      </c>
      <c r="F4" s="6">
        <v>39.76</v>
      </c>
      <c r="G4" s="7">
        <v>2.1795548289738429</v>
      </c>
      <c r="H4" s="8">
        <v>1.57562</v>
      </c>
      <c r="I4" s="9">
        <v>0.72290909090909083</v>
      </c>
      <c r="J4" s="26"/>
    </row>
    <row r="5" spans="1:12" ht="13.2" x14ac:dyDescent="0.25">
      <c r="A5" s="2" t="s">
        <v>11</v>
      </c>
      <c r="B5" s="2" t="s">
        <v>56</v>
      </c>
      <c r="C5" s="2" t="s">
        <v>58</v>
      </c>
      <c r="D5" s="4">
        <v>1339</v>
      </c>
      <c r="E5" s="5">
        <v>148.03800000000001</v>
      </c>
      <c r="F5" s="6">
        <v>140.52000000000001</v>
      </c>
      <c r="G5" s="7">
        <v>1.0535012809564475</v>
      </c>
      <c r="H5" s="8">
        <v>0.11055862584017925</v>
      </c>
      <c r="I5" s="9">
        <v>0.10494398805078417</v>
      </c>
      <c r="J5" s="26"/>
    </row>
    <row r="6" spans="1:12" ht="13.2" x14ac:dyDescent="0.25">
      <c r="A6" s="2" t="s">
        <v>11</v>
      </c>
      <c r="B6" s="2" t="s">
        <v>59</v>
      </c>
      <c r="C6" s="2" t="s">
        <v>60</v>
      </c>
      <c r="D6" s="4">
        <v>18260</v>
      </c>
      <c r="E6" s="5">
        <v>4649.2138999999997</v>
      </c>
      <c r="F6" s="6">
        <v>5081.3788000000004</v>
      </c>
      <c r="G6" s="7">
        <v>0.91495125299456115</v>
      </c>
      <c r="H6" s="8">
        <v>0.25461193318729464</v>
      </c>
      <c r="I6" s="9">
        <v>0.27827923329682369</v>
      </c>
      <c r="J6" s="26"/>
    </row>
    <row r="7" spans="1:12" ht="13.2" x14ac:dyDescent="0.25">
      <c r="A7" s="2" t="s">
        <v>37</v>
      </c>
      <c r="B7" s="2" t="s">
        <v>53</v>
      </c>
      <c r="C7" s="2" t="s">
        <v>54</v>
      </c>
      <c r="D7" s="4">
        <v>149</v>
      </c>
      <c r="E7" s="5">
        <v>4104.7431999999999</v>
      </c>
      <c r="F7" s="6">
        <v>651.88130000000001</v>
      </c>
      <c r="G7" s="7">
        <v>6.2967647637691089</v>
      </c>
      <c r="H7" s="8">
        <v>27.548612080536913</v>
      </c>
      <c r="I7" s="9">
        <v>4.3750422818791943</v>
      </c>
      <c r="J7" s="26"/>
    </row>
    <row r="8" spans="1:12" ht="13.2" x14ac:dyDescent="0.25">
      <c r="A8" s="2" t="s">
        <v>37</v>
      </c>
      <c r="B8" s="2" t="s">
        <v>53</v>
      </c>
      <c r="C8" s="2" t="s">
        <v>61</v>
      </c>
      <c r="D8" s="4">
        <v>131</v>
      </c>
      <c r="E8" s="5">
        <v>28.4407</v>
      </c>
      <c r="F8" s="6">
        <v>161.05869999999999</v>
      </c>
      <c r="G8" s="7">
        <v>0.17658592798774608</v>
      </c>
      <c r="H8" s="8">
        <v>0.21710458015267176</v>
      </c>
      <c r="I8" s="9">
        <v>1.2294557251908396</v>
      </c>
      <c r="J8" s="26"/>
    </row>
    <row r="9" spans="1:12" ht="13.2" x14ac:dyDescent="0.25">
      <c r="A9" s="2" t="s">
        <v>37</v>
      </c>
      <c r="B9" s="2" t="s">
        <v>53</v>
      </c>
      <c r="C9" s="2" t="s">
        <v>62</v>
      </c>
      <c r="D9" s="4">
        <v>263</v>
      </c>
      <c r="E9" s="5">
        <v>8790.2109</v>
      </c>
      <c r="F9" s="6">
        <v>6757.9277000000002</v>
      </c>
      <c r="G9" s="7">
        <v>1.3007257979395073</v>
      </c>
      <c r="H9" s="8">
        <v>33.42285513307985</v>
      </c>
      <c r="I9" s="9">
        <v>25.69554258555133</v>
      </c>
      <c r="J9" s="26"/>
    </row>
    <row r="10" spans="1:12" ht="13.2" x14ac:dyDescent="0.25">
      <c r="A10" s="2" t="s">
        <v>37</v>
      </c>
      <c r="B10" s="2" t="s">
        <v>53</v>
      </c>
      <c r="C10" s="2" t="s">
        <v>63</v>
      </c>
      <c r="D10" s="4">
        <v>12</v>
      </c>
      <c r="E10" s="5">
        <v>14.8467</v>
      </c>
      <c r="F10" s="6">
        <v>63.998699999999999</v>
      </c>
      <c r="G10" s="7">
        <v>0.23198439968311857</v>
      </c>
      <c r="H10" s="8">
        <v>1.237225</v>
      </c>
      <c r="I10" s="9">
        <v>5.3332249999999997</v>
      </c>
      <c r="J10" s="26"/>
    </row>
    <row r="11" spans="1:12" ht="13.2" x14ac:dyDescent="0.25">
      <c r="A11" s="2" t="s">
        <v>37</v>
      </c>
      <c r="B11" s="2" t="s">
        <v>53</v>
      </c>
      <c r="C11" s="2" t="s">
        <v>64</v>
      </c>
      <c r="D11" s="4">
        <v>30</v>
      </c>
      <c r="E11" s="5">
        <v>0.21479999999999999</v>
      </c>
      <c r="F11" s="6">
        <v>22.0093</v>
      </c>
      <c r="G11" s="7">
        <v>9.7595107522729027E-3</v>
      </c>
      <c r="H11" s="8">
        <v>7.1599999999999997E-3</v>
      </c>
      <c r="I11" s="9">
        <v>0.73364333333333331</v>
      </c>
      <c r="J11" s="26"/>
    </row>
    <row r="12" spans="1:12" ht="13.2" x14ac:dyDescent="0.25">
      <c r="A12" s="2" t="s">
        <v>37</v>
      </c>
      <c r="B12" s="2" t="s">
        <v>56</v>
      </c>
      <c r="C12" s="2" t="s">
        <v>65</v>
      </c>
      <c r="D12" s="4">
        <v>29</v>
      </c>
      <c r="E12" s="5">
        <v>191.72970000000001</v>
      </c>
      <c r="F12" s="6">
        <v>255.85</v>
      </c>
      <c r="G12" s="7">
        <v>0.74938323236271254</v>
      </c>
      <c r="H12" s="8">
        <v>6.6113689655172418</v>
      </c>
      <c r="I12" s="9">
        <v>8.8224137931034488</v>
      </c>
      <c r="J12" s="26"/>
    </row>
    <row r="13" spans="1:12" ht="13.2" x14ac:dyDescent="0.25">
      <c r="A13" s="2" t="s">
        <v>37</v>
      </c>
      <c r="B13" s="2" t="s">
        <v>56</v>
      </c>
      <c r="C13" s="2" t="s">
        <v>66</v>
      </c>
      <c r="D13" s="4">
        <v>15</v>
      </c>
      <c r="E13" s="5">
        <v>0.15620000000000001</v>
      </c>
      <c r="F13" s="6">
        <v>51.33</v>
      </c>
      <c r="G13" s="7">
        <v>3.0430547438145337E-3</v>
      </c>
      <c r="H13" s="8">
        <v>1.0413333333333333E-2</v>
      </c>
      <c r="I13" s="9">
        <v>3.4219999999999997</v>
      </c>
      <c r="J13" s="26"/>
    </row>
    <row r="14" spans="1:12" ht="13.2" x14ac:dyDescent="0.25">
      <c r="A14" s="2" t="s">
        <v>37</v>
      </c>
      <c r="B14" s="2" t="s">
        <v>56</v>
      </c>
      <c r="C14" s="2" t="s">
        <v>67</v>
      </c>
      <c r="D14" s="4">
        <v>191</v>
      </c>
      <c r="E14" s="5">
        <v>693.13649999999996</v>
      </c>
      <c r="F14" s="6">
        <v>396.96</v>
      </c>
      <c r="G14" s="7">
        <v>1.7461116989117291</v>
      </c>
      <c r="H14" s="8">
        <v>3.6289869109947643</v>
      </c>
      <c r="I14" s="9">
        <v>2.0783246073298427</v>
      </c>
      <c r="J14" s="26"/>
    </row>
    <row r="15" spans="1:12" ht="13.2" x14ac:dyDescent="0.25">
      <c r="A15" s="2" t="s">
        <v>37</v>
      </c>
      <c r="B15" s="2" t="s">
        <v>56</v>
      </c>
      <c r="C15" s="2" t="s">
        <v>68</v>
      </c>
      <c r="D15" s="4">
        <v>22</v>
      </c>
      <c r="E15" s="5">
        <v>156.8322</v>
      </c>
      <c r="F15" s="6">
        <v>146.22999999999999</v>
      </c>
      <c r="G15" s="7">
        <v>1.0725035902345621</v>
      </c>
      <c r="H15" s="8">
        <v>7.1287363636363636</v>
      </c>
      <c r="I15" s="9">
        <v>6.6468181818181815</v>
      </c>
      <c r="J15" s="26"/>
    </row>
    <row r="16" spans="1:12" ht="13.2" x14ac:dyDescent="0.25">
      <c r="A16" s="2" t="s">
        <v>37</v>
      </c>
      <c r="B16" s="2" t="s">
        <v>56</v>
      </c>
      <c r="C16" s="2" t="s">
        <v>58</v>
      </c>
      <c r="D16" s="4">
        <v>101</v>
      </c>
      <c r="E16" s="5">
        <v>294.88310000000001</v>
      </c>
      <c r="F16" s="6">
        <v>259.52</v>
      </c>
      <c r="G16" s="7">
        <v>1.1362634864364982</v>
      </c>
      <c r="H16" s="8">
        <v>2.9196346534653466</v>
      </c>
      <c r="I16" s="9">
        <v>2.5695049504950491</v>
      </c>
      <c r="J16" s="26"/>
    </row>
    <row r="17" spans="1:10" ht="13.2" x14ac:dyDescent="0.25">
      <c r="A17" s="2" t="s">
        <v>37</v>
      </c>
      <c r="B17" s="2" t="s">
        <v>59</v>
      </c>
      <c r="C17" s="2" t="s">
        <v>69</v>
      </c>
      <c r="D17" s="4">
        <v>2720</v>
      </c>
      <c r="E17" s="5">
        <v>18048.636699999999</v>
      </c>
      <c r="F17" s="6">
        <v>12342.8832</v>
      </c>
      <c r="G17" s="7">
        <v>1.4622707196969991</v>
      </c>
      <c r="H17" s="8">
        <v>6.6355281985294114</v>
      </c>
      <c r="I17" s="9">
        <v>4.5378247058823531</v>
      </c>
      <c r="J17" s="26"/>
    </row>
    <row r="18" spans="1:10" ht="13.2" x14ac:dyDescent="0.25">
      <c r="A18" s="2" t="s">
        <v>37</v>
      </c>
      <c r="B18" s="2" t="s">
        <v>70</v>
      </c>
      <c r="C18" s="2" t="s">
        <v>71</v>
      </c>
      <c r="D18" s="4">
        <v>5</v>
      </c>
      <c r="E18" s="5">
        <v>58.757599999999996</v>
      </c>
      <c r="F18" s="6">
        <v>88.644900000000007</v>
      </c>
      <c r="G18" s="7">
        <v>0.66284241958646228</v>
      </c>
      <c r="H18" s="8">
        <v>11.751519999999999</v>
      </c>
      <c r="I18" s="9">
        <v>17.72898</v>
      </c>
      <c r="J18" s="26"/>
    </row>
    <row r="19" spans="1:10" ht="13.2" x14ac:dyDescent="0.25">
      <c r="A19" s="2" t="s">
        <v>37</v>
      </c>
      <c r="B19" s="2" t="s">
        <v>70</v>
      </c>
      <c r="C19" s="2" t="s">
        <v>72</v>
      </c>
      <c r="D19" s="4">
        <v>46</v>
      </c>
      <c r="E19" s="5">
        <v>547.75630000000001</v>
      </c>
      <c r="F19" s="6">
        <v>562.62239999999997</v>
      </c>
      <c r="G19" s="7">
        <v>0.97357712739485669</v>
      </c>
      <c r="H19" s="8">
        <v>11.907745652173913</v>
      </c>
      <c r="I19" s="9">
        <v>12.230921739130434</v>
      </c>
      <c r="J19" s="26"/>
    </row>
    <row r="20" spans="1:10" ht="13.2" x14ac:dyDescent="0.25">
      <c r="A20" s="2" t="s">
        <v>20</v>
      </c>
      <c r="B20" s="2" t="s">
        <v>53</v>
      </c>
      <c r="C20" s="2" t="s">
        <v>54</v>
      </c>
      <c r="D20" s="4">
        <v>72</v>
      </c>
      <c r="E20" s="5">
        <v>525.82590000000005</v>
      </c>
      <c r="F20" s="6">
        <v>691.66240000000005</v>
      </c>
      <c r="G20" s="7">
        <v>0.76023490650930281</v>
      </c>
      <c r="H20" s="8">
        <v>7.3031375000000009</v>
      </c>
      <c r="I20" s="9">
        <v>9.6064222222222231</v>
      </c>
      <c r="J20" s="26"/>
    </row>
    <row r="21" spans="1:10" ht="13.2" x14ac:dyDescent="0.25">
      <c r="A21" s="2" t="s">
        <v>20</v>
      </c>
      <c r="B21" s="2" t="s">
        <v>53</v>
      </c>
      <c r="C21" s="2" t="s">
        <v>63</v>
      </c>
      <c r="D21" s="4">
        <v>4</v>
      </c>
      <c r="E21" s="5">
        <v>40.458300000000001</v>
      </c>
      <c r="F21" s="6">
        <v>51.289299999999997</v>
      </c>
      <c r="G21" s="7">
        <v>0.78882534953684302</v>
      </c>
      <c r="H21" s="8">
        <v>10.114575</v>
      </c>
      <c r="I21" s="9">
        <v>12.822324999999999</v>
      </c>
      <c r="J21" s="26"/>
    </row>
    <row r="22" spans="1:10" ht="13.2" x14ac:dyDescent="0.25">
      <c r="A22" s="2" t="s">
        <v>20</v>
      </c>
      <c r="B22" s="2" t="s">
        <v>53</v>
      </c>
      <c r="C22" s="2" t="s">
        <v>64</v>
      </c>
      <c r="D22" s="4">
        <v>28</v>
      </c>
      <c r="E22" s="5">
        <v>0</v>
      </c>
      <c r="F22" s="6">
        <v>24.909400000000002</v>
      </c>
      <c r="G22" s="7">
        <v>0</v>
      </c>
      <c r="H22" s="8">
        <v>0</v>
      </c>
      <c r="I22" s="9">
        <v>0.88962142857142867</v>
      </c>
      <c r="J22" s="26"/>
    </row>
    <row r="23" spans="1:10" ht="13.2" x14ac:dyDescent="0.25">
      <c r="A23" s="2" t="s">
        <v>20</v>
      </c>
      <c r="B23" s="2" t="s">
        <v>53</v>
      </c>
      <c r="C23" s="2" t="s">
        <v>73</v>
      </c>
      <c r="D23" s="4">
        <v>347</v>
      </c>
      <c r="E23" s="5">
        <v>5024.1229999999996</v>
      </c>
      <c r="F23" s="6">
        <v>6775.98</v>
      </c>
      <c r="G23" s="7">
        <v>0.74146071859716234</v>
      </c>
      <c r="H23" s="8">
        <v>14.478740634005762</v>
      </c>
      <c r="I23" s="9">
        <v>19.527319884726225</v>
      </c>
      <c r="J23" s="26"/>
    </row>
    <row r="24" spans="1:10" ht="13.2" x14ac:dyDescent="0.25">
      <c r="A24" s="2" t="s">
        <v>20</v>
      </c>
      <c r="B24" s="2" t="s">
        <v>56</v>
      </c>
      <c r="C24" s="2" t="s">
        <v>66</v>
      </c>
      <c r="D24" s="4">
        <v>8</v>
      </c>
      <c r="E24" s="5">
        <v>38.155299999999997</v>
      </c>
      <c r="F24" s="6">
        <v>208.37</v>
      </c>
      <c r="G24" s="7">
        <v>0.18311321207467485</v>
      </c>
      <c r="H24" s="8">
        <v>4.7694124999999996</v>
      </c>
      <c r="I24" s="9">
        <v>26.046250000000001</v>
      </c>
      <c r="J24" s="26"/>
    </row>
    <row r="25" spans="1:10" ht="13.2" x14ac:dyDescent="0.25">
      <c r="A25" s="2" t="s">
        <v>20</v>
      </c>
      <c r="B25" s="2" t="s">
        <v>56</v>
      </c>
      <c r="C25" s="2" t="s">
        <v>67</v>
      </c>
      <c r="D25" s="4">
        <v>63</v>
      </c>
      <c r="E25" s="5">
        <v>65.441400000000002</v>
      </c>
      <c r="F25" s="6">
        <v>1064.01</v>
      </c>
      <c r="G25" s="7">
        <v>6.1504497138184795E-2</v>
      </c>
      <c r="H25" s="8">
        <v>1.0387523809523809</v>
      </c>
      <c r="I25" s="9">
        <v>16.88904761904762</v>
      </c>
      <c r="J25" s="26"/>
    </row>
    <row r="26" spans="1:10" ht="13.2" x14ac:dyDescent="0.25">
      <c r="A26" s="2" t="s">
        <v>20</v>
      </c>
      <c r="B26" s="2" t="s">
        <v>56</v>
      </c>
      <c r="C26" s="2" t="s">
        <v>68</v>
      </c>
      <c r="D26" s="4">
        <v>21</v>
      </c>
      <c r="E26" s="5">
        <v>0.1686</v>
      </c>
      <c r="F26" s="6">
        <v>358</v>
      </c>
      <c r="G26" s="7">
        <v>4.7094972067039106E-4</v>
      </c>
      <c r="H26" s="8">
        <v>8.0285714285714283E-3</v>
      </c>
      <c r="I26" s="9">
        <v>17.047619047619047</v>
      </c>
      <c r="J26" s="26"/>
    </row>
    <row r="27" spans="1:10" ht="13.2" x14ac:dyDescent="0.25">
      <c r="A27" s="2" t="s">
        <v>20</v>
      </c>
      <c r="B27" s="2" t="s">
        <v>56</v>
      </c>
      <c r="C27" s="2" t="s">
        <v>58</v>
      </c>
      <c r="D27" s="4">
        <v>24</v>
      </c>
      <c r="E27" s="5">
        <v>18.561299999999999</v>
      </c>
      <c r="F27" s="6">
        <v>389.54</v>
      </c>
      <c r="G27" s="7">
        <v>4.7649278636340296E-2</v>
      </c>
      <c r="H27" s="8">
        <v>0.77338750000000001</v>
      </c>
      <c r="I27" s="9">
        <v>16.230833333333333</v>
      </c>
      <c r="J27" s="26"/>
    </row>
    <row r="28" spans="1:10" ht="13.2" x14ac:dyDescent="0.25">
      <c r="A28" s="2" t="s">
        <v>20</v>
      </c>
      <c r="B28" s="2" t="s">
        <v>59</v>
      </c>
      <c r="C28" s="2" t="s">
        <v>74</v>
      </c>
      <c r="D28" s="4">
        <v>1243</v>
      </c>
      <c r="E28" s="5">
        <v>5238.9603999999999</v>
      </c>
      <c r="F28" s="6">
        <v>8166.9985999999999</v>
      </c>
      <c r="G28" s="7">
        <v>0.64147928224207118</v>
      </c>
      <c r="H28" s="8">
        <v>4.2147710378117456</v>
      </c>
      <c r="I28" s="9">
        <v>6.5703930812550277</v>
      </c>
      <c r="J28" s="26"/>
    </row>
    <row r="29" spans="1:10" ht="13.2" x14ac:dyDescent="0.25">
      <c r="A29" s="2" t="s">
        <v>20</v>
      </c>
      <c r="B29" s="2" t="s">
        <v>70</v>
      </c>
      <c r="C29" s="2" t="s">
        <v>71</v>
      </c>
      <c r="D29" s="4">
        <v>3</v>
      </c>
      <c r="E29" s="5">
        <v>2.0799999999999999E-2</v>
      </c>
      <c r="F29" s="6">
        <v>81.6785</v>
      </c>
      <c r="G29" s="7">
        <v>2.5465697827457655E-4</v>
      </c>
      <c r="H29" s="8">
        <v>6.933333333333333E-3</v>
      </c>
      <c r="I29" s="9">
        <v>27.226166666666668</v>
      </c>
      <c r="J29" s="26"/>
    </row>
    <row r="30" spans="1:10" ht="13.2" x14ac:dyDescent="0.25">
      <c r="A30" s="2" t="s">
        <v>26</v>
      </c>
      <c r="B30" s="2" t="s">
        <v>53</v>
      </c>
      <c r="C30" s="2" t="s">
        <v>54</v>
      </c>
      <c r="D30" s="4">
        <v>332</v>
      </c>
      <c r="E30" s="5">
        <v>2381.4490000000001</v>
      </c>
      <c r="F30" s="6">
        <v>1397.9386999999999</v>
      </c>
      <c r="G30" s="7">
        <v>1.7035432240340727</v>
      </c>
      <c r="H30" s="8">
        <v>7.1730391566265066</v>
      </c>
      <c r="I30" s="9">
        <v>4.2106587349397584</v>
      </c>
      <c r="J30" s="26"/>
    </row>
    <row r="31" spans="1:10" ht="13.2" x14ac:dyDescent="0.25">
      <c r="A31" s="2" t="s">
        <v>26</v>
      </c>
      <c r="B31" s="2" t="s">
        <v>53</v>
      </c>
      <c r="C31" s="2" t="s">
        <v>61</v>
      </c>
      <c r="D31" s="4">
        <v>516</v>
      </c>
      <c r="E31" s="5">
        <v>68.667599999999993</v>
      </c>
      <c r="F31" s="6">
        <v>769.37649999999996</v>
      </c>
      <c r="G31" s="7">
        <v>8.9250971403467605E-2</v>
      </c>
      <c r="H31" s="8">
        <v>0.13307674418604651</v>
      </c>
      <c r="I31" s="9">
        <v>1.4910397286821704</v>
      </c>
      <c r="J31" s="26"/>
    </row>
    <row r="32" spans="1:10" ht="13.2" x14ac:dyDescent="0.25">
      <c r="A32" s="2" t="s">
        <v>26</v>
      </c>
      <c r="B32" s="2" t="s">
        <v>53</v>
      </c>
      <c r="C32" s="2" t="s">
        <v>63</v>
      </c>
      <c r="D32" s="4">
        <v>43</v>
      </c>
      <c r="E32" s="5">
        <v>143.1438</v>
      </c>
      <c r="F32" s="6">
        <v>250.97329999999999</v>
      </c>
      <c r="G32" s="7">
        <v>0.57035469510103265</v>
      </c>
      <c r="H32" s="8">
        <v>3.3289255813953487</v>
      </c>
      <c r="I32" s="9">
        <v>5.8365883720930229</v>
      </c>
      <c r="J32" s="26"/>
    </row>
    <row r="33" spans="1:10" ht="13.2" x14ac:dyDescent="0.25">
      <c r="A33" s="2" t="s">
        <v>26</v>
      </c>
      <c r="B33" s="2" t="s">
        <v>53</v>
      </c>
      <c r="C33" s="2" t="s">
        <v>64</v>
      </c>
      <c r="D33" s="4">
        <v>64</v>
      </c>
      <c r="E33" s="5">
        <v>0.58609999999999995</v>
      </c>
      <c r="F33" s="6">
        <v>69.167400000000001</v>
      </c>
      <c r="G33" s="7">
        <v>8.4736450987025671E-3</v>
      </c>
      <c r="H33" s="8">
        <v>9.1578124999999993E-3</v>
      </c>
      <c r="I33" s="9">
        <v>1.080740625</v>
      </c>
      <c r="J33" s="26"/>
    </row>
    <row r="34" spans="1:10" ht="13.2" x14ac:dyDescent="0.25">
      <c r="A34" s="2" t="s">
        <v>26</v>
      </c>
      <c r="B34" s="2" t="s">
        <v>53</v>
      </c>
      <c r="C34" s="2" t="s">
        <v>75</v>
      </c>
      <c r="D34" s="4">
        <v>202</v>
      </c>
      <c r="E34" s="5">
        <v>929.22770000000003</v>
      </c>
      <c r="F34" s="6">
        <v>2334.1021000000001</v>
      </c>
      <c r="G34" s="7">
        <v>0.39810927722484807</v>
      </c>
      <c r="H34" s="8">
        <v>4.6001371287128716</v>
      </c>
      <c r="I34" s="9">
        <v>11.55496089108911</v>
      </c>
      <c r="J34" s="26"/>
    </row>
    <row r="35" spans="1:10" ht="13.2" x14ac:dyDescent="0.25">
      <c r="A35" s="2" t="s">
        <v>26</v>
      </c>
      <c r="B35" s="2" t="s">
        <v>56</v>
      </c>
      <c r="C35" s="2" t="s">
        <v>65</v>
      </c>
      <c r="D35" s="4">
        <v>23</v>
      </c>
      <c r="E35" s="5">
        <v>303.75790000000001</v>
      </c>
      <c r="F35" s="6">
        <v>211.17</v>
      </c>
      <c r="G35" s="7">
        <v>1.4384519581379931</v>
      </c>
      <c r="H35" s="8">
        <v>13.206865217391305</v>
      </c>
      <c r="I35" s="9">
        <v>9.181304347826087</v>
      </c>
      <c r="J35" s="26"/>
    </row>
    <row r="36" spans="1:10" ht="13.2" x14ac:dyDescent="0.25">
      <c r="A36" s="2" t="s">
        <v>26</v>
      </c>
      <c r="B36" s="2" t="s">
        <v>56</v>
      </c>
      <c r="C36" s="2" t="s">
        <v>66</v>
      </c>
      <c r="D36" s="4">
        <v>44</v>
      </c>
      <c r="E36" s="5">
        <v>14.8626</v>
      </c>
      <c r="F36" s="6">
        <v>196.99</v>
      </c>
      <c r="G36" s="7">
        <v>7.5448499923853996E-2</v>
      </c>
      <c r="H36" s="8">
        <v>0.33778636363636366</v>
      </c>
      <c r="I36" s="9">
        <v>4.477045454545455</v>
      </c>
      <c r="J36" s="26"/>
    </row>
    <row r="37" spans="1:10" ht="13.2" x14ac:dyDescent="0.25">
      <c r="A37" s="2" t="s">
        <v>26</v>
      </c>
      <c r="B37" s="2" t="s">
        <v>56</v>
      </c>
      <c r="C37" s="2" t="s">
        <v>67</v>
      </c>
      <c r="D37" s="4">
        <v>370</v>
      </c>
      <c r="E37" s="5">
        <v>478.77120000000002</v>
      </c>
      <c r="F37" s="6">
        <v>431.66</v>
      </c>
      <c r="G37" s="7">
        <v>1.1091396006115923</v>
      </c>
      <c r="H37" s="8">
        <v>1.2939762162162163</v>
      </c>
      <c r="I37" s="9">
        <v>1.1666486486486487</v>
      </c>
      <c r="J37" s="26"/>
    </row>
    <row r="38" spans="1:10" ht="13.2" x14ac:dyDescent="0.25">
      <c r="A38" s="2" t="s">
        <v>26</v>
      </c>
      <c r="B38" s="2" t="s">
        <v>56</v>
      </c>
      <c r="C38" s="2" t="s">
        <v>58</v>
      </c>
      <c r="D38" s="4">
        <v>196</v>
      </c>
      <c r="E38" s="5">
        <v>50.8093</v>
      </c>
      <c r="F38" s="6">
        <v>248.72</v>
      </c>
      <c r="G38" s="7">
        <v>0.2042831296236732</v>
      </c>
      <c r="H38" s="8">
        <v>0.25923112244897961</v>
      </c>
      <c r="I38" s="9">
        <v>1.2689795918367346</v>
      </c>
      <c r="J38" s="26"/>
    </row>
    <row r="39" spans="1:10" ht="13.2" x14ac:dyDescent="0.25">
      <c r="A39" s="2" t="s">
        <v>26</v>
      </c>
      <c r="B39" s="2" t="s">
        <v>59</v>
      </c>
      <c r="C39" s="2" t="s">
        <v>76</v>
      </c>
      <c r="D39" s="4">
        <v>4113</v>
      </c>
      <c r="E39" s="5">
        <v>15314.356400000001</v>
      </c>
      <c r="F39" s="6">
        <v>11566.0062</v>
      </c>
      <c r="G39" s="7">
        <v>1.3240833642299104</v>
      </c>
      <c r="H39" s="8">
        <v>3.7234029662047168</v>
      </c>
      <c r="I39" s="9">
        <v>2.812060831509847</v>
      </c>
      <c r="J39" s="26"/>
    </row>
    <row r="40" spans="1:10" ht="13.2" x14ac:dyDescent="0.25">
      <c r="A40" s="2" t="s">
        <v>26</v>
      </c>
      <c r="B40" s="2" t="s">
        <v>70</v>
      </c>
      <c r="C40" s="2" t="s">
        <v>71</v>
      </c>
      <c r="D40" s="4">
        <v>12</v>
      </c>
      <c r="E40" s="5">
        <v>8.9999999999999993E-3</v>
      </c>
      <c r="F40" s="6">
        <v>271.12709999999998</v>
      </c>
      <c r="G40" s="7">
        <v>3.3194763636685523E-5</v>
      </c>
      <c r="H40" s="8">
        <v>7.4999999999999991E-4</v>
      </c>
      <c r="I40" s="9">
        <v>22.593924999999999</v>
      </c>
      <c r="J40" s="26"/>
    </row>
    <row r="41" spans="1:10" ht="13.2" x14ac:dyDescent="0.25">
      <c r="A41" s="2" t="s">
        <v>26</v>
      </c>
      <c r="B41" s="2" t="s">
        <v>70</v>
      </c>
      <c r="C41" s="2" t="s">
        <v>72</v>
      </c>
      <c r="D41" s="4">
        <v>73</v>
      </c>
      <c r="E41" s="5">
        <v>333.3125</v>
      </c>
      <c r="F41" s="6">
        <v>943.39430000000004</v>
      </c>
      <c r="G41" s="7">
        <v>0.35331197146304572</v>
      </c>
      <c r="H41" s="8">
        <v>4.5659246575342465</v>
      </c>
      <c r="I41" s="9">
        <v>12.923209589041097</v>
      </c>
      <c r="J41" s="26"/>
    </row>
    <row r="42" spans="1:10" ht="13.2" x14ac:dyDescent="0.25">
      <c r="A42" s="2" t="s">
        <v>3</v>
      </c>
      <c r="B42" s="2" t="s">
        <v>53</v>
      </c>
      <c r="C42" s="2" t="s">
        <v>54</v>
      </c>
      <c r="D42" s="4">
        <v>4562</v>
      </c>
      <c r="E42" s="5">
        <v>9037.2275000000009</v>
      </c>
      <c r="F42" s="6">
        <v>7936.7367999999997</v>
      </c>
      <c r="G42" s="7">
        <v>1.1386578297518952</v>
      </c>
      <c r="H42" s="8">
        <v>1.9809792854011401</v>
      </c>
      <c r="I42" s="9">
        <v>1.7397494081543181</v>
      </c>
      <c r="J42" s="26"/>
    </row>
    <row r="43" spans="1:10" ht="13.2" x14ac:dyDescent="0.25">
      <c r="A43" s="2" t="s">
        <v>3</v>
      </c>
      <c r="B43" s="2" t="s">
        <v>53</v>
      </c>
      <c r="C43" s="2" t="s">
        <v>77</v>
      </c>
      <c r="D43" s="4">
        <v>6157</v>
      </c>
      <c r="E43" s="5">
        <v>9542.5488000000005</v>
      </c>
      <c r="F43" s="6">
        <v>10348.31</v>
      </c>
      <c r="G43" s="7">
        <v>0.92213596229722539</v>
      </c>
      <c r="H43" s="8">
        <v>1.5498698716907586</v>
      </c>
      <c r="I43" s="9">
        <v>1.6807389962644144</v>
      </c>
      <c r="J43" s="26"/>
    </row>
    <row r="44" spans="1:10" ht="13.2" x14ac:dyDescent="0.25">
      <c r="A44" s="2" t="s">
        <v>3</v>
      </c>
      <c r="B44" s="2" t="s">
        <v>53</v>
      </c>
      <c r="C44" s="2" t="s">
        <v>78</v>
      </c>
      <c r="D44" s="4">
        <v>37</v>
      </c>
      <c r="E44" s="5">
        <v>19.6889</v>
      </c>
      <c r="F44" s="6">
        <v>216.28</v>
      </c>
      <c r="G44" s="7">
        <v>9.1034307379323096E-2</v>
      </c>
      <c r="H44" s="8">
        <v>0.53213243243243247</v>
      </c>
      <c r="I44" s="9">
        <v>5.8454054054054057</v>
      </c>
      <c r="J44" s="26"/>
    </row>
    <row r="45" spans="1:10" ht="13.2" x14ac:dyDescent="0.25">
      <c r="A45" s="2" t="s">
        <v>3</v>
      </c>
      <c r="B45" s="2" t="s">
        <v>53</v>
      </c>
      <c r="C45" s="2" t="s">
        <v>55</v>
      </c>
      <c r="D45" s="4">
        <v>11495</v>
      </c>
      <c r="E45" s="5">
        <v>3545.8604</v>
      </c>
      <c r="F45" s="6">
        <v>5680.6971999999996</v>
      </c>
      <c r="G45" s="7">
        <v>0.62419457949633372</v>
      </c>
      <c r="H45" s="8">
        <v>0.30846980426272291</v>
      </c>
      <c r="I45" s="9">
        <v>0.49418853414528052</v>
      </c>
      <c r="J45" s="26"/>
    </row>
    <row r="46" spans="1:10" ht="13.2" x14ac:dyDescent="0.25">
      <c r="A46" s="2" t="s">
        <v>3</v>
      </c>
      <c r="B46" s="2" t="s">
        <v>56</v>
      </c>
      <c r="C46" s="2" t="s">
        <v>79</v>
      </c>
      <c r="D46" s="4">
        <v>59</v>
      </c>
      <c r="E46" s="5">
        <v>1.8499999999999999E-2</v>
      </c>
      <c r="F46" s="6">
        <v>56.18</v>
      </c>
      <c r="G46" s="7">
        <v>3.2929868280526876E-4</v>
      </c>
      <c r="H46" s="8">
        <v>3.1355932203389828E-4</v>
      </c>
      <c r="I46" s="9">
        <v>0.95220338983050845</v>
      </c>
      <c r="J46" s="26"/>
    </row>
    <row r="47" spans="1:10" ht="13.2" x14ac:dyDescent="0.25">
      <c r="A47" s="2" t="s">
        <v>3</v>
      </c>
      <c r="B47" s="2" t="s">
        <v>56</v>
      </c>
      <c r="C47" s="2" t="s">
        <v>57</v>
      </c>
      <c r="D47" s="4">
        <v>176</v>
      </c>
      <c r="E47" s="5">
        <v>219.32990000000001</v>
      </c>
      <c r="F47" s="6">
        <v>509.97</v>
      </c>
      <c r="G47" s="7">
        <v>0.43008392650548072</v>
      </c>
      <c r="H47" s="8">
        <v>1.2461926136363637</v>
      </c>
      <c r="I47" s="9">
        <v>2.8975568181818185</v>
      </c>
      <c r="J47" s="26"/>
    </row>
    <row r="48" spans="1:10" ht="13.2" x14ac:dyDescent="0.25">
      <c r="A48" s="2" t="s">
        <v>3</v>
      </c>
      <c r="B48" s="2" t="s">
        <v>56</v>
      </c>
      <c r="C48" s="2" t="s">
        <v>58</v>
      </c>
      <c r="D48" s="4">
        <v>2677</v>
      </c>
      <c r="E48" s="5">
        <v>809.59010000000001</v>
      </c>
      <c r="F48" s="6">
        <v>2485.69</v>
      </c>
      <c r="G48" s="7">
        <v>0.32570034879651122</v>
      </c>
      <c r="H48" s="8">
        <v>0.3024243929772133</v>
      </c>
      <c r="I48" s="9">
        <v>0.92853567426223382</v>
      </c>
      <c r="J48" s="26"/>
    </row>
    <row r="49" spans="1:10" ht="13.2" x14ac:dyDescent="0.25">
      <c r="A49" s="2" t="s">
        <v>3</v>
      </c>
      <c r="B49" s="2" t="s">
        <v>59</v>
      </c>
      <c r="C49" s="2" t="s">
        <v>80</v>
      </c>
      <c r="D49" s="4">
        <v>78819</v>
      </c>
      <c r="E49" s="5">
        <v>37543.578099999999</v>
      </c>
      <c r="F49" s="6">
        <v>36384.597099999999</v>
      </c>
      <c r="G49" s="7">
        <v>1.0318536164304537</v>
      </c>
      <c r="H49" s="8">
        <v>0.47632649614940559</v>
      </c>
      <c r="I49" s="9">
        <v>0.46162216090029051</v>
      </c>
      <c r="J49" s="26"/>
    </row>
    <row r="50" spans="1:10" ht="13.2" x14ac:dyDescent="0.25">
      <c r="A50" s="2" t="s">
        <v>15</v>
      </c>
      <c r="B50" s="2" t="s">
        <v>53</v>
      </c>
      <c r="C50" s="2" t="s">
        <v>54</v>
      </c>
      <c r="D50" s="4">
        <v>96</v>
      </c>
      <c r="E50" s="5">
        <v>1072.6277</v>
      </c>
      <c r="F50" s="6">
        <v>454.15940000000001</v>
      </c>
      <c r="G50" s="7">
        <v>2.3617868528098285</v>
      </c>
      <c r="H50" s="8">
        <v>11.173205208333334</v>
      </c>
      <c r="I50" s="9">
        <v>4.7308270833333337</v>
      </c>
      <c r="J50" s="26"/>
    </row>
    <row r="51" spans="1:10" ht="13.2" x14ac:dyDescent="0.25">
      <c r="A51" s="2" t="s">
        <v>15</v>
      </c>
      <c r="B51" s="2" t="s">
        <v>53</v>
      </c>
      <c r="C51" s="2" t="s">
        <v>81</v>
      </c>
      <c r="D51" s="4">
        <v>308</v>
      </c>
      <c r="E51" s="5">
        <v>11407.918</v>
      </c>
      <c r="F51" s="6">
        <v>8497.3091000000004</v>
      </c>
      <c r="G51" s="7">
        <v>1.3425330143633352</v>
      </c>
      <c r="H51" s="8">
        <v>37.038694805194801</v>
      </c>
      <c r="I51" s="9">
        <v>27.58866590909091</v>
      </c>
      <c r="J51" s="26"/>
    </row>
    <row r="52" spans="1:10" ht="13.2" x14ac:dyDescent="0.25">
      <c r="A52" s="2" t="s">
        <v>15</v>
      </c>
      <c r="B52" s="2" t="s">
        <v>53</v>
      </c>
      <c r="C52" s="2" t="s">
        <v>63</v>
      </c>
      <c r="D52" s="4">
        <v>32</v>
      </c>
      <c r="E52" s="5">
        <v>47.499400000000001</v>
      </c>
      <c r="F52" s="6">
        <v>111.97750000000001</v>
      </c>
      <c r="G52" s="7">
        <v>0.4241870018530508</v>
      </c>
      <c r="H52" s="8">
        <v>1.48435625</v>
      </c>
      <c r="I52" s="9">
        <v>3.4992968750000002</v>
      </c>
      <c r="J52" s="26"/>
    </row>
    <row r="53" spans="1:10" ht="13.2" x14ac:dyDescent="0.25">
      <c r="A53" s="2" t="s">
        <v>15</v>
      </c>
      <c r="B53" s="2" t="s">
        <v>53</v>
      </c>
      <c r="C53" s="2" t="s">
        <v>82</v>
      </c>
      <c r="D53" s="4">
        <v>208</v>
      </c>
      <c r="E53" s="5">
        <v>2400.8953000000001</v>
      </c>
      <c r="F53" s="6">
        <v>2488.0916999999999</v>
      </c>
      <c r="G53" s="7">
        <v>0.96495450710277286</v>
      </c>
      <c r="H53" s="8">
        <v>11.542765865384617</v>
      </c>
      <c r="I53" s="9">
        <v>11.961979326923077</v>
      </c>
      <c r="J53" s="26"/>
    </row>
    <row r="54" spans="1:10" ht="13.2" x14ac:dyDescent="0.25">
      <c r="A54" s="2" t="s">
        <v>15</v>
      </c>
      <c r="B54" s="2" t="s">
        <v>53</v>
      </c>
      <c r="C54" s="2" t="s">
        <v>64</v>
      </c>
      <c r="D54" s="4">
        <v>65</v>
      </c>
      <c r="E54" s="5">
        <v>5.0995999999999997</v>
      </c>
      <c r="F54" s="6">
        <v>48.3489</v>
      </c>
      <c r="G54" s="7">
        <v>0.1054749952946189</v>
      </c>
      <c r="H54" s="8">
        <v>7.8455384615384607E-2</v>
      </c>
      <c r="I54" s="9">
        <v>0.7438292307692308</v>
      </c>
      <c r="J54" s="26"/>
    </row>
    <row r="55" spans="1:10" ht="13.2" x14ac:dyDescent="0.25">
      <c r="A55" s="2" t="s">
        <v>15</v>
      </c>
      <c r="B55" s="2" t="s">
        <v>56</v>
      </c>
      <c r="C55" s="2" t="s">
        <v>67</v>
      </c>
      <c r="D55" s="4">
        <v>102</v>
      </c>
      <c r="E55" s="5">
        <v>332.38679999999999</v>
      </c>
      <c r="F55" s="6">
        <v>631.63</v>
      </c>
      <c r="G55" s="7">
        <v>0.52623656254452766</v>
      </c>
      <c r="H55" s="8">
        <v>3.258694117647059</v>
      </c>
      <c r="I55" s="9">
        <v>6.1924509803921568</v>
      </c>
      <c r="J55" s="26"/>
    </row>
    <row r="56" spans="1:10" ht="13.2" x14ac:dyDescent="0.25">
      <c r="A56" s="2" t="s">
        <v>15</v>
      </c>
      <c r="B56" s="2" t="s">
        <v>56</v>
      </c>
      <c r="C56" s="2" t="s">
        <v>68</v>
      </c>
      <c r="D56" s="4">
        <v>20</v>
      </c>
      <c r="E56" s="5">
        <v>69.895799999999994</v>
      </c>
      <c r="F56" s="6">
        <v>217.89</v>
      </c>
      <c r="G56" s="7">
        <v>0.32078479966955803</v>
      </c>
      <c r="H56" s="8">
        <v>3.4947899999999996</v>
      </c>
      <c r="I56" s="9">
        <v>10.894499999999999</v>
      </c>
      <c r="J56" s="26"/>
    </row>
    <row r="57" spans="1:10" ht="13.2" x14ac:dyDescent="0.25">
      <c r="A57" s="2" t="s">
        <v>15</v>
      </c>
      <c r="B57" s="2" t="s">
        <v>56</v>
      </c>
      <c r="C57" s="2" t="s">
        <v>57</v>
      </c>
      <c r="D57" s="4">
        <v>7</v>
      </c>
      <c r="E57" s="5">
        <v>2.3699999999999999E-2</v>
      </c>
      <c r="F57" s="6">
        <v>15.9</v>
      </c>
      <c r="G57" s="7">
        <v>1.490566037735849E-3</v>
      </c>
      <c r="H57" s="8">
        <v>3.3857142857142857E-3</v>
      </c>
      <c r="I57" s="9">
        <v>2.2714285714285714</v>
      </c>
      <c r="J57" s="26"/>
    </row>
    <row r="58" spans="1:10" ht="13.2" x14ac:dyDescent="0.25">
      <c r="A58" s="2" t="s">
        <v>15</v>
      </c>
      <c r="B58" s="2" t="s">
        <v>56</v>
      </c>
      <c r="C58" s="2" t="s">
        <v>58</v>
      </c>
      <c r="D58" s="4">
        <v>63</v>
      </c>
      <c r="E58" s="5">
        <v>5854.5586000000003</v>
      </c>
      <c r="F58" s="6">
        <v>435.34</v>
      </c>
      <c r="G58" s="7">
        <v>13.448244131024028</v>
      </c>
      <c r="H58" s="8">
        <v>92.929501587301587</v>
      </c>
      <c r="I58" s="9">
        <v>6.9101587301587299</v>
      </c>
      <c r="J58" s="26"/>
    </row>
    <row r="59" spans="1:10" ht="13.2" x14ac:dyDescent="0.25">
      <c r="A59" s="2" t="s">
        <v>15</v>
      </c>
      <c r="B59" s="2" t="s">
        <v>59</v>
      </c>
      <c r="C59" s="2" t="s">
        <v>74</v>
      </c>
      <c r="D59" s="4">
        <v>1335</v>
      </c>
      <c r="E59" s="5">
        <v>14644.502</v>
      </c>
      <c r="F59" s="6">
        <v>6729.3335999999999</v>
      </c>
      <c r="G59" s="7">
        <v>2.1762187566388449</v>
      </c>
      <c r="H59" s="8">
        <v>10.969664419475656</v>
      </c>
      <c r="I59" s="9">
        <v>5.0406993258426969</v>
      </c>
      <c r="J59" s="26"/>
    </row>
    <row r="60" spans="1:10" ht="13.2" x14ac:dyDescent="0.25">
      <c r="A60" s="2" t="s">
        <v>36</v>
      </c>
      <c r="B60" s="2" t="s">
        <v>53</v>
      </c>
      <c r="C60" s="2" t="s">
        <v>54</v>
      </c>
      <c r="D60" s="4">
        <v>85</v>
      </c>
      <c r="E60" s="5">
        <v>1820.4290000000001</v>
      </c>
      <c r="F60" s="6">
        <v>533.61389999999994</v>
      </c>
      <c r="G60" s="7">
        <v>3.4115097076744072</v>
      </c>
      <c r="H60" s="8">
        <v>21.416811764705884</v>
      </c>
      <c r="I60" s="9">
        <v>6.277810588235293</v>
      </c>
      <c r="J60" s="26"/>
    </row>
    <row r="61" spans="1:10" ht="13.2" x14ac:dyDescent="0.25">
      <c r="A61" s="2" t="s">
        <v>36</v>
      </c>
      <c r="B61" s="2" t="s">
        <v>53</v>
      </c>
      <c r="C61" s="2" t="s">
        <v>61</v>
      </c>
      <c r="D61" s="4">
        <v>51</v>
      </c>
      <c r="E61" s="5">
        <v>0.63260000000000005</v>
      </c>
      <c r="F61" s="6">
        <v>81.181399999999996</v>
      </c>
      <c r="G61" s="7">
        <v>7.7924253585180854E-3</v>
      </c>
      <c r="H61" s="8">
        <v>1.2403921568627452E-2</v>
      </c>
      <c r="I61" s="9">
        <v>1.5917921568627451</v>
      </c>
      <c r="J61" s="26"/>
    </row>
    <row r="62" spans="1:10" ht="13.2" x14ac:dyDescent="0.25">
      <c r="A62" s="2" t="s">
        <v>36</v>
      </c>
      <c r="B62" s="2" t="s">
        <v>53</v>
      </c>
      <c r="C62" s="2" t="s">
        <v>62</v>
      </c>
      <c r="D62" s="4">
        <v>273</v>
      </c>
      <c r="E62" s="5">
        <v>8080.0565999999999</v>
      </c>
      <c r="F62" s="6">
        <v>9850.8806000000004</v>
      </c>
      <c r="G62" s="7">
        <v>0.82023698470165196</v>
      </c>
      <c r="H62" s="8">
        <v>29.597276923076922</v>
      </c>
      <c r="I62" s="9">
        <v>36.083811721611724</v>
      </c>
      <c r="J62" s="26"/>
    </row>
    <row r="63" spans="1:10" ht="13.2" x14ac:dyDescent="0.25">
      <c r="A63" s="2" t="s">
        <v>36</v>
      </c>
      <c r="B63" s="2" t="s">
        <v>53</v>
      </c>
      <c r="C63" s="2" t="s">
        <v>63</v>
      </c>
      <c r="D63" s="4">
        <v>8</v>
      </c>
      <c r="E63" s="5">
        <v>32.467599999999997</v>
      </c>
      <c r="F63" s="6">
        <v>58.668599999999998</v>
      </c>
      <c r="G63" s="7">
        <v>0.55340676273168266</v>
      </c>
      <c r="H63" s="8">
        <v>4.0584499999999997</v>
      </c>
      <c r="I63" s="9">
        <v>7.3335749999999997</v>
      </c>
      <c r="J63" s="26"/>
    </row>
    <row r="64" spans="1:10" ht="13.2" x14ac:dyDescent="0.25">
      <c r="A64" s="2" t="s">
        <v>36</v>
      </c>
      <c r="B64" s="2" t="s">
        <v>56</v>
      </c>
      <c r="C64" s="2" t="s">
        <v>65</v>
      </c>
      <c r="D64" s="4">
        <v>14</v>
      </c>
      <c r="E64" s="5">
        <v>118.1602</v>
      </c>
      <c r="F64" s="6">
        <v>212.29</v>
      </c>
      <c r="G64" s="7">
        <v>0.55659804983748651</v>
      </c>
      <c r="H64" s="8">
        <v>8.4400142857142857</v>
      </c>
      <c r="I64" s="9">
        <v>15.163571428571428</v>
      </c>
      <c r="J64" s="26"/>
    </row>
    <row r="65" spans="1:10" ht="13.2" x14ac:dyDescent="0.25">
      <c r="A65" s="2" t="s">
        <v>36</v>
      </c>
      <c r="B65" s="2" t="s">
        <v>56</v>
      </c>
      <c r="C65" s="2" t="s">
        <v>66</v>
      </c>
      <c r="D65" s="4">
        <v>13</v>
      </c>
      <c r="E65" s="5">
        <v>167.9461</v>
      </c>
      <c r="F65" s="6">
        <v>104.02</v>
      </c>
      <c r="G65" s="7">
        <v>1.6145558546433378</v>
      </c>
      <c r="H65" s="8">
        <v>12.918930769230769</v>
      </c>
      <c r="I65" s="9">
        <v>8.0015384615384608</v>
      </c>
      <c r="J65" s="26"/>
    </row>
    <row r="66" spans="1:10" ht="13.2" x14ac:dyDescent="0.25">
      <c r="A66" s="2" t="s">
        <v>36</v>
      </c>
      <c r="B66" s="2" t="s">
        <v>56</v>
      </c>
      <c r="C66" s="2" t="s">
        <v>67</v>
      </c>
      <c r="D66" s="4">
        <v>77</v>
      </c>
      <c r="E66" s="5">
        <v>10.261699999999999</v>
      </c>
      <c r="F66" s="6">
        <v>259.94</v>
      </c>
      <c r="G66" s="7">
        <v>3.9477187043163803E-2</v>
      </c>
      <c r="H66" s="8">
        <v>0.13326883116883115</v>
      </c>
      <c r="I66" s="9">
        <v>3.3758441558441556</v>
      </c>
      <c r="J66" s="26"/>
    </row>
    <row r="67" spans="1:10" ht="13.2" x14ac:dyDescent="0.25">
      <c r="A67" s="2" t="s">
        <v>36</v>
      </c>
      <c r="B67" s="2" t="s">
        <v>56</v>
      </c>
      <c r="C67" s="2" t="s">
        <v>68</v>
      </c>
      <c r="D67" s="4">
        <v>10</v>
      </c>
      <c r="E67" s="5">
        <v>5.0156000000000001</v>
      </c>
      <c r="F67" s="6">
        <v>73.739999999999995</v>
      </c>
      <c r="G67" s="7">
        <v>6.8017358285869273E-2</v>
      </c>
      <c r="H67" s="8">
        <v>0.50156000000000001</v>
      </c>
      <c r="I67" s="9">
        <v>7.3739999999999997</v>
      </c>
      <c r="J67" s="26"/>
    </row>
    <row r="68" spans="1:10" ht="13.2" x14ac:dyDescent="0.25">
      <c r="A68" s="2" t="s">
        <v>36</v>
      </c>
      <c r="B68" s="2" t="s">
        <v>56</v>
      </c>
      <c r="C68" s="2" t="s">
        <v>58</v>
      </c>
      <c r="D68" s="4">
        <v>55</v>
      </c>
      <c r="E68" s="5">
        <v>45.8371</v>
      </c>
      <c r="F68" s="6">
        <v>228.56</v>
      </c>
      <c r="G68" s="7">
        <v>0.20054733986699336</v>
      </c>
      <c r="H68" s="8">
        <v>0.83340181818181813</v>
      </c>
      <c r="I68" s="9">
        <v>4.155636363636364</v>
      </c>
      <c r="J68" s="26"/>
    </row>
    <row r="69" spans="1:10" ht="13.2" x14ac:dyDescent="0.25">
      <c r="A69" s="2" t="s">
        <v>36</v>
      </c>
      <c r="B69" s="2" t="s">
        <v>59</v>
      </c>
      <c r="C69" s="2" t="s">
        <v>69</v>
      </c>
      <c r="D69" s="4">
        <v>1524</v>
      </c>
      <c r="E69" s="5">
        <v>22408.123</v>
      </c>
      <c r="F69" s="6">
        <v>9784.4688999999998</v>
      </c>
      <c r="G69" s="7">
        <v>2.2901726428912252</v>
      </c>
      <c r="H69" s="8">
        <v>14.70349278215223</v>
      </c>
      <c r="I69" s="9">
        <v>6.4202551837270336</v>
      </c>
      <c r="J69" s="26"/>
    </row>
    <row r="70" spans="1:10" ht="13.2" x14ac:dyDescent="0.25">
      <c r="A70" s="2" t="s">
        <v>36</v>
      </c>
      <c r="B70" s="2" t="s">
        <v>70</v>
      </c>
      <c r="C70" s="2" t="s">
        <v>71</v>
      </c>
      <c r="D70" s="4">
        <v>0</v>
      </c>
      <c r="E70" s="5">
        <v>0</v>
      </c>
      <c r="F70" s="6">
        <v>50.699100000000001</v>
      </c>
      <c r="G70" s="7">
        <v>0</v>
      </c>
      <c r="H70" s="8" t="e">
        <v>#DIV/0!</v>
      </c>
      <c r="I70" s="9" t="e">
        <v>#DIV/0!</v>
      </c>
      <c r="J70" s="26"/>
    </row>
    <row r="71" spans="1:10" ht="13.2" x14ac:dyDescent="0.25">
      <c r="A71" s="2" t="s">
        <v>36</v>
      </c>
      <c r="B71" s="2" t="s">
        <v>70</v>
      </c>
      <c r="C71" s="2" t="s">
        <v>72</v>
      </c>
      <c r="D71" s="4">
        <v>28</v>
      </c>
      <c r="E71" s="5">
        <v>726.65170000000001</v>
      </c>
      <c r="F71" s="6">
        <v>376.88459999999998</v>
      </c>
      <c r="G71" s="7">
        <v>1.9280482672945514</v>
      </c>
      <c r="H71" s="8">
        <v>25.951846428571429</v>
      </c>
      <c r="I71" s="9">
        <v>13.460164285714285</v>
      </c>
      <c r="J71" s="26"/>
    </row>
    <row r="72" spans="1:10" ht="13.2" x14ac:dyDescent="0.25">
      <c r="A72" s="2" t="s">
        <v>22</v>
      </c>
      <c r="B72" s="2" t="s">
        <v>53</v>
      </c>
      <c r="C72" s="2" t="s">
        <v>54</v>
      </c>
      <c r="D72" s="4">
        <v>846</v>
      </c>
      <c r="E72" s="5">
        <v>2461.5675999999999</v>
      </c>
      <c r="F72" s="6">
        <v>2398.4670999999998</v>
      </c>
      <c r="G72" s="7">
        <v>1.0263086785722431</v>
      </c>
      <c r="H72" s="8">
        <v>2.9096543735224585</v>
      </c>
      <c r="I72" s="9">
        <v>2.8350674940898344</v>
      </c>
      <c r="J72" s="26"/>
    </row>
    <row r="73" spans="1:10" ht="13.2" x14ac:dyDescent="0.25">
      <c r="A73" s="2" t="s">
        <v>22</v>
      </c>
      <c r="B73" s="2" t="s">
        <v>53</v>
      </c>
      <c r="C73" s="2" t="s">
        <v>55</v>
      </c>
      <c r="D73" s="4">
        <v>1283</v>
      </c>
      <c r="E73" s="5">
        <v>1253.3915999999999</v>
      </c>
      <c r="F73" s="6">
        <v>1647.9196999999999</v>
      </c>
      <c r="G73" s="7">
        <v>0.76059021565189133</v>
      </c>
      <c r="H73" s="8">
        <v>0.97692252533125479</v>
      </c>
      <c r="I73" s="9">
        <v>1.2844268901013249</v>
      </c>
      <c r="J73" s="26"/>
    </row>
    <row r="74" spans="1:10" ht="13.2" x14ac:dyDescent="0.25">
      <c r="A74" s="2" t="s">
        <v>22</v>
      </c>
      <c r="B74" s="2" t="s">
        <v>56</v>
      </c>
      <c r="C74" s="2" t="s">
        <v>57</v>
      </c>
      <c r="D74" s="4">
        <v>22</v>
      </c>
      <c r="E74" s="5">
        <v>31.5687</v>
      </c>
      <c r="F74" s="6">
        <v>37.67</v>
      </c>
      <c r="G74" s="7">
        <v>0.83803291744093433</v>
      </c>
      <c r="H74" s="8">
        <v>1.4349409090909091</v>
      </c>
      <c r="I74" s="9">
        <v>1.7122727272727274</v>
      </c>
      <c r="J74" s="26"/>
    </row>
    <row r="75" spans="1:10" ht="13.2" x14ac:dyDescent="0.25">
      <c r="A75" s="2" t="s">
        <v>22</v>
      </c>
      <c r="B75" s="2" t="s">
        <v>56</v>
      </c>
      <c r="C75" s="2" t="s">
        <v>58</v>
      </c>
      <c r="D75" s="4">
        <v>1629</v>
      </c>
      <c r="E75" s="5">
        <v>213.29390000000001</v>
      </c>
      <c r="F75" s="6">
        <v>1177.19</v>
      </c>
      <c r="G75" s="7">
        <v>0.18118901791554465</v>
      </c>
      <c r="H75" s="8">
        <v>0.13093548189073051</v>
      </c>
      <c r="I75" s="9">
        <v>0.72264579496623704</v>
      </c>
      <c r="J75" s="26"/>
    </row>
    <row r="76" spans="1:10" ht="13.2" x14ac:dyDescent="0.25">
      <c r="A76" s="2" t="s">
        <v>22</v>
      </c>
      <c r="B76" s="2" t="s">
        <v>59</v>
      </c>
      <c r="C76" s="2" t="s">
        <v>60</v>
      </c>
      <c r="D76" s="4">
        <v>7655</v>
      </c>
      <c r="E76" s="5">
        <v>6840.8086000000003</v>
      </c>
      <c r="F76" s="6">
        <v>7449.9123</v>
      </c>
      <c r="G76" s="7">
        <v>0.91824015163238903</v>
      </c>
      <c r="H76" s="8">
        <v>0.89363926845199215</v>
      </c>
      <c r="I76" s="9">
        <v>0.97320866100587855</v>
      </c>
      <c r="J76" s="26"/>
    </row>
    <row r="77" spans="1:10" ht="13.2" x14ac:dyDescent="0.25">
      <c r="A77" s="2" t="s">
        <v>13</v>
      </c>
      <c r="B77" s="2" t="s">
        <v>53</v>
      </c>
      <c r="C77" s="2" t="s">
        <v>54</v>
      </c>
      <c r="D77" s="4">
        <v>834</v>
      </c>
      <c r="E77" s="5">
        <v>585.42380000000003</v>
      </c>
      <c r="F77" s="6">
        <v>1041.2924</v>
      </c>
      <c r="G77" s="7">
        <v>0.56220884739003185</v>
      </c>
      <c r="H77" s="8">
        <v>0.70194700239808161</v>
      </c>
      <c r="I77" s="9">
        <v>1.2485520383693045</v>
      </c>
      <c r="J77" s="26"/>
    </row>
    <row r="78" spans="1:10" ht="13.2" x14ac:dyDescent="0.25">
      <c r="A78" s="2" t="s">
        <v>13</v>
      </c>
      <c r="B78" s="2" t="s">
        <v>53</v>
      </c>
      <c r="C78" s="2" t="s">
        <v>55</v>
      </c>
      <c r="D78" s="4">
        <v>1484</v>
      </c>
      <c r="E78" s="5">
        <v>167.39109999999999</v>
      </c>
      <c r="F78" s="6">
        <v>879.96590000000003</v>
      </c>
      <c r="G78" s="7">
        <v>0.19022453029145786</v>
      </c>
      <c r="H78" s="8">
        <v>0.1127972371967655</v>
      </c>
      <c r="I78" s="9">
        <v>0.59296893530997308</v>
      </c>
      <c r="J78" s="26"/>
    </row>
    <row r="79" spans="1:10" ht="13.2" x14ac:dyDescent="0.25">
      <c r="A79" s="2" t="s">
        <v>13</v>
      </c>
      <c r="B79" s="2" t="s">
        <v>56</v>
      </c>
      <c r="C79" s="2" t="s">
        <v>57</v>
      </c>
      <c r="D79" s="4">
        <v>25</v>
      </c>
      <c r="E79" s="5">
        <v>7.0057</v>
      </c>
      <c r="F79" s="6">
        <v>14.18</v>
      </c>
      <c r="G79" s="7">
        <v>0.49405500705218619</v>
      </c>
      <c r="H79" s="8">
        <v>0.28022799999999998</v>
      </c>
      <c r="I79" s="9">
        <v>0.56720000000000004</v>
      </c>
      <c r="J79" s="26"/>
    </row>
    <row r="80" spans="1:10" ht="13.2" x14ac:dyDescent="0.25">
      <c r="A80" s="2" t="s">
        <v>13</v>
      </c>
      <c r="B80" s="2" t="s">
        <v>56</v>
      </c>
      <c r="C80" s="2" t="s">
        <v>58</v>
      </c>
      <c r="D80" s="4">
        <v>1660</v>
      </c>
      <c r="E80" s="5">
        <v>99.874899999999997</v>
      </c>
      <c r="F80" s="6">
        <v>271.16000000000003</v>
      </c>
      <c r="G80" s="7">
        <v>0.36832460539902634</v>
      </c>
      <c r="H80" s="8">
        <v>6.0165602409638551E-2</v>
      </c>
      <c r="I80" s="9">
        <v>0.16334939759036146</v>
      </c>
      <c r="J80" s="26"/>
    </row>
    <row r="81" spans="1:10" ht="13.2" x14ac:dyDescent="0.25">
      <c r="A81" s="2" t="s">
        <v>13</v>
      </c>
      <c r="B81" s="2" t="s">
        <v>59</v>
      </c>
      <c r="C81" s="2" t="s">
        <v>60</v>
      </c>
      <c r="D81" s="4">
        <v>10656</v>
      </c>
      <c r="E81" s="5">
        <v>3146.7017000000001</v>
      </c>
      <c r="F81" s="6">
        <v>4019.0464000000002</v>
      </c>
      <c r="G81" s="7">
        <v>0.7829473429318955</v>
      </c>
      <c r="H81" s="8">
        <v>0.29529858295795797</v>
      </c>
      <c r="I81" s="9">
        <v>0.37716276276276278</v>
      </c>
      <c r="J81" s="26"/>
    </row>
    <row r="82" spans="1:10" ht="13.2" x14ac:dyDescent="0.25">
      <c r="A82" s="2" t="s">
        <v>32</v>
      </c>
      <c r="B82" s="2" t="s">
        <v>53</v>
      </c>
      <c r="C82" s="2" t="s">
        <v>54</v>
      </c>
      <c r="D82" s="4">
        <v>326</v>
      </c>
      <c r="E82" s="5">
        <v>4112.3231999999998</v>
      </c>
      <c r="F82" s="6">
        <v>1047.2343000000001</v>
      </c>
      <c r="G82" s="7">
        <v>3.9268415864530026</v>
      </c>
      <c r="H82" s="8">
        <v>12.614488343558282</v>
      </c>
      <c r="I82" s="9">
        <v>3.2123751533742335</v>
      </c>
      <c r="J82" s="26"/>
    </row>
    <row r="83" spans="1:10" ht="13.2" x14ac:dyDescent="0.25">
      <c r="A83" s="2" t="s">
        <v>32</v>
      </c>
      <c r="B83" s="2" t="s">
        <v>53</v>
      </c>
      <c r="C83" s="2" t="s">
        <v>83</v>
      </c>
      <c r="D83" s="4">
        <v>394</v>
      </c>
      <c r="E83" s="5">
        <v>4223.3690999999999</v>
      </c>
      <c r="F83" s="6">
        <v>6133.6814999999997</v>
      </c>
      <c r="G83" s="7">
        <v>0.68855370139450511</v>
      </c>
      <c r="H83" s="8">
        <v>10.719210913705583</v>
      </c>
      <c r="I83" s="9">
        <v>15.567719543147208</v>
      </c>
      <c r="J83" s="26"/>
    </row>
    <row r="84" spans="1:10" ht="13.2" x14ac:dyDescent="0.25">
      <c r="A84" s="2" t="s">
        <v>32</v>
      </c>
      <c r="B84" s="2" t="s">
        <v>53</v>
      </c>
      <c r="C84" s="2" t="s">
        <v>84</v>
      </c>
      <c r="D84" s="4">
        <v>151</v>
      </c>
      <c r="E84" s="5">
        <v>969.56709999999998</v>
      </c>
      <c r="F84" s="6">
        <v>672.83</v>
      </c>
      <c r="G84" s="7">
        <v>1.4410283429692492</v>
      </c>
      <c r="H84" s="8">
        <v>6.4209741721854305</v>
      </c>
      <c r="I84" s="9">
        <v>4.4558278145695365</v>
      </c>
      <c r="J84" s="26"/>
    </row>
    <row r="85" spans="1:10" ht="13.2" x14ac:dyDescent="0.25">
      <c r="A85" s="2" t="s">
        <v>32</v>
      </c>
      <c r="B85" s="2" t="s">
        <v>56</v>
      </c>
      <c r="C85" s="2" t="s">
        <v>67</v>
      </c>
      <c r="D85" s="4">
        <v>278</v>
      </c>
      <c r="E85" s="5">
        <v>600.851</v>
      </c>
      <c r="F85" s="6">
        <v>135.28</v>
      </c>
      <c r="G85" s="7">
        <v>4.4415360733293907</v>
      </c>
      <c r="H85" s="8">
        <v>2.1613345323741009</v>
      </c>
      <c r="I85" s="9">
        <v>0.48661870503597121</v>
      </c>
      <c r="J85" s="26"/>
    </row>
    <row r="86" spans="1:10" ht="13.2" x14ac:dyDescent="0.25">
      <c r="A86" s="2" t="s">
        <v>32</v>
      </c>
      <c r="B86" s="2" t="s">
        <v>56</v>
      </c>
      <c r="C86" s="2" t="s">
        <v>57</v>
      </c>
      <c r="D86" s="4">
        <v>28</v>
      </c>
      <c r="E86" s="5">
        <v>12.988099999999999</v>
      </c>
      <c r="F86" s="6">
        <v>38.840000000000003</v>
      </c>
      <c r="G86" s="7">
        <v>0.33440010298661171</v>
      </c>
      <c r="H86" s="8">
        <v>0.46386071428571424</v>
      </c>
      <c r="I86" s="9">
        <v>1.3871428571428572</v>
      </c>
      <c r="J86" s="26"/>
    </row>
    <row r="87" spans="1:10" ht="13.2" x14ac:dyDescent="0.25">
      <c r="A87" s="2" t="s">
        <v>32</v>
      </c>
      <c r="B87" s="2" t="s">
        <v>56</v>
      </c>
      <c r="C87" s="2" t="s">
        <v>58</v>
      </c>
      <c r="D87" s="4">
        <v>124</v>
      </c>
      <c r="E87" s="5">
        <v>206.37450000000001</v>
      </c>
      <c r="F87" s="6">
        <v>57.47</v>
      </c>
      <c r="G87" s="7">
        <v>3.5909953018966418</v>
      </c>
      <c r="H87" s="8">
        <v>1.6643104838709679</v>
      </c>
      <c r="I87" s="9">
        <v>0.46346774193548385</v>
      </c>
      <c r="J87" s="26"/>
    </row>
    <row r="88" spans="1:10" ht="13.2" x14ac:dyDescent="0.25">
      <c r="A88" s="2" t="s">
        <v>32</v>
      </c>
      <c r="B88" s="2" t="s">
        <v>59</v>
      </c>
      <c r="C88" s="2" t="s">
        <v>85</v>
      </c>
      <c r="D88" s="4">
        <v>4684</v>
      </c>
      <c r="E88" s="5">
        <v>11887.531300000001</v>
      </c>
      <c r="F88" s="6">
        <v>3434.1082000000001</v>
      </c>
      <c r="G88" s="7">
        <v>3.4616065096609363</v>
      </c>
      <c r="H88" s="8">
        <v>2.5379016438941076</v>
      </c>
      <c r="I88" s="9">
        <v>0.73315717335610597</v>
      </c>
      <c r="J88" s="26"/>
    </row>
    <row r="89" spans="1:10" ht="13.2" x14ac:dyDescent="0.25">
      <c r="A89" s="2" t="s">
        <v>7</v>
      </c>
      <c r="B89" s="2" t="s">
        <v>53</v>
      </c>
      <c r="C89" s="2" t="s">
        <v>54</v>
      </c>
      <c r="D89" s="4">
        <v>910</v>
      </c>
      <c r="E89" s="5">
        <v>10157.9609</v>
      </c>
      <c r="F89" s="6">
        <v>4325.2743</v>
      </c>
      <c r="G89" s="7">
        <v>2.3485125324884017</v>
      </c>
      <c r="H89" s="8">
        <v>11.162594395604396</v>
      </c>
      <c r="I89" s="9">
        <v>4.7530486813186812</v>
      </c>
      <c r="J89" s="26"/>
    </row>
    <row r="90" spans="1:10" ht="13.2" x14ac:dyDescent="0.25">
      <c r="A90" s="2" t="s">
        <v>7</v>
      </c>
      <c r="B90" s="2" t="s">
        <v>53</v>
      </c>
      <c r="C90" s="2" t="s">
        <v>61</v>
      </c>
      <c r="D90" s="4">
        <v>621</v>
      </c>
      <c r="E90" s="5">
        <v>352.89319999999998</v>
      </c>
      <c r="F90" s="6">
        <v>1018.698</v>
      </c>
      <c r="G90" s="7">
        <v>0.3464159152172675</v>
      </c>
      <c r="H90" s="8">
        <v>0.56826602254428338</v>
      </c>
      <c r="I90" s="9">
        <v>1.640415458937198</v>
      </c>
      <c r="J90" s="26"/>
    </row>
    <row r="91" spans="1:10" ht="13.2" x14ac:dyDescent="0.25">
      <c r="A91" s="2" t="s">
        <v>7</v>
      </c>
      <c r="B91" s="2" t="s">
        <v>53</v>
      </c>
      <c r="C91" s="2" t="s">
        <v>62</v>
      </c>
      <c r="D91" s="4">
        <v>1825</v>
      </c>
      <c r="E91" s="5">
        <v>47957.898399999998</v>
      </c>
      <c r="F91" s="6">
        <v>39471.4018</v>
      </c>
      <c r="G91" s="7">
        <v>1.2150036789420537</v>
      </c>
      <c r="H91" s="8">
        <v>26.278300493150685</v>
      </c>
      <c r="I91" s="9">
        <v>21.628165369863012</v>
      </c>
      <c r="J91" s="26"/>
    </row>
    <row r="92" spans="1:10" ht="13.2" x14ac:dyDescent="0.25">
      <c r="A92" s="2" t="s">
        <v>7</v>
      </c>
      <c r="B92" s="2" t="s">
        <v>53</v>
      </c>
      <c r="C92" s="2" t="s">
        <v>63</v>
      </c>
      <c r="D92" s="4">
        <v>68</v>
      </c>
      <c r="E92" s="5">
        <v>3387.0203000000001</v>
      </c>
      <c r="F92" s="6">
        <v>373.5797</v>
      </c>
      <c r="G92" s="7">
        <v>9.0663927938268589</v>
      </c>
      <c r="H92" s="8">
        <v>49.809122058823533</v>
      </c>
      <c r="I92" s="9">
        <v>5.4938191176470585</v>
      </c>
      <c r="J92" s="26"/>
    </row>
    <row r="93" spans="1:10" ht="13.2" x14ac:dyDescent="0.25">
      <c r="A93" s="2" t="s">
        <v>7</v>
      </c>
      <c r="B93" s="2" t="s">
        <v>53</v>
      </c>
      <c r="C93" s="2" t="s">
        <v>64</v>
      </c>
      <c r="D93" s="4">
        <v>100</v>
      </c>
      <c r="E93" s="5">
        <v>14.7851</v>
      </c>
      <c r="F93" s="6">
        <v>130.6172</v>
      </c>
      <c r="G93" s="7">
        <v>0.11319412757278521</v>
      </c>
      <c r="H93" s="8">
        <v>0.14785100000000001</v>
      </c>
      <c r="I93" s="9">
        <v>1.3061719999999999</v>
      </c>
      <c r="J93" s="26"/>
    </row>
    <row r="94" spans="1:10" ht="13.2" x14ac:dyDescent="0.25">
      <c r="A94" s="2" t="s">
        <v>7</v>
      </c>
      <c r="B94" s="2" t="s">
        <v>56</v>
      </c>
      <c r="C94" s="2" t="s">
        <v>65</v>
      </c>
      <c r="D94" s="4">
        <v>229</v>
      </c>
      <c r="E94" s="5">
        <v>2171.4263000000001</v>
      </c>
      <c r="F94" s="6">
        <v>2904.2</v>
      </c>
      <c r="G94" s="7">
        <v>0.74768483575511335</v>
      </c>
      <c r="H94" s="8">
        <v>9.4822109170305673</v>
      </c>
      <c r="I94" s="9">
        <v>12.682096069868996</v>
      </c>
      <c r="J94" s="26"/>
    </row>
    <row r="95" spans="1:10" ht="13.2" x14ac:dyDescent="0.25">
      <c r="A95" s="2" t="s">
        <v>7</v>
      </c>
      <c r="B95" s="2" t="s">
        <v>56</v>
      </c>
      <c r="C95" s="2" t="s">
        <v>66</v>
      </c>
      <c r="D95" s="4">
        <v>156</v>
      </c>
      <c r="E95" s="5">
        <v>1145.1862000000001</v>
      </c>
      <c r="F95" s="6">
        <v>1193</v>
      </c>
      <c r="G95" s="7">
        <v>0.95992137468566652</v>
      </c>
      <c r="H95" s="8">
        <v>7.3409371794871801</v>
      </c>
      <c r="I95" s="9">
        <v>7.6474358974358978</v>
      </c>
      <c r="J95" s="26"/>
    </row>
    <row r="96" spans="1:10" ht="13.2" x14ac:dyDescent="0.25">
      <c r="A96" s="2" t="s">
        <v>7</v>
      </c>
      <c r="B96" s="2" t="s">
        <v>56</v>
      </c>
      <c r="C96" s="2" t="s">
        <v>67</v>
      </c>
      <c r="D96" s="4">
        <v>756</v>
      </c>
      <c r="E96" s="5">
        <v>3592.3110000000001</v>
      </c>
      <c r="F96" s="6">
        <v>3005.51</v>
      </c>
      <c r="G96" s="7">
        <v>1.1952417393387478</v>
      </c>
      <c r="H96" s="8">
        <v>4.7517341269841271</v>
      </c>
      <c r="I96" s="9">
        <v>3.9755423280423283</v>
      </c>
      <c r="J96" s="26"/>
    </row>
    <row r="97" spans="1:10" ht="13.2" x14ac:dyDescent="0.25">
      <c r="A97" s="2" t="s">
        <v>7</v>
      </c>
      <c r="B97" s="2" t="s">
        <v>56</v>
      </c>
      <c r="C97" s="2" t="s">
        <v>68</v>
      </c>
      <c r="D97" s="4">
        <v>103</v>
      </c>
      <c r="E97" s="5">
        <v>761.61440000000005</v>
      </c>
      <c r="F97" s="6">
        <v>922.36</v>
      </c>
      <c r="G97" s="7">
        <v>0.82572357864608181</v>
      </c>
      <c r="H97" s="8">
        <v>7.3943145631067964</v>
      </c>
      <c r="I97" s="9">
        <v>8.9549514563106793</v>
      </c>
      <c r="J97" s="26"/>
    </row>
    <row r="98" spans="1:10" ht="13.2" x14ac:dyDescent="0.25">
      <c r="A98" s="2" t="s">
        <v>7</v>
      </c>
      <c r="B98" s="2" t="s">
        <v>56</v>
      </c>
      <c r="C98" s="2" t="s">
        <v>58</v>
      </c>
      <c r="D98" s="4">
        <v>473</v>
      </c>
      <c r="E98" s="5">
        <v>1576.7318</v>
      </c>
      <c r="F98" s="6">
        <v>2063.12</v>
      </c>
      <c r="G98" s="7">
        <v>0.76424628717670329</v>
      </c>
      <c r="H98" s="8">
        <v>3.3334710359408035</v>
      </c>
      <c r="I98" s="9">
        <v>4.3617758985200847</v>
      </c>
      <c r="J98" s="26"/>
    </row>
    <row r="99" spans="1:10" ht="13.2" x14ac:dyDescent="0.25">
      <c r="A99" s="2" t="s">
        <v>7</v>
      </c>
      <c r="B99" s="2" t="s">
        <v>59</v>
      </c>
      <c r="C99" s="2" t="s">
        <v>69</v>
      </c>
      <c r="D99" s="4">
        <v>21178</v>
      </c>
      <c r="E99" s="5">
        <v>137625.7813</v>
      </c>
      <c r="F99" s="6">
        <v>101598.9823</v>
      </c>
      <c r="G99" s="7">
        <v>1.354598030259994</v>
      </c>
      <c r="H99" s="8">
        <v>6.4985258900746059</v>
      </c>
      <c r="I99" s="9">
        <v>4.7973832420436304</v>
      </c>
      <c r="J99" s="26"/>
    </row>
    <row r="100" spans="1:10" ht="13.2" x14ac:dyDescent="0.25">
      <c r="A100" s="2" t="s">
        <v>7</v>
      </c>
      <c r="B100" s="2" t="s">
        <v>70</v>
      </c>
      <c r="C100" s="2" t="s">
        <v>72</v>
      </c>
      <c r="D100" s="4">
        <v>78</v>
      </c>
      <c r="E100" s="5">
        <v>649.81759999999997</v>
      </c>
      <c r="F100" s="6">
        <v>1056.4170999999999</v>
      </c>
      <c r="G100" s="7">
        <v>0.61511461713370608</v>
      </c>
      <c r="H100" s="8">
        <v>8.3309948717948714</v>
      </c>
      <c r="I100" s="9">
        <v>13.543808974358972</v>
      </c>
      <c r="J100" s="26"/>
    </row>
    <row r="101" spans="1:10" ht="13.2" x14ac:dyDescent="0.25">
      <c r="A101" s="2" t="s">
        <v>7</v>
      </c>
      <c r="B101" s="2" t="s">
        <v>86</v>
      </c>
      <c r="C101" s="2" t="s">
        <v>87</v>
      </c>
      <c r="D101" s="4">
        <v>6260</v>
      </c>
      <c r="E101" s="5">
        <v>20340.257799999999</v>
      </c>
      <c r="F101" s="6">
        <v>19396.3164</v>
      </c>
      <c r="G101" s="7">
        <v>1.0486660137179449</v>
      </c>
      <c r="H101" s="8">
        <v>3.2492424600638978</v>
      </c>
      <c r="I101" s="9">
        <v>3.0984530990415333</v>
      </c>
      <c r="J101" s="26"/>
    </row>
    <row r="102" spans="1:10" ht="13.2" x14ac:dyDescent="0.25">
      <c r="A102" s="2" t="s">
        <v>38</v>
      </c>
      <c r="B102" s="2" t="s">
        <v>53</v>
      </c>
      <c r="C102" s="2" t="s">
        <v>54</v>
      </c>
      <c r="D102" s="4">
        <v>57</v>
      </c>
      <c r="E102" s="5">
        <v>458.11290000000002</v>
      </c>
      <c r="F102" s="6">
        <v>328.37419999999997</v>
      </c>
      <c r="G102" s="7">
        <v>1.3950940725550305</v>
      </c>
      <c r="H102" s="8">
        <v>8.0370684210526324</v>
      </c>
      <c r="I102" s="9">
        <v>5.7609508771929816</v>
      </c>
      <c r="J102" s="26"/>
    </row>
    <row r="103" spans="1:10" ht="13.2" x14ac:dyDescent="0.25">
      <c r="A103" s="2" t="s">
        <v>38</v>
      </c>
      <c r="B103" s="2" t="s">
        <v>53</v>
      </c>
      <c r="C103" s="2" t="s">
        <v>63</v>
      </c>
      <c r="D103" s="4">
        <v>2</v>
      </c>
      <c r="E103" s="5">
        <v>4.7374999999999998</v>
      </c>
      <c r="F103" s="6">
        <v>32.078800000000001</v>
      </c>
      <c r="G103" s="7">
        <v>0.14768320510742297</v>
      </c>
      <c r="H103" s="8">
        <v>2.3687499999999999</v>
      </c>
      <c r="I103" s="9">
        <v>16.039400000000001</v>
      </c>
      <c r="J103" s="26"/>
    </row>
    <row r="104" spans="1:10" ht="13.2" x14ac:dyDescent="0.25">
      <c r="A104" s="2" t="s">
        <v>38</v>
      </c>
      <c r="B104" s="2" t="s">
        <v>53</v>
      </c>
      <c r="C104" s="2" t="s">
        <v>88</v>
      </c>
      <c r="D104" s="4">
        <v>92</v>
      </c>
      <c r="E104" s="5">
        <v>3550.7341000000001</v>
      </c>
      <c r="F104" s="6">
        <v>1746.2965999999999</v>
      </c>
      <c r="G104" s="7">
        <v>2.0332938287802889</v>
      </c>
      <c r="H104" s="8">
        <v>38.594935869565219</v>
      </c>
      <c r="I104" s="9">
        <v>18.981484782608696</v>
      </c>
      <c r="J104" s="26"/>
    </row>
    <row r="105" spans="1:10" ht="13.2" x14ac:dyDescent="0.25">
      <c r="A105" s="2" t="s">
        <v>38</v>
      </c>
      <c r="B105" s="2" t="s">
        <v>53</v>
      </c>
      <c r="C105" s="2" t="s">
        <v>89</v>
      </c>
      <c r="D105" s="4">
        <v>242</v>
      </c>
      <c r="E105" s="5">
        <v>4532.8701000000001</v>
      </c>
      <c r="F105" s="6">
        <v>3190.7905000000001</v>
      </c>
      <c r="G105" s="7">
        <v>1.4206103785253215</v>
      </c>
      <c r="H105" s="8">
        <v>18.730868181818181</v>
      </c>
      <c r="I105" s="9">
        <v>13.185084710743801</v>
      </c>
      <c r="J105" s="26"/>
    </row>
    <row r="106" spans="1:10" ht="13.2" x14ac:dyDescent="0.25">
      <c r="A106" s="2" t="s">
        <v>38</v>
      </c>
      <c r="B106" s="2" t="s">
        <v>56</v>
      </c>
      <c r="C106" s="2" t="s">
        <v>65</v>
      </c>
      <c r="D106" s="4">
        <v>5</v>
      </c>
      <c r="E106" s="5">
        <v>16.862500000000001</v>
      </c>
      <c r="F106" s="6">
        <v>120.75</v>
      </c>
      <c r="G106" s="7">
        <v>0.13964803312629401</v>
      </c>
      <c r="H106" s="8">
        <v>3.3725000000000001</v>
      </c>
      <c r="I106" s="9">
        <v>24.15</v>
      </c>
      <c r="J106" s="26"/>
    </row>
    <row r="107" spans="1:10" ht="13.2" x14ac:dyDescent="0.25">
      <c r="A107" s="2" t="s">
        <v>38</v>
      </c>
      <c r="B107" s="2" t="s">
        <v>56</v>
      </c>
      <c r="C107" s="2" t="s">
        <v>66</v>
      </c>
      <c r="D107" s="4">
        <v>6</v>
      </c>
      <c r="E107" s="5">
        <v>0</v>
      </c>
      <c r="F107" s="6">
        <v>53.76</v>
      </c>
      <c r="G107" s="7">
        <v>0</v>
      </c>
      <c r="H107" s="8">
        <v>0</v>
      </c>
      <c r="I107" s="9">
        <v>8.9599999999999991</v>
      </c>
      <c r="J107" s="26"/>
    </row>
    <row r="108" spans="1:10" ht="13.2" x14ac:dyDescent="0.25">
      <c r="A108" s="2" t="s">
        <v>38</v>
      </c>
      <c r="B108" s="2" t="s">
        <v>56</v>
      </c>
      <c r="C108" s="2" t="s">
        <v>67</v>
      </c>
      <c r="D108" s="4">
        <v>46</v>
      </c>
      <c r="E108" s="5">
        <v>11.0215</v>
      </c>
      <c r="F108" s="6">
        <v>106.66</v>
      </c>
      <c r="G108" s="7">
        <v>0.10333302081380086</v>
      </c>
      <c r="H108" s="8">
        <v>0.23959782608695651</v>
      </c>
      <c r="I108" s="9">
        <v>2.318695652173913</v>
      </c>
      <c r="J108" s="26"/>
    </row>
    <row r="109" spans="1:10" ht="13.2" x14ac:dyDescent="0.25">
      <c r="A109" s="2" t="s">
        <v>38</v>
      </c>
      <c r="B109" s="2" t="s">
        <v>56</v>
      </c>
      <c r="C109" s="2" t="s">
        <v>68</v>
      </c>
      <c r="D109" s="4">
        <v>4</v>
      </c>
      <c r="E109" s="5">
        <v>0.18490000000000001</v>
      </c>
      <c r="F109" s="6">
        <v>26.59</v>
      </c>
      <c r="G109" s="7">
        <v>6.9537420082737876E-3</v>
      </c>
      <c r="H109" s="8">
        <v>4.6225000000000002E-2</v>
      </c>
      <c r="I109" s="9">
        <v>6.6475</v>
      </c>
      <c r="J109" s="26"/>
    </row>
    <row r="110" spans="1:10" ht="13.2" x14ac:dyDescent="0.25">
      <c r="A110" s="2" t="s">
        <v>38</v>
      </c>
      <c r="B110" s="2" t="s">
        <v>56</v>
      </c>
      <c r="C110" s="2" t="s">
        <v>58</v>
      </c>
      <c r="D110" s="4">
        <v>33</v>
      </c>
      <c r="E110" s="5">
        <v>188.4152</v>
      </c>
      <c r="F110" s="6">
        <v>90.18</v>
      </c>
      <c r="G110" s="7">
        <v>2.0893235750720778</v>
      </c>
      <c r="H110" s="8">
        <v>5.7095515151515155</v>
      </c>
      <c r="I110" s="9">
        <v>2.7327272727272729</v>
      </c>
      <c r="J110" s="26"/>
    </row>
    <row r="111" spans="1:10" ht="13.2" x14ac:dyDescent="0.25">
      <c r="A111" s="2" t="s">
        <v>38</v>
      </c>
      <c r="B111" s="2" t="s">
        <v>59</v>
      </c>
      <c r="C111" s="2" t="s">
        <v>76</v>
      </c>
      <c r="D111" s="4">
        <v>1136</v>
      </c>
      <c r="E111" s="5">
        <v>9409.2294999999995</v>
      </c>
      <c r="F111" s="6">
        <v>5060.2542000000003</v>
      </c>
      <c r="G111" s="7">
        <v>1.8594381088602228</v>
      </c>
      <c r="H111" s="8">
        <v>8.2827724471830972</v>
      </c>
      <c r="I111" s="9">
        <v>4.4544491197183103</v>
      </c>
      <c r="J111" s="26"/>
    </row>
    <row r="112" spans="1:10" ht="13.2" x14ac:dyDescent="0.25">
      <c r="A112" s="2" t="s">
        <v>38</v>
      </c>
      <c r="B112" s="2" t="s">
        <v>70</v>
      </c>
      <c r="C112" s="2" t="s">
        <v>71</v>
      </c>
      <c r="D112" s="4">
        <v>4</v>
      </c>
      <c r="E112" s="5">
        <v>7.6700000000000004E-2</v>
      </c>
      <c r="F112" s="6">
        <v>11.539199999999999</v>
      </c>
      <c r="G112" s="7">
        <v>6.6469079312257359E-3</v>
      </c>
      <c r="H112" s="8">
        <v>1.9175000000000001E-2</v>
      </c>
      <c r="I112" s="9">
        <v>2.8847999999999998</v>
      </c>
      <c r="J112" s="26"/>
    </row>
    <row r="113" spans="1:10" ht="13.2" x14ac:dyDescent="0.25">
      <c r="A113" s="2" t="s">
        <v>38</v>
      </c>
      <c r="B113" s="2" t="s">
        <v>70</v>
      </c>
      <c r="C113" s="2" t="s">
        <v>72</v>
      </c>
      <c r="D113" s="4">
        <v>18</v>
      </c>
      <c r="E113" s="5">
        <v>198.53360000000001</v>
      </c>
      <c r="F113" s="6">
        <v>207.93190000000001</v>
      </c>
      <c r="G113" s="7">
        <v>0.95480106708013535</v>
      </c>
      <c r="H113" s="8">
        <v>11.029644444444445</v>
      </c>
      <c r="I113" s="9">
        <v>11.551772222222223</v>
      </c>
      <c r="J113" s="26"/>
    </row>
    <row r="114" spans="1:10" ht="13.2" x14ac:dyDescent="0.25">
      <c r="A114" s="2" t="s">
        <v>16</v>
      </c>
      <c r="B114" s="2" t="s">
        <v>53</v>
      </c>
      <c r="C114" s="2" t="s">
        <v>54</v>
      </c>
      <c r="D114" s="4">
        <v>521</v>
      </c>
      <c r="E114" s="5">
        <v>2949.1201000000001</v>
      </c>
      <c r="F114" s="6">
        <v>422.24810000000002</v>
      </c>
      <c r="G114" s="7">
        <v>6.9843300656651861</v>
      </c>
      <c r="H114" s="8">
        <v>5.660499232245682</v>
      </c>
      <c r="I114" s="9">
        <v>0.81045700575815738</v>
      </c>
      <c r="J114" s="26"/>
    </row>
    <row r="115" spans="1:10" ht="13.2" x14ac:dyDescent="0.25">
      <c r="A115" s="2" t="s">
        <v>16</v>
      </c>
      <c r="B115" s="2" t="s">
        <v>53</v>
      </c>
      <c r="C115" s="2" t="s">
        <v>90</v>
      </c>
      <c r="D115" s="4">
        <v>3405</v>
      </c>
      <c r="E115" s="5">
        <v>4104.8413</v>
      </c>
      <c r="F115" s="6">
        <v>3696.2248</v>
      </c>
      <c r="G115" s="7">
        <v>1.1105496884280415</v>
      </c>
      <c r="H115" s="8">
        <v>1.2055334214390603</v>
      </c>
      <c r="I115" s="9">
        <v>1.0855285756240822</v>
      </c>
      <c r="J115" s="26"/>
    </row>
    <row r="116" spans="1:10" ht="13.2" x14ac:dyDescent="0.25">
      <c r="A116" s="2" t="s">
        <v>16</v>
      </c>
      <c r="B116" s="2" t="s">
        <v>53</v>
      </c>
      <c r="C116" s="2" t="s">
        <v>91</v>
      </c>
      <c r="D116" s="4">
        <v>3594</v>
      </c>
      <c r="E116" s="5">
        <v>1579.9010000000001</v>
      </c>
      <c r="F116" s="6">
        <v>1439.1665</v>
      </c>
      <c r="G116" s="7">
        <v>1.0977888937798372</v>
      </c>
      <c r="H116" s="8">
        <v>0.43959404563160825</v>
      </c>
      <c r="I116" s="9">
        <v>0.40043586533110742</v>
      </c>
      <c r="J116" s="26"/>
    </row>
    <row r="117" spans="1:10" ht="13.2" x14ac:dyDescent="0.25">
      <c r="A117" s="2" t="s">
        <v>16</v>
      </c>
      <c r="B117" s="2" t="s">
        <v>53</v>
      </c>
      <c r="C117" s="2" t="s">
        <v>92</v>
      </c>
      <c r="D117" s="4">
        <v>241</v>
      </c>
      <c r="E117" s="5">
        <v>77.02</v>
      </c>
      <c r="F117" s="6">
        <v>153.66</v>
      </c>
      <c r="G117" s="7">
        <v>0.50123649616035404</v>
      </c>
      <c r="H117" s="8">
        <v>0.31958506224066391</v>
      </c>
      <c r="I117" s="9">
        <v>0.63759336099585062</v>
      </c>
      <c r="J117" s="26"/>
    </row>
    <row r="118" spans="1:10" ht="13.2" x14ac:dyDescent="0.25">
      <c r="A118" s="2" t="s">
        <v>16</v>
      </c>
      <c r="B118" s="2" t="s">
        <v>56</v>
      </c>
      <c r="C118" s="2" t="s">
        <v>57</v>
      </c>
      <c r="D118" s="4">
        <v>84</v>
      </c>
      <c r="E118" s="5">
        <v>44.610300000000002</v>
      </c>
      <c r="F118" s="6">
        <v>51.94</v>
      </c>
      <c r="G118" s="7">
        <v>0.85888140161725079</v>
      </c>
      <c r="H118" s="8">
        <v>0.53107500000000007</v>
      </c>
      <c r="I118" s="9">
        <v>0.61833333333333329</v>
      </c>
      <c r="J118" s="26"/>
    </row>
    <row r="119" spans="1:10" ht="13.2" x14ac:dyDescent="0.25">
      <c r="A119" s="2" t="s">
        <v>16</v>
      </c>
      <c r="B119" s="2" t="s">
        <v>56</v>
      </c>
      <c r="C119" s="2" t="s">
        <v>58</v>
      </c>
      <c r="D119" s="4">
        <v>4047</v>
      </c>
      <c r="E119" s="5">
        <v>540.79639999999995</v>
      </c>
      <c r="F119" s="6">
        <v>245.78</v>
      </c>
      <c r="G119" s="7">
        <v>2.2003271218162581</v>
      </c>
      <c r="H119" s="8">
        <v>0.13362895972325178</v>
      </c>
      <c r="I119" s="9">
        <v>6.0731405979738078E-2</v>
      </c>
      <c r="J119" s="26"/>
    </row>
    <row r="120" spans="1:10" ht="13.2" x14ac:dyDescent="0.25">
      <c r="A120" s="2" t="s">
        <v>14</v>
      </c>
      <c r="B120" s="2" t="s">
        <v>53</v>
      </c>
      <c r="C120" s="2" t="s">
        <v>54</v>
      </c>
      <c r="D120" s="4">
        <v>1981</v>
      </c>
      <c r="E120" s="5">
        <v>4986.6117999999997</v>
      </c>
      <c r="F120" s="6">
        <v>4429.7352000000001</v>
      </c>
      <c r="G120" s="7">
        <v>1.1257132932009117</v>
      </c>
      <c r="H120" s="8">
        <v>2.517219485108531</v>
      </c>
      <c r="I120" s="9">
        <v>2.2361106511862694</v>
      </c>
      <c r="J120" s="26"/>
    </row>
    <row r="121" spans="1:10" ht="13.2" x14ac:dyDescent="0.25">
      <c r="A121" s="2" t="s">
        <v>14</v>
      </c>
      <c r="B121" s="2" t="s">
        <v>53</v>
      </c>
      <c r="C121" s="2" t="s">
        <v>93</v>
      </c>
      <c r="D121" s="4">
        <v>2928</v>
      </c>
      <c r="E121" s="5">
        <v>6442.3339999999998</v>
      </c>
      <c r="F121" s="6">
        <v>9261.9372999999996</v>
      </c>
      <c r="G121" s="7">
        <v>0.69557089314348952</v>
      </c>
      <c r="H121" s="8">
        <v>2.2002506830601094</v>
      </c>
      <c r="I121" s="9">
        <v>3.1632299521857923</v>
      </c>
      <c r="J121" s="26"/>
    </row>
    <row r="122" spans="1:10" ht="13.2" x14ac:dyDescent="0.25">
      <c r="A122" s="2" t="s">
        <v>14</v>
      </c>
      <c r="B122" s="2" t="s">
        <v>56</v>
      </c>
      <c r="C122" s="2" t="s">
        <v>66</v>
      </c>
      <c r="D122" s="4">
        <v>186</v>
      </c>
      <c r="E122" s="5">
        <v>79.321899999999999</v>
      </c>
      <c r="F122" s="6">
        <v>351.06</v>
      </c>
      <c r="G122" s="7">
        <v>0.22594969520879621</v>
      </c>
      <c r="H122" s="8">
        <v>0.42646182795698923</v>
      </c>
      <c r="I122" s="9">
        <v>1.8874193548387097</v>
      </c>
      <c r="J122" s="26"/>
    </row>
    <row r="123" spans="1:10" ht="13.2" x14ac:dyDescent="0.25">
      <c r="A123" s="2" t="s">
        <v>14</v>
      </c>
      <c r="B123" s="2" t="s">
        <v>56</v>
      </c>
      <c r="C123" s="2" t="s">
        <v>67</v>
      </c>
      <c r="D123" s="4">
        <v>1424</v>
      </c>
      <c r="E123" s="5">
        <v>912.51030000000003</v>
      </c>
      <c r="F123" s="6">
        <v>1536.11</v>
      </c>
      <c r="G123" s="7">
        <v>0.59403968465799983</v>
      </c>
      <c r="H123" s="8">
        <v>0.64080779494382023</v>
      </c>
      <c r="I123" s="9">
        <v>1.0787289325842695</v>
      </c>
      <c r="J123" s="26"/>
    </row>
    <row r="124" spans="1:10" ht="13.2" x14ac:dyDescent="0.25">
      <c r="A124" s="2" t="s">
        <v>14</v>
      </c>
      <c r="B124" s="2" t="s">
        <v>56</v>
      </c>
      <c r="C124" s="2" t="s">
        <v>57</v>
      </c>
      <c r="D124" s="4">
        <v>128</v>
      </c>
      <c r="E124" s="5">
        <v>137.22130000000001</v>
      </c>
      <c r="F124" s="6">
        <v>247.82</v>
      </c>
      <c r="G124" s="7">
        <v>0.55371358243886704</v>
      </c>
      <c r="H124" s="8">
        <v>1.0720414062500001</v>
      </c>
      <c r="I124" s="9">
        <v>1.9360937499999999</v>
      </c>
      <c r="J124" s="26"/>
    </row>
    <row r="125" spans="1:10" ht="13.2" x14ac:dyDescent="0.25">
      <c r="A125" s="2" t="s">
        <v>14</v>
      </c>
      <c r="B125" s="2" t="s">
        <v>56</v>
      </c>
      <c r="C125" s="2" t="s">
        <v>58</v>
      </c>
      <c r="D125" s="4">
        <v>677</v>
      </c>
      <c r="E125" s="5">
        <v>166.59030000000001</v>
      </c>
      <c r="F125" s="6">
        <v>725.46</v>
      </c>
      <c r="G125" s="7">
        <v>0.22963402530808039</v>
      </c>
      <c r="H125" s="8">
        <v>0.24607134416543577</v>
      </c>
      <c r="I125" s="9">
        <v>1.0715805022156573</v>
      </c>
      <c r="J125" s="26"/>
    </row>
    <row r="126" spans="1:10" ht="13.2" x14ac:dyDescent="0.25">
      <c r="A126" s="2" t="s">
        <v>14</v>
      </c>
      <c r="B126" s="2" t="s">
        <v>59</v>
      </c>
      <c r="C126" s="2" t="s">
        <v>60</v>
      </c>
      <c r="D126" s="4">
        <v>10696</v>
      </c>
      <c r="E126" s="5">
        <v>23844.8652</v>
      </c>
      <c r="F126" s="6">
        <v>12358.576800000001</v>
      </c>
      <c r="G126" s="7">
        <v>1.929418377688926</v>
      </c>
      <c r="H126" s="8">
        <v>2.2293254674644727</v>
      </c>
      <c r="I126" s="9">
        <v>1.1554391174270755</v>
      </c>
      <c r="J126" s="26"/>
    </row>
    <row r="127" spans="1:10" ht="13.2" x14ac:dyDescent="0.25">
      <c r="A127" s="2" t="s">
        <v>42</v>
      </c>
      <c r="B127" s="2" t="s">
        <v>53</v>
      </c>
      <c r="C127" s="2" t="s">
        <v>54</v>
      </c>
      <c r="D127" s="4">
        <v>33</v>
      </c>
      <c r="E127" s="5">
        <v>123.2418</v>
      </c>
      <c r="F127" s="6">
        <v>176.7208</v>
      </c>
      <c r="G127" s="7">
        <v>0.69738140615026645</v>
      </c>
      <c r="H127" s="8">
        <v>3.7345999999999999</v>
      </c>
      <c r="I127" s="9">
        <v>5.3551757575757577</v>
      </c>
      <c r="J127" s="26"/>
    </row>
    <row r="128" spans="1:10" ht="13.2" x14ac:dyDescent="0.25">
      <c r="A128" s="2" t="s">
        <v>42</v>
      </c>
      <c r="B128" s="2" t="s">
        <v>53</v>
      </c>
      <c r="C128" s="2" t="s">
        <v>63</v>
      </c>
      <c r="D128" s="4">
        <v>3</v>
      </c>
      <c r="E128" s="5">
        <v>0.18840000000000001</v>
      </c>
      <c r="F128" s="6">
        <v>18.939599999999999</v>
      </c>
      <c r="G128" s="7">
        <v>9.9474117721599208E-3</v>
      </c>
      <c r="H128" s="8">
        <v>6.2800000000000009E-2</v>
      </c>
      <c r="I128" s="9">
        <v>6.3131999999999993</v>
      </c>
      <c r="J128" s="26"/>
    </row>
    <row r="129" spans="1:10" ht="13.2" x14ac:dyDescent="0.25">
      <c r="A129" s="2" t="s">
        <v>42</v>
      </c>
      <c r="B129" s="2" t="s">
        <v>53</v>
      </c>
      <c r="C129" s="2" t="s">
        <v>88</v>
      </c>
      <c r="D129" s="4">
        <v>32</v>
      </c>
      <c r="E129" s="5">
        <v>1089.6135999999999</v>
      </c>
      <c r="F129" s="6">
        <v>809.79039999999998</v>
      </c>
      <c r="G129" s="7">
        <v>1.3455501571764743</v>
      </c>
      <c r="H129" s="8">
        <v>34.050424999999997</v>
      </c>
      <c r="I129" s="9">
        <v>25.305949999999999</v>
      </c>
      <c r="J129" s="26"/>
    </row>
    <row r="130" spans="1:10" ht="13.2" x14ac:dyDescent="0.25">
      <c r="A130" s="2" t="s">
        <v>42</v>
      </c>
      <c r="B130" s="2" t="s">
        <v>53</v>
      </c>
      <c r="C130" s="2" t="s">
        <v>89</v>
      </c>
      <c r="D130" s="4">
        <v>62</v>
      </c>
      <c r="E130" s="5">
        <v>1273.5436999999999</v>
      </c>
      <c r="F130" s="6">
        <v>1241.2056</v>
      </c>
      <c r="G130" s="7">
        <v>1.0260537819036588</v>
      </c>
      <c r="H130" s="8">
        <v>20.541027419354837</v>
      </c>
      <c r="I130" s="9">
        <v>20.019445161290324</v>
      </c>
      <c r="J130" s="26"/>
    </row>
    <row r="131" spans="1:10" ht="13.2" x14ac:dyDescent="0.25">
      <c r="A131" s="2" t="s">
        <v>42</v>
      </c>
      <c r="B131" s="2" t="s">
        <v>56</v>
      </c>
      <c r="C131" s="2" t="s">
        <v>65</v>
      </c>
      <c r="D131" s="4">
        <v>8</v>
      </c>
      <c r="E131" s="5">
        <v>43.302999999999997</v>
      </c>
      <c r="F131" s="6">
        <v>99.47</v>
      </c>
      <c r="G131" s="7">
        <v>0.43533728762440937</v>
      </c>
      <c r="H131" s="8">
        <v>5.4128749999999997</v>
      </c>
      <c r="I131" s="9">
        <v>12.43375</v>
      </c>
      <c r="J131" s="26"/>
    </row>
    <row r="132" spans="1:10" ht="13.2" x14ac:dyDescent="0.25">
      <c r="A132" s="2" t="s">
        <v>42</v>
      </c>
      <c r="B132" s="2" t="s">
        <v>56</v>
      </c>
      <c r="C132" s="2" t="s">
        <v>66</v>
      </c>
      <c r="D132" s="4">
        <v>18</v>
      </c>
      <c r="E132" s="5">
        <v>8.2829999999999995</v>
      </c>
      <c r="F132" s="6">
        <v>54.28</v>
      </c>
      <c r="G132" s="7">
        <v>0.15259764185703756</v>
      </c>
      <c r="H132" s="8">
        <v>0.46016666666666661</v>
      </c>
      <c r="I132" s="9">
        <v>3.0155555555555558</v>
      </c>
      <c r="J132" s="26"/>
    </row>
    <row r="133" spans="1:10" ht="13.2" x14ac:dyDescent="0.25">
      <c r="A133" s="2" t="s">
        <v>42</v>
      </c>
      <c r="B133" s="2" t="s">
        <v>56</v>
      </c>
      <c r="C133" s="2" t="s">
        <v>67</v>
      </c>
      <c r="D133" s="4">
        <v>92</v>
      </c>
      <c r="E133" s="5">
        <v>108.61960000000001</v>
      </c>
      <c r="F133" s="6">
        <v>146.22999999999999</v>
      </c>
      <c r="G133" s="7">
        <v>0.74279969910415111</v>
      </c>
      <c r="H133" s="8">
        <v>1.1806478260869566</v>
      </c>
      <c r="I133" s="9">
        <v>1.5894565217391303</v>
      </c>
      <c r="J133" s="26"/>
    </row>
    <row r="134" spans="1:10" ht="13.2" x14ac:dyDescent="0.25">
      <c r="A134" s="2" t="s">
        <v>42</v>
      </c>
      <c r="B134" s="2" t="s">
        <v>56</v>
      </c>
      <c r="C134" s="2" t="s">
        <v>68</v>
      </c>
      <c r="D134" s="4">
        <v>11</v>
      </c>
      <c r="E134" s="5">
        <v>1783.4662000000001</v>
      </c>
      <c r="F134" s="6">
        <v>30.21</v>
      </c>
      <c r="G134" s="7">
        <v>59.035623965574317</v>
      </c>
      <c r="H134" s="8">
        <v>162.1332909090909</v>
      </c>
      <c r="I134" s="9">
        <v>2.7463636363636366</v>
      </c>
      <c r="J134" s="26"/>
    </row>
    <row r="135" spans="1:10" ht="13.2" x14ac:dyDescent="0.25">
      <c r="A135" s="2" t="s">
        <v>42</v>
      </c>
      <c r="B135" s="2" t="s">
        <v>56</v>
      </c>
      <c r="C135" s="2" t="s">
        <v>58</v>
      </c>
      <c r="D135" s="4">
        <v>53</v>
      </c>
      <c r="E135" s="5">
        <v>14.3561</v>
      </c>
      <c r="F135" s="6">
        <v>100.34</v>
      </c>
      <c r="G135" s="7">
        <v>0.14307454654175802</v>
      </c>
      <c r="H135" s="8">
        <v>0.27086981132075472</v>
      </c>
      <c r="I135" s="9">
        <v>1.8932075471698113</v>
      </c>
      <c r="J135" s="26"/>
    </row>
    <row r="136" spans="1:10" ht="13.2" x14ac:dyDescent="0.25">
      <c r="A136" s="2" t="s">
        <v>42</v>
      </c>
      <c r="B136" s="2" t="s">
        <v>59</v>
      </c>
      <c r="C136" s="2" t="s">
        <v>76</v>
      </c>
      <c r="D136" s="4">
        <v>1012</v>
      </c>
      <c r="E136" s="5">
        <v>3938.4616999999998</v>
      </c>
      <c r="F136" s="6">
        <v>3586.6224000000002</v>
      </c>
      <c r="G136" s="7">
        <v>1.0980976698299769</v>
      </c>
      <c r="H136" s="8">
        <v>3.8917605731225295</v>
      </c>
      <c r="I136" s="9">
        <v>3.5440932806324112</v>
      </c>
      <c r="J136" s="26"/>
    </row>
    <row r="137" spans="1:10" ht="13.2" x14ac:dyDescent="0.25">
      <c r="A137" s="2" t="s">
        <v>42</v>
      </c>
      <c r="B137" s="2" t="s">
        <v>70</v>
      </c>
      <c r="C137" s="2" t="s">
        <v>71</v>
      </c>
      <c r="D137" s="4">
        <v>5</v>
      </c>
      <c r="E137" s="5">
        <v>1.9039999999999999</v>
      </c>
      <c r="F137" s="6">
        <v>244.625</v>
      </c>
      <c r="G137" s="7">
        <v>7.7833418497700556E-3</v>
      </c>
      <c r="H137" s="8">
        <v>0.38079999999999997</v>
      </c>
      <c r="I137" s="9">
        <v>48.924999999999997</v>
      </c>
      <c r="J137" s="26"/>
    </row>
    <row r="138" spans="1:10" ht="13.2" x14ac:dyDescent="0.25">
      <c r="A138" s="2" t="s">
        <v>42</v>
      </c>
      <c r="B138" s="2" t="s">
        <v>70</v>
      </c>
      <c r="C138" s="2" t="s">
        <v>72</v>
      </c>
      <c r="D138" s="4">
        <v>29</v>
      </c>
      <c r="E138" s="5">
        <v>143.72640000000001</v>
      </c>
      <c r="F138" s="6">
        <v>722.86360000000002</v>
      </c>
      <c r="G138" s="7">
        <v>0.19882921203944978</v>
      </c>
      <c r="H138" s="8">
        <v>4.9560827586206901</v>
      </c>
      <c r="I138" s="9">
        <v>24.926331034482761</v>
      </c>
      <c r="J138" s="26"/>
    </row>
    <row r="139" spans="1:10" ht="13.2" x14ac:dyDescent="0.25">
      <c r="A139" s="2" t="s">
        <v>8</v>
      </c>
      <c r="B139" s="2" t="s">
        <v>53</v>
      </c>
      <c r="C139" s="2" t="s">
        <v>54</v>
      </c>
      <c r="D139" s="4">
        <v>1545</v>
      </c>
      <c r="E139" s="5">
        <v>10547.271500000001</v>
      </c>
      <c r="F139" s="6">
        <v>5830.0245000000004</v>
      </c>
      <c r="G139" s="7">
        <v>1.8091298758693037</v>
      </c>
      <c r="H139" s="8">
        <v>6.8267129449838189</v>
      </c>
      <c r="I139" s="9">
        <v>3.7734786407766991</v>
      </c>
      <c r="J139" s="26"/>
    </row>
    <row r="140" spans="1:10" ht="13.2" x14ac:dyDescent="0.25">
      <c r="A140" s="2" t="s">
        <v>8</v>
      </c>
      <c r="B140" s="2" t="s">
        <v>53</v>
      </c>
      <c r="C140" s="2" t="s">
        <v>61</v>
      </c>
      <c r="D140" s="4">
        <v>3621</v>
      </c>
      <c r="E140" s="5">
        <v>3121.2006999999999</v>
      </c>
      <c r="F140" s="6">
        <v>4749.6365999999998</v>
      </c>
      <c r="G140" s="7">
        <v>0.65714515927386952</v>
      </c>
      <c r="H140" s="8">
        <v>0.86197202430267883</v>
      </c>
      <c r="I140" s="9">
        <v>1.3116919635459818</v>
      </c>
      <c r="J140" s="26"/>
    </row>
    <row r="141" spans="1:10" ht="13.2" x14ac:dyDescent="0.25">
      <c r="A141" s="2" t="s">
        <v>8</v>
      </c>
      <c r="B141" s="2" t="s">
        <v>53</v>
      </c>
      <c r="C141" s="2" t="s">
        <v>63</v>
      </c>
      <c r="D141" s="4">
        <v>183</v>
      </c>
      <c r="E141" s="5">
        <v>6197.7212</v>
      </c>
      <c r="F141" s="6">
        <v>830.33230000000003</v>
      </c>
      <c r="G141" s="7">
        <v>7.4641456197717462</v>
      </c>
      <c r="H141" s="8">
        <v>33.867328961748633</v>
      </c>
      <c r="I141" s="9">
        <v>4.5373349726775958</v>
      </c>
      <c r="J141" s="26"/>
    </row>
    <row r="142" spans="1:10" ht="13.2" x14ac:dyDescent="0.25">
      <c r="A142" s="2" t="s">
        <v>8</v>
      </c>
      <c r="B142" s="2" t="s">
        <v>53</v>
      </c>
      <c r="C142" s="2" t="s">
        <v>64</v>
      </c>
      <c r="D142" s="4">
        <v>507</v>
      </c>
      <c r="E142" s="5">
        <v>76.659800000000004</v>
      </c>
      <c r="F142" s="6">
        <v>483.42239999999998</v>
      </c>
      <c r="G142" s="7">
        <v>0.15857726079718276</v>
      </c>
      <c r="H142" s="8">
        <v>0.15120276134122287</v>
      </c>
      <c r="I142" s="9">
        <v>0.95349585798816561</v>
      </c>
      <c r="J142" s="26"/>
    </row>
    <row r="143" spans="1:10" ht="13.2" x14ac:dyDescent="0.25">
      <c r="A143" s="2" t="s">
        <v>8</v>
      </c>
      <c r="B143" s="2" t="s">
        <v>53</v>
      </c>
      <c r="C143" s="2" t="s">
        <v>75</v>
      </c>
      <c r="D143" s="4">
        <v>1626</v>
      </c>
      <c r="E143" s="5">
        <v>20294.050800000001</v>
      </c>
      <c r="F143" s="6">
        <v>23679.671699999999</v>
      </c>
      <c r="G143" s="7">
        <v>0.85702416220576239</v>
      </c>
      <c r="H143" s="8">
        <v>12.480966051660516</v>
      </c>
      <c r="I143" s="9">
        <v>14.563143726937268</v>
      </c>
      <c r="J143" s="26"/>
    </row>
    <row r="144" spans="1:10" ht="13.2" x14ac:dyDescent="0.25">
      <c r="A144" s="2" t="s">
        <v>8</v>
      </c>
      <c r="B144" s="2" t="s">
        <v>56</v>
      </c>
      <c r="C144" s="2" t="s">
        <v>65</v>
      </c>
      <c r="D144" s="4">
        <v>124</v>
      </c>
      <c r="E144" s="5">
        <v>1658.9127000000001</v>
      </c>
      <c r="F144" s="6">
        <v>1618.64</v>
      </c>
      <c r="G144" s="7">
        <v>1.0248805787574753</v>
      </c>
      <c r="H144" s="8">
        <v>13.378328225806452</v>
      </c>
      <c r="I144" s="9">
        <v>13.053548387096775</v>
      </c>
      <c r="J144" s="26"/>
    </row>
    <row r="145" spans="1:10" ht="13.2" x14ac:dyDescent="0.25">
      <c r="A145" s="2" t="s">
        <v>8</v>
      </c>
      <c r="B145" s="2" t="s">
        <v>56</v>
      </c>
      <c r="C145" s="2" t="s">
        <v>66</v>
      </c>
      <c r="D145" s="4">
        <v>107</v>
      </c>
      <c r="E145" s="5">
        <v>667.69349999999997</v>
      </c>
      <c r="F145" s="6">
        <v>576.9</v>
      </c>
      <c r="G145" s="7">
        <v>1.1573816952678107</v>
      </c>
      <c r="H145" s="8">
        <v>6.2401261682242986</v>
      </c>
      <c r="I145" s="9">
        <v>5.3915887850467286</v>
      </c>
      <c r="J145" s="26"/>
    </row>
    <row r="146" spans="1:10" ht="13.2" x14ac:dyDescent="0.25">
      <c r="A146" s="2" t="s">
        <v>8</v>
      </c>
      <c r="B146" s="2" t="s">
        <v>56</v>
      </c>
      <c r="C146" s="2" t="s">
        <v>67</v>
      </c>
      <c r="D146" s="4">
        <v>675</v>
      </c>
      <c r="E146" s="5">
        <v>2576.4436000000001</v>
      </c>
      <c r="F146" s="6">
        <v>1749.51</v>
      </c>
      <c r="G146" s="7">
        <v>1.472665832147287</v>
      </c>
      <c r="H146" s="8">
        <v>3.8169534814814816</v>
      </c>
      <c r="I146" s="9">
        <v>2.5918666666666668</v>
      </c>
      <c r="J146" s="26"/>
    </row>
    <row r="147" spans="1:10" ht="13.2" x14ac:dyDescent="0.25">
      <c r="A147" s="2" t="s">
        <v>8</v>
      </c>
      <c r="B147" s="2" t="s">
        <v>56</v>
      </c>
      <c r="C147" s="2" t="s">
        <v>68</v>
      </c>
      <c r="D147" s="4">
        <v>44</v>
      </c>
      <c r="E147" s="5">
        <v>345.60509999999999</v>
      </c>
      <c r="F147" s="6">
        <v>338.87</v>
      </c>
      <c r="G147" s="7">
        <v>1.0198751733703191</v>
      </c>
      <c r="H147" s="8">
        <v>7.8546613636363638</v>
      </c>
      <c r="I147" s="9">
        <v>7.7015909090909096</v>
      </c>
      <c r="J147" s="26"/>
    </row>
    <row r="148" spans="1:10" ht="13.2" x14ac:dyDescent="0.25">
      <c r="A148" s="2" t="s">
        <v>8</v>
      </c>
      <c r="B148" s="2" t="s">
        <v>56</v>
      </c>
      <c r="C148" s="2" t="s">
        <v>58</v>
      </c>
      <c r="D148" s="4">
        <v>382</v>
      </c>
      <c r="E148" s="5">
        <v>865.25409999999999</v>
      </c>
      <c r="F148" s="6">
        <v>1090.47</v>
      </c>
      <c r="G148" s="7">
        <v>0.79346896292424363</v>
      </c>
      <c r="H148" s="8">
        <v>2.2650630890052357</v>
      </c>
      <c r="I148" s="9">
        <v>2.8546335078534031</v>
      </c>
      <c r="J148" s="26"/>
    </row>
    <row r="149" spans="1:10" ht="13.2" x14ac:dyDescent="0.25">
      <c r="A149" s="2" t="s">
        <v>8</v>
      </c>
      <c r="B149" s="2" t="s">
        <v>59</v>
      </c>
      <c r="C149" s="2" t="s">
        <v>94</v>
      </c>
      <c r="D149" s="4">
        <v>19031</v>
      </c>
      <c r="E149" s="5">
        <v>80775.328099999999</v>
      </c>
      <c r="F149" s="6">
        <v>62899.608899999999</v>
      </c>
      <c r="G149" s="7">
        <v>1.2841944411517636</v>
      </c>
      <c r="H149" s="8">
        <v>4.2444079712048763</v>
      </c>
      <c r="I149" s="9">
        <v>3.3051131784982397</v>
      </c>
      <c r="J149" s="26"/>
    </row>
    <row r="150" spans="1:10" ht="13.2" x14ac:dyDescent="0.25">
      <c r="A150" s="2" t="s">
        <v>8</v>
      </c>
      <c r="B150" s="2" t="s">
        <v>70</v>
      </c>
      <c r="C150" s="2" t="s">
        <v>95</v>
      </c>
      <c r="D150" s="4">
        <v>911</v>
      </c>
      <c r="E150" s="5">
        <v>5594.9291999999996</v>
      </c>
      <c r="F150" s="6">
        <v>6639.6404000000002</v>
      </c>
      <c r="G150" s="7">
        <v>0.84265545465383929</v>
      </c>
      <c r="H150" s="8">
        <v>6.1415249176728866</v>
      </c>
      <c r="I150" s="9">
        <v>7.2882990120746438</v>
      </c>
      <c r="J150" s="26"/>
    </row>
    <row r="151" spans="1:10" ht="13.2" x14ac:dyDescent="0.25">
      <c r="A151" s="2" t="s">
        <v>8</v>
      </c>
      <c r="B151" s="2" t="s">
        <v>86</v>
      </c>
      <c r="C151" s="2" t="s">
        <v>96</v>
      </c>
      <c r="D151" s="4">
        <v>9312</v>
      </c>
      <c r="E151" s="5">
        <v>2784.5752000000002</v>
      </c>
      <c r="F151" s="6">
        <v>9650.4500000000007</v>
      </c>
      <c r="G151" s="7">
        <v>0.28854356014486371</v>
      </c>
      <c r="H151" s="8">
        <v>0.29903084192439866</v>
      </c>
      <c r="I151" s="9">
        <v>1.0363455756013746</v>
      </c>
      <c r="J151" s="26"/>
    </row>
    <row r="152" spans="1:10" ht="13.2" x14ac:dyDescent="0.25">
      <c r="A152" s="2" t="s">
        <v>30</v>
      </c>
      <c r="B152" s="2" t="s">
        <v>53</v>
      </c>
      <c r="C152" s="2" t="s">
        <v>54</v>
      </c>
      <c r="D152" s="4">
        <v>958</v>
      </c>
      <c r="E152" s="5">
        <v>5911.3257000000003</v>
      </c>
      <c r="F152" s="6">
        <v>2117.3038999999999</v>
      </c>
      <c r="G152" s="7">
        <v>2.791911779881953</v>
      </c>
      <c r="H152" s="8">
        <v>6.1704861169102303</v>
      </c>
      <c r="I152" s="9">
        <v>2.2101293319415447</v>
      </c>
      <c r="J152" s="26"/>
    </row>
    <row r="153" spans="1:10" ht="13.2" x14ac:dyDescent="0.25">
      <c r="A153" s="2" t="s">
        <v>30</v>
      </c>
      <c r="B153" s="2" t="s">
        <v>53</v>
      </c>
      <c r="C153" s="2" t="s">
        <v>97</v>
      </c>
      <c r="D153" s="4">
        <v>1000</v>
      </c>
      <c r="E153" s="5">
        <v>13471.4648</v>
      </c>
      <c r="F153" s="6">
        <v>8132.7109</v>
      </c>
      <c r="G153" s="7">
        <v>1.6564544056275257</v>
      </c>
      <c r="H153" s="8">
        <v>13.4714648</v>
      </c>
      <c r="I153" s="9">
        <v>8.1327108999999993</v>
      </c>
      <c r="J153" s="26"/>
    </row>
    <row r="154" spans="1:10" ht="13.2" x14ac:dyDescent="0.25">
      <c r="A154" s="2" t="s">
        <v>30</v>
      </c>
      <c r="B154" s="2" t="s">
        <v>56</v>
      </c>
      <c r="C154" s="2" t="s">
        <v>65</v>
      </c>
      <c r="D154" s="4">
        <v>86</v>
      </c>
      <c r="E154" s="5">
        <v>312.59100000000001</v>
      </c>
      <c r="F154" s="6">
        <v>280.95</v>
      </c>
      <c r="G154" s="7">
        <v>1.1126214628937534</v>
      </c>
      <c r="H154" s="8">
        <v>3.634779069767442</v>
      </c>
      <c r="I154" s="9">
        <v>3.2668604651162791</v>
      </c>
      <c r="J154" s="26"/>
    </row>
    <row r="155" spans="1:10" ht="13.2" x14ac:dyDescent="0.25">
      <c r="A155" s="2" t="s">
        <v>30</v>
      </c>
      <c r="B155" s="2" t="s">
        <v>56</v>
      </c>
      <c r="C155" s="2" t="s">
        <v>66</v>
      </c>
      <c r="D155" s="4">
        <v>88</v>
      </c>
      <c r="E155" s="5">
        <v>66.244500000000002</v>
      </c>
      <c r="F155" s="6">
        <v>86.73</v>
      </c>
      <c r="G155" s="7">
        <v>0.76380145278450362</v>
      </c>
      <c r="H155" s="8">
        <v>0.7527784090909091</v>
      </c>
      <c r="I155" s="9">
        <v>0.98556818181818184</v>
      </c>
      <c r="J155" s="26"/>
    </row>
    <row r="156" spans="1:10" ht="13.2" x14ac:dyDescent="0.25">
      <c r="A156" s="2" t="s">
        <v>30</v>
      </c>
      <c r="B156" s="2" t="s">
        <v>56</v>
      </c>
      <c r="C156" s="2" t="s">
        <v>67</v>
      </c>
      <c r="D156" s="4">
        <v>641</v>
      </c>
      <c r="E156" s="5">
        <v>976.13419999999996</v>
      </c>
      <c r="F156" s="6">
        <v>219.19</v>
      </c>
      <c r="G156" s="7">
        <v>4.4533701354988819</v>
      </c>
      <c r="H156" s="8">
        <v>1.5228302652106083</v>
      </c>
      <c r="I156" s="9">
        <v>0.34195007800312011</v>
      </c>
      <c r="J156" s="26"/>
    </row>
    <row r="157" spans="1:10" ht="13.2" x14ac:dyDescent="0.25">
      <c r="A157" s="2" t="s">
        <v>30</v>
      </c>
      <c r="B157" s="2" t="s">
        <v>56</v>
      </c>
      <c r="C157" s="2" t="s">
        <v>58</v>
      </c>
      <c r="D157" s="4">
        <v>273</v>
      </c>
      <c r="E157" s="5">
        <v>825.89520000000005</v>
      </c>
      <c r="F157" s="6">
        <v>93.74</v>
      </c>
      <c r="G157" s="7">
        <v>8.8104885854491162</v>
      </c>
      <c r="H157" s="8">
        <v>3.0252571428571429</v>
      </c>
      <c r="I157" s="9">
        <v>0.34336996336996334</v>
      </c>
      <c r="J157" s="26"/>
    </row>
    <row r="158" spans="1:10" ht="13.2" x14ac:dyDescent="0.25">
      <c r="A158" s="2" t="s">
        <v>30</v>
      </c>
      <c r="B158" s="2" t="s">
        <v>59</v>
      </c>
      <c r="C158" s="2" t="s">
        <v>85</v>
      </c>
      <c r="D158" s="4">
        <v>15315</v>
      </c>
      <c r="E158" s="5">
        <v>16971.828099999999</v>
      </c>
      <c r="F158" s="6">
        <v>10077.4383</v>
      </c>
      <c r="G158" s="7">
        <v>1.6841411075669894</v>
      </c>
      <c r="H158" s="8">
        <v>1.1081833561867449</v>
      </c>
      <c r="I158" s="9">
        <v>0.65801098922624879</v>
      </c>
      <c r="J158" s="26"/>
    </row>
    <row r="159" spans="1:10" ht="13.2" x14ac:dyDescent="0.25">
      <c r="A159" s="2" t="s">
        <v>31</v>
      </c>
      <c r="B159" s="2" t="s">
        <v>53</v>
      </c>
      <c r="C159" s="2" t="s">
        <v>54</v>
      </c>
      <c r="D159" s="4">
        <v>40</v>
      </c>
      <c r="E159" s="5">
        <v>287.56060000000002</v>
      </c>
      <c r="F159" s="6">
        <v>294.94240000000002</v>
      </c>
      <c r="G159" s="7">
        <v>0.974972062341664</v>
      </c>
      <c r="H159" s="8">
        <v>7.1890150000000004</v>
      </c>
      <c r="I159" s="9">
        <v>7.3735600000000003</v>
      </c>
      <c r="J159" s="26"/>
    </row>
    <row r="160" spans="1:10" ht="13.2" x14ac:dyDescent="0.25">
      <c r="A160" s="2" t="s">
        <v>31</v>
      </c>
      <c r="B160" s="2" t="s">
        <v>53</v>
      </c>
      <c r="C160" s="2" t="s">
        <v>63</v>
      </c>
      <c r="D160" s="4">
        <v>13</v>
      </c>
      <c r="E160" s="5">
        <v>64.850999999999999</v>
      </c>
      <c r="F160" s="6">
        <v>72.716800000000006</v>
      </c>
      <c r="G160" s="7">
        <v>0.89182967347298003</v>
      </c>
      <c r="H160" s="8">
        <v>4.9885384615384618</v>
      </c>
      <c r="I160" s="9">
        <v>5.5936000000000003</v>
      </c>
      <c r="J160" s="26"/>
    </row>
    <row r="161" spans="1:10" ht="13.2" x14ac:dyDescent="0.25">
      <c r="A161" s="2" t="s">
        <v>31</v>
      </c>
      <c r="B161" s="2" t="s">
        <v>53</v>
      </c>
      <c r="C161" s="2" t="s">
        <v>64</v>
      </c>
      <c r="D161" s="4">
        <v>43</v>
      </c>
      <c r="E161" s="5">
        <v>31.439900000000002</v>
      </c>
      <c r="F161" s="6">
        <v>44.209800000000001</v>
      </c>
      <c r="G161" s="7">
        <v>0.71115227845409845</v>
      </c>
      <c r="H161" s="8">
        <v>0.73116046511627908</v>
      </c>
      <c r="I161" s="9">
        <v>1.0281348837209303</v>
      </c>
      <c r="J161" s="26"/>
    </row>
    <row r="162" spans="1:10" ht="13.2" x14ac:dyDescent="0.25">
      <c r="A162" s="2" t="s">
        <v>31</v>
      </c>
      <c r="B162" s="2" t="s">
        <v>53</v>
      </c>
      <c r="C162" s="2" t="s">
        <v>73</v>
      </c>
      <c r="D162" s="4">
        <v>335</v>
      </c>
      <c r="E162" s="5">
        <v>8082.1841000000004</v>
      </c>
      <c r="F162" s="6">
        <v>4713.6401999999998</v>
      </c>
      <c r="G162" s="7">
        <v>1.7146374685110672</v>
      </c>
      <c r="H162" s="8">
        <v>24.125922686567165</v>
      </c>
      <c r="I162" s="9">
        <v>14.070567761194029</v>
      </c>
      <c r="J162" s="26"/>
    </row>
    <row r="163" spans="1:10" ht="13.2" x14ac:dyDescent="0.25">
      <c r="A163" s="2" t="s">
        <v>31</v>
      </c>
      <c r="B163" s="2" t="s">
        <v>59</v>
      </c>
      <c r="C163" s="2" t="s">
        <v>98</v>
      </c>
      <c r="D163" s="4">
        <v>1556</v>
      </c>
      <c r="E163" s="5">
        <v>12572.1553</v>
      </c>
      <c r="F163" s="6">
        <v>12468.3938</v>
      </c>
      <c r="G163" s="7">
        <v>1.0083219620477499</v>
      </c>
      <c r="H163" s="8">
        <v>8.0797913239074557</v>
      </c>
      <c r="I163" s="9">
        <v>8.013106555269923</v>
      </c>
      <c r="J163" s="26"/>
    </row>
    <row r="164" spans="1:10" ht="13.2" x14ac:dyDescent="0.25">
      <c r="A164" s="2" t="s">
        <v>43</v>
      </c>
      <c r="B164" s="2" t="s">
        <v>53</v>
      </c>
      <c r="C164" s="2" t="s">
        <v>54</v>
      </c>
      <c r="D164" s="4">
        <v>365</v>
      </c>
      <c r="E164" s="5">
        <v>1437.4799</v>
      </c>
      <c r="F164" s="6">
        <v>819.12670000000003</v>
      </c>
      <c r="G164" s="7">
        <v>1.754893229582188</v>
      </c>
      <c r="H164" s="8">
        <v>3.9383010958904112</v>
      </c>
      <c r="I164" s="9">
        <v>2.2441827397260274</v>
      </c>
      <c r="J164" s="26"/>
    </row>
    <row r="165" spans="1:10" ht="13.2" x14ac:dyDescent="0.25">
      <c r="A165" s="2" t="s">
        <v>43</v>
      </c>
      <c r="B165" s="2" t="s">
        <v>53</v>
      </c>
      <c r="C165" s="2" t="s">
        <v>83</v>
      </c>
      <c r="D165" s="4">
        <v>197</v>
      </c>
      <c r="E165" s="5">
        <v>1218.8149000000001</v>
      </c>
      <c r="F165" s="6">
        <v>2142.1574999999998</v>
      </c>
      <c r="G165" s="7">
        <v>0.56896605408332501</v>
      </c>
      <c r="H165" s="8">
        <v>6.1868776649746193</v>
      </c>
      <c r="I165" s="9">
        <v>10.873895939086294</v>
      </c>
      <c r="J165" s="26"/>
    </row>
    <row r="166" spans="1:10" ht="13.2" x14ac:dyDescent="0.25">
      <c r="A166" s="2" t="s">
        <v>43</v>
      </c>
      <c r="B166" s="2" t="s">
        <v>53</v>
      </c>
      <c r="C166" s="2" t="s">
        <v>84</v>
      </c>
      <c r="D166" s="4">
        <v>171</v>
      </c>
      <c r="E166" s="5">
        <v>980.44690000000003</v>
      </c>
      <c r="F166" s="6">
        <v>623.76990000000001</v>
      </c>
      <c r="G166" s="7">
        <v>1.5718086108355021</v>
      </c>
      <c r="H166" s="8">
        <v>5.7336076023391813</v>
      </c>
      <c r="I166" s="9">
        <v>3.6477771929824563</v>
      </c>
      <c r="J166" s="26"/>
    </row>
    <row r="167" spans="1:10" ht="13.2" x14ac:dyDescent="0.25">
      <c r="A167" s="2" t="s">
        <v>43</v>
      </c>
      <c r="B167" s="2" t="s">
        <v>59</v>
      </c>
      <c r="C167" s="2" t="s">
        <v>99</v>
      </c>
      <c r="D167" s="4">
        <v>5864</v>
      </c>
      <c r="E167" s="5">
        <v>10368.8652</v>
      </c>
      <c r="F167" s="6">
        <v>9872.2850999999991</v>
      </c>
      <c r="G167" s="7">
        <v>1.0503004213279863</v>
      </c>
      <c r="H167" s="8">
        <v>1.7682239427012278</v>
      </c>
      <c r="I167" s="9">
        <v>1.6835411152796724</v>
      </c>
      <c r="J167" s="26"/>
    </row>
    <row r="168" spans="1:10" ht="13.2" x14ac:dyDescent="0.25">
      <c r="A168" s="2" t="s">
        <v>29</v>
      </c>
      <c r="B168" s="2" t="s">
        <v>53</v>
      </c>
      <c r="C168" s="2" t="s">
        <v>54</v>
      </c>
      <c r="D168" s="4">
        <v>177</v>
      </c>
      <c r="E168" s="5">
        <v>261.35570000000001</v>
      </c>
      <c r="F168" s="6">
        <v>445.60809999999998</v>
      </c>
      <c r="G168" s="7">
        <v>0.5865146975559915</v>
      </c>
      <c r="H168" s="8">
        <v>1.4765858757062147</v>
      </c>
      <c r="I168" s="9">
        <v>2.5175598870056497</v>
      </c>
      <c r="J168" s="26"/>
    </row>
    <row r="169" spans="1:10" ht="13.2" x14ac:dyDescent="0.25">
      <c r="A169" s="2" t="s">
        <v>29</v>
      </c>
      <c r="B169" s="2" t="s">
        <v>53</v>
      </c>
      <c r="C169" s="2" t="s">
        <v>83</v>
      </c>
      <c r="D169" s="4">
        <v>405</v>
      </c>
      <c r="E169" s="5">
        <v>4489.6464999999998</v>
      </c>
      <c r="F169" s="6">
        <v>3218.7730999999999</v>
      </c>
      <c r="G169" s="7">
        <v>1.3948316207812226</v>
      </c>
      <c r="H169" s="8">
        <v>11.085546913580247</v>
      </c>
      <c r="I169" s="9">
        <v>7.9475879012345674</v>
      </c>
      <c r="J169" s="26"/>
    </row>
    <row r="170" spans="1:10" ht="13.2" x14ac:dyDescent="0.25">
      <c r="A170" s="2" t="s">
        <v>29</v>
      </c>
      <c r="B170" s="2" t="s">
        <v>53</v>
      </c>
      <c r="C170" s="2" t="s">
        <v>84</v>
      </c>
      <c r="D170" s="4">
        <v>298</v>
      </c>
      <c r="E170" s="5">
        <v>626.68970000000002</v>
      </c>
      <c r="F170" s="6">
        <v>1046.5001</v>
      </c>
      <c r="G170" s="7">
        <v>0.59884342103741794</v>
      </c>
      <c r="H170" s="8">
        <v>2.1029855704697988</v>
      </c>
      <c r="I170" s="9">
        <v>3.5117453020134226</v>
      </c>
      <c r="J170" s="26"/>
    </row>
    <row r="171" spans="1:10" ht="13.2" x14ac:dyDescent="0.25">
      <c r="A171" s="2" t="s">
        <v>29</v>
      </c>
      <c r="B171" s="2" t="s">
        <v>56</v>
      </c>
      <c r="C171" s="2" t="s">
        <v>65</v>
      </c>
      <c r="D171" s="4">
        <v>14</v>
      </c>
      <c r="E171" s="5">
        <v>26.8584</v>
      </c>
      <c r="F171" s="6">
        <v>77.81</v>
      </c>
      <c r="G171" s="7">
        <v>0.34517928286852589</v>
      </c>
      <c r="H171" s="8">
        <v>1.9184571428571429</v>
      </c>
      <c r="I171" s="9">
        <v>5.5578571428571433</v>
      </c>
      <c r="J171" s="26"/>
    </row>
    <row r="172" spans="1:10" ht="13.2" x14ac:dyDescent="0.25">
      <c r="A172" s="2" t="s">
        <v>29</v>
      </c>
      <c r="B172" s="2" t="s">
        <v>56</v>
      </c>
      <c r="C172" s="2" t="s">
        <v>66</v>
      </c>
      <c r="D172" s="4">
        <v>65</v>
      </c>
      <c r="E172" s="5">
        <v>327.68110000000001</v>
      </c>
      <c r="F172" s="6">
        <v>77.95</v>
      </c>
      <c r="G172" s="7">
        <v>4.2037344451571519</v>
      </c>
      <c r="H172" s="8">
        <v>5.0412476923076923</v>
      </c>
      <c r="I172" s="9">
        <v>1.1992307692307693</v>
      </c>
      <c r="J172" s="26"/>
    </row>
    <row r="173" spans="1:10" ht="13.2" x14ac:dyDescent="0.25">
      <c r="A173" s="2" t="s">
        <v>29</v>
      </c>
      <c r="B173" s="2" t="s">
        <v>56</v>
      </c>
      <c r="C173" s="2" t="s">
        <v>67</v>
      </c>
      <c r="D173" s="4">
        <v>342</v>
      </c>
      <c r="E173" s="5">
        <v>25.557200000000002</v>
      </c>
      <c r="F173" s="6">
        <v>146.96</v>
      </c>
      <c r="G173" s="7">
        <v>0.17390582471420796</v>
      </c>
      <c r="H173" s="8">
        <v>7.4728654970760242E-2</v>
      </c>
      <c r="I173" s="9">
        <v>0.42970760233918132</v>
      </c>
      <c r="J173" s="26"/>
    </row>
    <row r="174" spans="1:10" ht="13.2" x14ac:dyDescent="0.25">
      <c r="A174" s="2" t="s">
        <v>29</v>
      </c>
      <c r="B174" s="2" t="s">
        <v>56</v>
      </c>
      <c r="C174" s="2" t="s">
        <v>58</v>
      </c>
      <c r="D174" s="4">
        <v>118</v>
      </c>
      <c r="E174" s="5">
        <v>48.691200000000002</v>
      </c>
      <c r="F174" s="6">
        <v>53.95</v>
      </c>
      <c r="G174" s="7">
        <v>0.90252455977757184</v>
      </c>
      <c r="H174" s="8">
        <v>0.41263728813559325</v>
      </c>
      <c r="I174" s="9">
        <v>0.45720338983050851</v>
      </c>
      <c r="J174" s="26"/>
    </row>
    <row r="175" spans="1:10" ht="13.2" x14ac:dyDescent="0.25">
      <c r="A175" s="2" t="s">
        <v>29</v>
      </c>
      <c r="B175" s="2" t="s">
        <v>59</v>
      </c>
      <c r="C175" s="2" t="s">
        <v>85</v>
      </c>
      <c r="D175" s="4">
        <v>5043</v>
      </c>
      <c r="E175" s="5">
        <v>3252.3833</v>
      </c>
      <c r="F175" s="6">
        <v>2728.0672</v>
      </c>
      <c r="G175" s="7">
        <v>1.1921932494918013</v>
      </c>
      <c r="H175" s="8">
        <v>0.64493025976601226</v>
      </c>
      <c r="I175" s="9">
        <v>0.540961173904422</v>
      </c>
      <c r="J175" s="26"/>
    </row>
    <row r="176" spans="1:10" ht="13.2" x14ac:dyDescent="0.25">
      <c r="A176" s="2" t="s">
        <v>100</v>
      </c>
      <c r="B176" s="2" t="s">
        <v>53</v>
      </c>
      <c r="C176" s="2" t="s">
        <v>54</v>
      </c>
      <c r="D176" s="4">
        <v>7423</v>
      </c>
      <c r="E176" s="5">
        <v>14937.2363</v>
      </c>
      <c r="F176" s="6">
        <v>8757.9555</v>
      </c>
      <c r="G176" s="7">
        <v>1.7055620230086805</v>
      </c>
      <c r="H176" s="8">
        <v>2.0122910278862993</v>
      </c>
      <c r="I176" s="9">
        <v>1.1798404283982218</v>
      </c>
      <c r="J176" s="26"/>
    </row>
    <row r="177" spans="1:10" ht="13.2" x14ac:dyDescent="0.25">
      <c r="A177" s="2" t="s">
        <v>100</v>
      </c>
      <c r="B177" s="2" t="s">
        <v>53</v>
      </c>
      <c r="C177" s="2" t="s">
        <v>101</v>
      </c>
      <c r="D177" s="4">
        <v>3716</v>
      </c>
      <c r="E177" s="5">
        <v>7726.7803000000004</v>
      </c>
      <c r="F177" s="6">
        <v>10811.07</v>
      </c>
      <c r="G177" s="7">
        <v>0.71471004257672932</v>
      </c>
      <c r="H177" s="8">
        <v>2.0793273143164694</v>
      </c>
      <c r="I177" s="9">
        <v>2.9093299246501614</v>
      </c>
      <c r="J177" s="26"/>
    </row>
    <row r="178" spans="1:10" ht="13.2" x14ac:dyDescent="0.25">
      <c r="A178" s="2" t="s">
        <v>100</v>
      </c>
      <c r="B178" s="2" t="s">
        <v>53</v>
      </c>
      <c r="C178" s="2" t="s">
        <v>102</v>
      </c>
      <c r="D178" s="4">
        <v>6181</v>
      </c>
      <c r="E178" s="5">
        <v>10330.747100000001</v>
      </c>
      <c r="F178" s="6">
        <v>8176.77</v>
      </c>
      <c r="G178" s="7">
        <v>1.2634264018677301</v>
      </c>
      <c r="H178" s="8">
        <v>1.6713714771072643</v>
      </c>
      <c r="I178" s="9">
        <v>1.3228878822197057</v>
      </c>
      <c r="J178" s="26"/>
    </row>
    <row r="179" spans="1:10" ht="13.2" x14ac:dyDescent="0.25">
      <c r="A179" s="2" t="s">
        <v>100</v>
      </c>
      <c r="B179" s="2" t="s">
        <v>53</v>
      </c>
      <c r="C179" s="2" t="s">
        <v>103</v>
      </c>
      <c r="D179" s="4">
        <v>2352</v>
      </c>
      <c r="E179" s="5">
        <v>2141.3209999999999</v>
      </c>
      <c r="F179" s="6">
        <v>3018.4630000000002</v>
      </c>
      <c r="G179" s="7">
        <v>0.70940773499625465</v>
      </c>
      <c r="H179" s="8">
        <v>0.91042559523809519</v>
      </c>
      <c r="I179" s="9">
        <v>1.2833601190476192</v>
      </c>
      <c r="J179" s="26"/>
    </row>
    <row r="180" spans="1:10" ht="13.2" x14ac:dyDescent="0.25">
      <c r="A180" s="2" t="s">
        <v>100</v>
      </c>
      <c r="B180" s="2" t="s">
        <v>53</v>
      </c>
      <c r="C180" s="2" t="s">
        <v>104</v>
      </c>
      <c r="D180" s="4">
        <v>5004</v>
      </c>
      <c r="E180" s="5">
        <v>3648.1206000000002</v>
      </c>
      <c r="F180" s="6">
        <v>3835.9774000000002</v>
      </c>
      <c r="G180" s="7">
        <v>0.95102765725366367</v>
      </c>
      <c r="H180" s="8">
        <v>0.72904088729016792</v>
      </c>
      <c r="I180" s="9">
        <v>0.76658221422861716</v>
      </c>
      <c r="J180" s="26"/>
    </row>
    <row r="181" spans="1:10" ht="13.2" x14ac:dyDescent="0.25">
      <c r="A181" s="2" t="s">
        <v>100</v>
      </c>
      <c r="B181" s="2" t="s">
        <v>56</v>
      </c>
      <c r="C181" s="2" t="s">
        <v>79</v>
      </c>
      <c r="D181" s="4">
        <v>4257</v>
      </c>
      <c r="E181" s="5">
        <v>507.38339999999999</v>
      </c>
      <c r="F181" s="6">
        <v>1338.58</v>
      </c>
      <c r="G181" s="7">
        <v>0.37904600397436089</v>
      </c>
      <c r="H181" s="8">
        <v>0.11918801973220577</v>
      </c>
      <c r="I181" s="9">
        <v>0.31444209537232792</v>
      </c>
      <c r="J181" s="26"/>
    </row>
    <row r="182" spans="1:10" ht="13.2" x14ac:dyDescent="0.25">
      <c r="A182" s="2" t="s">
        <v>100</v>
      </c>
      <c r="B182" s="2" t="s">
        <v>56</v>
      </c>
      <c r="C182" s="2" t="s">
        <v>57</v>
      </c>
      <c r="D182" s="4">
        <v>525</v>
      </c>
      <c r="E182" s="5">
        <v>1181.4603999999999</v>
      </c>
      <c r="F182" s="6">
        <v>771.66</v>
      </c>
      <c r="G182" s="7">
        <v>1.5310634217142265</v>
      </c>
      <c r="H182" s="8">
        <v>2.2504007619047619</v>
      </c>
      <c r="I182" s="9">
        <v>1.4698285714285713</v>
      </c>
      <c r="J182" s="26"/>
    </row>
    <row r="183" spans="1:10" ht="13.2" x14ac:dyDescent="0.25">
      <c r="A183" s="2" t="s">
        <v>100</v>
      </c>
      <c r="B183" s="2" t="s">
        <v>56</v>
      </c>
      <c r="C183" s="2" t="s">
        <v>58</v>
      </c>
      <c r="D183" s="4">
        <v>6741</v>
      </c>
      <c r="E183" s="5">
        <v>4200.1576999999997</v>
      </c>
      <c r="F183" s="6">
        <v>5873.66</v>
      </c>
      <c r="G183" s="7">
        <v>0.71508355948420577</v>
      </c>
      <c r="H183" s="8">
        <v>0.62307635365672742</v>
      </c>
      <c r="I183" s="9">
        <v>0.8713336300252188</v>
      </c>
      <c r="J183" s="26"/>
    </row>
    <row r="184" spans="1:10" ht="13.2" x14ac:dyDescent="0.25">
      <c r="A184" s="2" t="s">
        <v>100</v>
      </c>
      <c r="B184" s="2" t="s">
        <v>59</v>
      </c>
      <c r="C184" s="2" t="s">
        <v>105</v>
      </c>
      <c r="D184" s="4">
        <v>133027</v>
      </c>
      <c r="E184" s="5">
        <v>98084.421900000001</v>
      </c>
      <c r="F184" s="6">
        <v>59281.589</v>
      </c>
      <c r="G184" s="7">
        <v>1.6545511609008996</v>
      </c>
      <c r="H184" s="8">
        <v>0.73732717343095766</v>
      </c>
      <c r="I184" s="9">
        <v>0.44563576567163055</v>
      </c>
      <c r="J184" s="26"/>
    </row>
    <row r="185" spans="1:10" ht="13.2" x14ac:dyDescent="0.25">
      <c r="A185" s="2" t="s">
        <v>100</v>
      </c>
      <c r="B185" s="2" t="s">
        <v>86</v>
      </c>
      <c r="C185" s="2" t="s">
        <v>106</v>
      </c>
      <c r="D185" s="4">
        <v>33172</v>
      </c>
      <c r="E185" s="5">
        <v>783.10519999999997</v>
      </c>
      <c r="F185" s="6">
        <v>6218.89</v>
      </c>
      <c r="G185" s="7">
        <v>0.12592362945799007</v>
      </c>
      <c r="H185" s="8">
        <v>2.360741589292174E-2</v>
      </c>
      <c r="I185" s="9">
        <v>0.1874740745206801</v>
      </c>
      <c r="J185" s="26"/>
    </row>
    <row r="186" spans="1:10" ht="13.2" x14ac:dyDescent="0.25">
      <c r="A186" s="2" t="s">
        <v>41</v>
      </c>
      <c r="B186" s="2" t="s">
        <v>53</v>
      </c>
      <c r="C186" s="2" t="s">
        <v>54</v>
      </c>
      <c r="D186" s="4">
        <v>47</v>
      </c>
      <c r="E186" s="5">
        <v>142.24279999999999</v>
      </c>
      <c r="F186" s="6">
        <v>196.7499</v>
      </c>
      <c r="G186" s="7">
        <v>0.72296250214104296</v>
      </c>
      <c r="H186" s="8">
        <v>3.0264425531914889</v>
      </c>
      <c r="I186" s="9">
        <v>4.1861680851063827</v>
      </c>
      <c r="J186" s="26"/>
    </row>
    <row r="187" spans="1:10" ht="13.2" x14ac:dyDescent="0.25">
      <c r="A187" s="2" t="s">
        <v>41</v>
      </c>
      <c r="B187" s="2" t="s">
        <v>53</v>
      </c>
      <c r="C187" s="2" t="s">
        <v>107</v>
      </c>
      <c r="D187" s="4">
        <v>193</v>
      </c>
      <c r="E187" s="5">
        <v>2746.2815000000001</v>
      </c>
      <c r="F187" s="6">
        <v>2919.8957</v>
      </c>
      <c r="G187" s="7">
        <v>0.94054095836368401</v>
      </c>
      <c r="H187" s="8">
        <v>14.229437823834196</v>
      </c>
      <c r="I187" s="9">
        <v>15.128993264248704</v>
      </c>
      <c r="J187" s="26"/>
    </row>
    <row r="188" spans="1:10" ht="13.2" x14ac:dyDescent="0.25">
      <c r="A188" s="2" t="s">
        <v>41</v>
      </c>
      <c r="B188" s="2" t="s">
        <v>53</v>
      </c>
      <c r="C188" s="2" t="s">
        <v>63</v>
      </c>
      <c r="D188" s="4">
        <v>5</v>
      </c>
      <c r="E188" s="5">
        <v>4.4976000000000003</v>
      </c>
      <c r="F188" s="6">
        <v>47.778799999999997</v>
      </c>
      <c r="G188" s="7">
        <v>9.4133799928001555E-2</v>
      </c>
      <c r="H188" s="8">
        <v>0.8995200000000001</v>
      </c>
      <c r="I188" s="9">
        <v>9.5557599999999994</v>
      </c>
      <c r="J188" s="26"/>
    </row>
    <row r="189" spans="1:10" ht="13.2" x14ac:dyDescent="0.25">
      <c r="A189" s="2" t="s">
        <v>41</v>
      </c>
      <c r="B189" s="2" t="s">
        <v>53</v>
      </c>
      <c r="C189" s="2" t="s">
        <v>64</v>
      </c>
      <c r="D189" s="4">
        <v>31</v>
      </c>
      <c r="E189" s="5">
        <v>6.8400000000000002E-2</v>
      </c>
      <c r="F189" s="6">
        <v>23.209</v>
      </c>
      <c r="G189" s="7">
        <v>2.9471325778792712E-3</v>
      </c>
      <c r="H189" s="8">
        <v>2.2064516129032259E-3</v>
      </c>
      <c r="I189" s="9">
        <v>0.74867741935483867</v>
      </c>
      <c r="J189" s="26"/>
    </row>
    <row r="190" spans="1:10" ht="13.2" x14ac:dyDescent="0.25">
      <c r="A190" s="2" t="s">
        <v>41</v>
      </c>
      <c r="B190" s="2" t="s">
        <v>56</v>
      </c>
      <c r="C190" s="2" t="s">
        <v>65</v>
      </c>
      <c r="D190" s="4">
        <v>4</v>
      </c>
      <c r="E190" s="5">
        <v>0.32469999999999999</v>
      </c>
      <c r="F190" s="6">
        <v>67.88</v>
      </c>
      <c r="G190" s="7">
        <v>4.7834413671184444E-3</v>
      </c>
      <c r="H190" s="8">
        <v>8.1174999999999997E-2</v>
      </c>
      <c r="I190" s="9">
        <v>16.97</v>
      </c>
      <c r="J190" s="26"/>
    </row>
    <row r="191" spans="1:10" ht="13.2" x14ac:dyDescent="0.25">
      <c r="A191" s="2" t="s">
        <v>41</v>
      </c>
      <c r="B191" s="2" t="s">
        <v>56</v>
      </c>
      <c r="C191" s="2" t="s">
        <v>66</v>
      </c>
      <c r="D191" s="4">
        <v>23</v>
      </c>
      <c r="E191" s="5">
        <v>7.5014000000000003</v>
      </c>
      <c r="F191" s="6">
        <v>67.89</v>
      </c>
      <c r="G191" s="7">
        <v>0.11049344527912801</v>
      </c>
      <c r="H191" s="8">
        <v>0.32614782608695653</v>
      </c>
      <c r="I191" s="9">
        <v>2.9517391304347824</v>
      </c>
      <c r="J191" s="26"/>
    </row>
    <row r="192" spans="1:10" ht="13.2" x14ac:dyDescent="0.25">
      <c r="A192" s="2" t="s">
        <v>41</v>
      </c>
      <c r="B192" s="2" t="s">
        <v>56</v>
      </c>
      <c r="C192" s="2" t="s">
        <v>67</v>
      </c>
      <c r="D192" s="4">
        <v>180</v>
      </c>
      <c r="E192" s="5">
        <v>394.37060000000002</v>
      </c>
      <c r="F192" s="6">
        <v>208.59</v>
      </c>
      <c r="G192" s="7">
        <v>1.890649599693178</v>
      </c>
      <c r="H192" s="8">
        <v>2.1909477777777777</v>
      </c>
      <c r="I192" s="9">
        <v>1.1588333333333334</v>
      </c>
      <c r="J192" s="26"/>
    </row>
    <row r="193" spans="1:10" ht="13.2" x14ac:dyDescent="0.25">
      <c r="A193" s="2" t="s">
        <v>41</v>
      </c>
      <c r="B193" s="2" t="s">
        <v>56</v>
      </c>
      <c r="C193" s="2" t="s">
        <v>58</v>
      </c>
      <c r="D193" s="4">
        <v>121</v>
      </c>
      <c r="E193" s="5">
        <v>73.076099999999997</v>
      </c>
      <c r="F193" s="6">
        <v>203.13</v>
      </c>
      <c r="G193" s="7">
        <v>0.35975040614384873</v>
      </c>
      <c r="H193" s="8">
        <v>0.60393471074380167</v>
      </c>
      <c r="I193" s="9">
        <v>1.6787603305785124</v>
      </c>
      <c r="J193" s="26"/>
    </row>
    <row r="194" spans="1:10" ht="13.2" x14ac:dyDescent="0.25">
      <c r="A194" s="2" t="s">
        <v>41</v>
      </c>
      <c r="B194" s="2" t="s">
        <v>59</v>
      </c>
      <c r="C194" s="2" t="s">
        <v>85</v>
      </c>
      <c r="D194" s="4">
        <v>1400</v>
      </c>
      <c r="E194" s="5">
        <v>3295.2267999999999</v>
      </c>
      <c r="F194" s="6">
        <v>771.50570000000005</v>
      </c>
      <c r="G194" s="7">
        <v>4.2711632590660056</v>
      </c>
      <c r="H194" s="8">
        <v>2.3537334285714286</v>
      </c>
      <c r="I194" s="9">
        <v>0.55107550000000005</v>
      </c>
      <c r="J194" s="26"/>
    </row>
    <row r="195" spans="1:10" ht="13.2" x14ac:dyDescent="0.25">
      <c r="A195" s="2" t="s">
        <v>41</v>
      </c>
      <c r="B195" s="2" t="s">
        <v>70</v>
      </c>
      <c r="C195" s="2" t="s">
        <v>71</v>
      </c>
      <c r="D195" s="4">
        <v>25</v>
      </c>
      <c r="E195" s="5">
        <v>271.68380000000002</v>
      </c>
      <c r="F195" s="6">
        <v>439.98020000000002</v>
      </c>
      <c r="G195" s="7">
        <v>0.6174909689117829</v>
      </c>
      <c r="H195" s="8">
        <v>10.867352</v>
      </c>
      <c r="I195" s="9">
        <v>17.599208000000001</v>
      </c>
      <c r="J195" s="26"/>
    </row>
    <row r="196" spans="1:10" ht="13.2" x14ac:dyDescent="0.25">
      <c r="A196" s="2" t="s">
        <v>41</v>
      </c>
      <c r="B196" s="2" t="s">
        <v>70</v>
      </c>
      <c r="C196" s="2" t="s">
        <v>72</v>
      </c>
      <c r="D196" s="4">
        <v>91</v>
      </c>
      <c r="E196" s="5">
        <v>262.64609999999999</v>
      </c>
      <c r="F196" s="6">
        <v>1248.0451</v>
      </c>
      <c r="G196" s="7">
        <v>0.21044600070942948</v>
      </c>
      <c r="H196" s="8">
        <v>2.886220879120879</v>
      </c>
      <c r="I196" s="9">
        <v>13.71478131868132</v>
      </c>
      <c r="J196" s="26"/>
    </row>
    <row r="197" spans="1:10" ht="13.2" x14ac:dyDescent="0.25">
      <c r="A197" s="2" t="s">
        <v>33</v>
      </c>
      <c r="B197" s="2" t="s">
        <v>53</v>
      </c>
      <c r="C197" s="2" t="s">
        <v>54</v>
      </c>
      <c r="D197" s="4">
        <v>327</v>
      </c>
      <c r="E197" s="5">
        <v>4580.4994999999999</v>
      </c>
      <c r="F197" s="6">
        <v>1075.7012999999999</v>
      </c>
      <c r="G197" s="7">
        <v>4.2581518679953252</v>
      </c>
      <c r="H197" s="8">
        <v>14.00764373088685</v>
      </c>
      <c r="I197" s="9">
        <v>3.2896064220183483</v>
      </c>
      <c r="J197" s="26"/>
    </row>
    <row r="198" spans="1:10" ht="13.2" x14ac:dyDescent="0.25">
      <c r="A198" s="2" t="s">
        <v>33</v>
      </c>
      <c r="B198" s="2" t="s">
        <v>53</v>
      </c>
      <c r="C198" s="2" t="s">
        <v>97</v>
      </c>
      <c r="D198" s="4">
        <v>1033</v>
      </c>
      <c r="E198" s="5">
        <v>26378.027300000002</v>
      </c>
      <c r="F198" s="6">
        <v>14169.0064</v>
      </c>
      <c r="G198" s="7">
        <v>1.8616709284569171</v>
      </c>
      <c r="H198" s="8">
        <v>25.535360406582772</v>
      </c>
      <c r="I198" s="9">
        <v>13.716366311713456</v>
      </c>
      <c r="J198" s="26"/>
    </row>
    <row r="199" spans="1:10" ht="13.2" x14ac:dyDescent="0.25">
      <c r="A199" s="2" t="s">
        <v>33</v>
      </c>
      <c r="B199" s="2" t="s">
        <v>53</v>
      </c>
      <c r="C199" s="2" t="s">
        <v>64</v>
      </c>
      <c r="D199" s="4">
        <v>985</v>
      </c>
      <c r="E199" s="5">
        <v>662.9316</v>
      </c>
      <c r="F199" s="6">
        <v>803.26760000000002</v>
      </c>
      <c r="G199" s="7">
        <v>0.82529358833843169</v>
      </c>
      <c r="H199" s="8">
        <v>0.6730270050761421</v>
      </c>
      <c r="I199" s="9">
        <v>0.81550010152284269</v>
      </c>
      <c r="J199" s="26"/>
    </row>
    <row r="200" spans="1:10" ht="13.2" x14ac:dyDescent="0.25">
      <c r="A200" s="2" t="s">
        <v>33</v>
      </c>
      <c r="B200" s="2" t="s">
        <v>56</v>
      </c>
      <c r="C200" s="2" t="s">
        <v>65</v>
      </c>
      <c r="D200" s="4">
        <v>41</v>
      </c>
      <c r="E200" s="5">
        <v>2307.8894</v>
      </c>
      <c r="F200" s="6">
        <v>204.3</v>
      </c>
      <c r="G200" s="7">
        <v>11.296570729319628</v>
      </c>
      <c r="H200" s="8">
        <v>56.28998536585366</v>
      </c>
      <c r="I200" s="9">
        <v>4.9829268292682931</v>
      </c>
      <c r="J200" s="26"/>
    </row>
    <row r="201" spans="1:10" ht="13.2" x14ac:dyDescent="0.25">
      <c r="A201" s="2" t="s">
        <v>33</v>
      </c>
      <c r="B201" s="2" t="s">
        <v>56</v>
      </c>
      <c r="C201" s="2" t="s">
        <v>66</v>
      </c>
      <c r="D201" s="4">
        <v>170</v>
      </c>
      <c r="E201" s="5">
        <v>292.80880000000002</v>
      </c>
      <c r="F201" s="6">
        <v>313.41000000000003</v>
      </c>
      <c r="G201" s="7">
        <v>0.93426757282792505</v>
      </c>
      <c r="H201" s="8">
        <v>1.7224047058823531</v>
      </c>
      <c r="I201" s="9">
        <v>1.8435882352941177</v>
      </c>
      <c r="J201" s="26"/>
    </row>
    <row r="202" spans="1:10" ht="13.2" x14ac:dyDescent="0.25">
      <c r="A202" s="2" t="s">
        <v>33</v>
      </c>
      <c r="B202" s="2" t="s">
        <v>56</v>
      </c>
      <c r="C202" s="2" t="s">
        <v>58</v>
      </c>
      <c r="D202" s="4">
        <v>153</v>
      </c>
      <c r="E202" s="5">
        <v>124.3807</v>
      </c>
      <c r="F202" s="6">
        <v>258.81</v>
      </c>
      <c r="G202" s="7">
        <v>0.4805869170433909</v>
      </c>
      <c r="H202" s="8">
        <v>0.81294575163398697</v>
      </c>
      <c r="I202" s="9">
        <v>1.6915686274509805</v>
      </c>
      <c r="J202" s="26"/>
    </row>
    <row r="203" spans="1:10" ht="13.2" x14ac:dyDescent="0.25">
      <c r="A203" s="2" t="s">
        <v>33</v>
      </c>
      <c r="B203" s="2" t="s">
        <v>59</v>
      </c>
      <c r="C203" s="2" t="s">
        <v>85</v>
      </c>
      <c r="D203" s="4">
        <v>10142</v>
      </c>
      <c r="E203" s="5">
        <v>12368.546899999999</v>
      </c>
      <c r="F203" s="6">
        <v>4206.2605999999996</v>
      </c>
      <c r="G203" s="7">
        <v>2.9405089404113478</v>
      </c>
      <c r="H203" s="8">
        <v>1.2195372608952868</v>
      </c>
      <c r="I203" s="9">
        <v>0.41473679747584297</v>
      </c>
      <c r="J203" s="26"/>
    </row>
    <row r="204" spans="1:10" ht="13.2" x14ac:dyDescent="0.25">
      <c r="A204" s="2" t="s">
        <v>33</v>
      </c>
      <c r="B204" s="2" t="s">
        <v>70</v>
      </c>
      <c r="C204" s="2" t="s">
        <v>71</v>
      </c>
      <c r="D204" s="4">
        <v>3</v>
      </c>
      <c r="E204" s="5">
        <v>0</v>
      </c>
      <c r="F204" s="6">
        <v>19.725100000000001</v>
      </c>
      <c r="G204" s="7">
        <v>0</v>
      </c>
      <c r="H204" s="8">
        <v>0</v>
      </c>
      <c r="I204" s="9">
        <v>6.5750333333333337</v>
      </c>
      <c r="J204" s="26"/>
    </row>
    <row r="205" spans="1:10" ht="13.2" x14ac:dyDescent="0.25">
      <c r="A205" s="2" t="s">
        <v>33</v>
      </c>
      <c r="B205" s="2" t="s">
        <v>70</v>
      </c>
      <c r="C205" s="2" t="s">
        <v>72</v>
      </c>
      <c r="D205" s="4">
        <v>3</v>
      </c>
      <c r="E205" s="5">
        <v>3.5316999999999998</v>
      </c>
      <c r="F205" s="6">
        <v>33.070399999999999</v>
      </c>
      <c r="G205" s="7">
        <v>0.10679338623058687</v>
      </c>
      <c r="H205" s="8">
        <v>1.1772333333333334</v>
      </c>
      <c r="I205" s="9">
        <v>11.023466666666666</v>
      </c>
      <c r="J205" s="26"/>
    </row>
    <row r="206" spans="1:10" ht="13.2" x14ac:dyDescent="0.25">
      <c r="A206" s="2" t="s">
        <v>2</v>
      </c>
      <c r="B206" s="2" t="s">
        <v>53</v>
      </c>
      <c r="C206" s="2" t="s">
        <v>54</v>
      </c>
      <c r="D206" s="4">
        <v>344</v>
      </c>
      <c r="E206" s="5">
        <v>829.93589999999995</v>
      </c>
      <c r="F206" s="6">
        <v>355.90780000000001</v>
      </c>
      <c r="G206" s="7">
        <v>2.3318845498749954</v>
      </c>
      <c r="H206" s="8">
        <v>2.4126043604651159</v>
      </c>
      <c r="I206" s="9">
        <v>1.0346156976744185</v>
      </c>
      <c r="J206" s="26"/>
    </row>
    <row r="207" spans="1:10" ht="13.2" x14ac:dyDescent="0.25">
      <c r="A207" s="2" t="s">
        <v>2</v>
      </c>
      <c r="B207" s="2" t="s">
        <v>53</v>
      </c>
      <c r="C207" s="2" t="s">
        <v>108</v>
      </c>
      <c r="D207" s="4">
        <v>4000</v>
      </c>
      <c r="E207" s="5">
        <v>1093.9038</v>
      </c>
      <c r="F207" s="6">
        <v>2130.27</v>
      </c>
      <c r="G207" s="7">
        <v>0.51350476700136605</v>
      </c>
      <c r="H207" s="8">
        <v>0.27347595000000002</v>
      </c>
      <c r="I207" s="9">
        <v>0.53256749999999997</v>
      </c>
      <c r="J207" s="26"/>
    </row>
    <row r="208" spans="1:10" ht="13.2" x14ac:dyDescent="0.25">
      <c r="A208" s="2" t="s">
        <v>2</v>
      </c>
      <c r="B208" s="2" t="s">
        <v>53</v>
      </c>
      <c r="C208" s="2" t="s">
        <v>109</v>
      </c>
      <c r="D208" s="4">
        <v>1636</v>
      </c>
      <c r="E208" s="5">
        <v>1333.3988999999999</v>
      </c>
      <c r="F208" s="6">
        <v>2938.07</v>
      </c>
      <c r="G208" s="7">
        <v>0.45383496649160837</v>
      </c>
      <c r="H208" s="8">
        <v>0.81503600244498775</v>
      </c>
      <c r="I208" s="9">
        <v>1.7958863080684597</v>
      </c>
      <c r="J208" s="26"/>
    </row>
    <row r="209" spans="1:10" ht="13.2" x14ac:dyDescent="0.25">
      <c r="A209" s="2" t="s">
        <v>2</v>
      </c>
      <c r="B209" s="2" t="s">
        <v>59</v>
      </c>
      <c r="C209" s="2" t="s">
        <v>110</v>
      </c>
      <c r="D209" s="4">
        <v>17962</v>
      </c>
      <c r="E209" s="5">
        <v>7815.8734999999997</v>
      </c>
      <c r="F209" s="6">
        <v>5056.2786999999998</v>
      </c>
      <c r="G209" s="7">
        <v>1.5457758489459847</v>
      </c>
      <c r="H209" s="8">
        <v>0.43513381026611736</v>
      </c>
      <c r="I209" s="9">
        <v>0.2814986471439706</v>
      </c>
      <c r="J209" s="26"/>
    </row>
    <row r="210" spans="1:10" ht="13.2" x14ac:dyDescent="0.25">
      <c r="A210" s="2" t="s">
        <v>9</v>
      </c>
      <c r="B210" s="2" t="s">
        <v>53</v>
      </c>
      <c r="C210" s="2" t="s">
        <v>54</v>
      </c>
      <c r="D210" s="4">
        <v>2234</v>
      </c>
      <c r="E210" s="5">
        <v>13185.2852</v>
      </c>
      <c r="F210" s="6">
        <v>5782.6241</v>
      </c>
      <c r="G210" s="7">
        <v>2.2801560281257087</v>
      </c>
      <c r="H210" s="8">
        <v>5.902097224709042</v>
      </c>
      <c r="I210" s="9">
        <v>2.5884619964189794</v>
      </c>
      <c r="J210" s="26"/>
    </row>
    <row r="211" spans="1:10" ht="13.2" x14ac:dyDescent="0.25">
      <c r="A211" s="2" t="s">
        <v>9</v>
      </c>
      <c r="B211" s="2" t="s">
        <v>53</v>
      </c>
      <c r="C211" s="2" t="s">
        <v>93</v>
      </c>
      <c r="D211" s="4">
        <v>3090</v>
      </c>
      <c r="E211" s="5">
        <v>8046.6309000000001</v>
      </c>
      <c r="F211" s="6">
        <v>8906.3016000000007</v>
      </c>
      <c r="G211" s="7">
        <v>0.90347612975513869</v>
      </c>
      <c r="H211" s="8">
        <v>2.6040876699029125</v>
      </c>
      <c r="I211" s="9">
        <v>2.8822982524271845</v>
      </c>
      <c r="J211" s="26"/>
    </row>
    <row r="212" spans="1:10" ht="13.2" x14ac:dyDescent="0.25">
      <c r="A212" s="2" t="s">
        <v>9</v>
      </c>
      <c r="B212" s="2" t="s">
        <v>56</v>
      </c>
      <c r="C212" s="2" t="s">
        <v>65</v>
      </c>
      <c r="D212" s="4">
        <v>136</v>
      </c>
      <c r="E212" s="5">
        <v>423.58800000000002</v>
      </c>
      <c r="F212" s="6">
        <v>963.98</v>
      </c>
      <c r="G212" s="7">
        <v>0.4394157555135999</v>
      </c>
      <c r="H212" s="8">
        <v>3.1146176470588238</v>
      </c>
      <c r="I212" s="9">
        <v>7.0880882352941175</v>
      </c>
      <c r="J212" s="26"/>
    </row>
    <row r="213" spans="1:10" ht="13.2" x14ac:dyDescent="0.25">
      <c r="A213" s="2" t="s">
        <v>9</v>
      </c>
      <c r="B213" s="2" t="s">
        <v>56</v>
      </c>
      <c r="C213" s="2" t="s">
        <v>67</v>
      </c>
      <c r="D213" s="4">
        <v>2751</v>
      </c>
      <c r="E213" s="5">
        <v>575.89419999999996</v>
      </c>
      <c r="F213" s="6">
        <v>2517.29</v>
      </c>
      <c r="G213" s="7">
        <v>0.22877546885738234</v>
      </c>
      <c r="H213" s="8">
        <v>0.20933994910941475</v>
      </c>
      <c r="I213" s="9">
        <v>0.91504543802253724</v>
      </c>
      <c r="J213" s="26"/>
    </row>
    <row r="214" spans="1:10" ht="13.2" x14ac:dyDescent="0.25">
      <c r="A214" s="2" t="s">
        <v>9</v>
      </c>
      <c r="B214" s="2" t="s">
        <v>56</v>
      </c>
      <c r="C214" s="2" t="s">
        <v>58</v>
      </c>
      <c r="D214" s="4">
        <v>1101</v>
      </c>
      <c r="E214" s="5">
        <v>303.96890000000002</v>
      </c>
      <c r="F214" s="6">
        <v>993.02</v>
      </c>
      <c r="G214" s="7">
        <v>0.30610551650520634</v>
      </c>
      <c r="H214" s="8">
        <v>0.27608437783832879</v>
      </c>
      <c r="I214" s="9">
        <v>0.90192552225249767</v>
      </c>
      <c r="J214" s="26"/>
    </row>
    <row r="215" spans="1:10" ht="13.2" x14ac:dyDescent="0.25">
      <c r="A215" s="2" t="s">
        <v>9</v>
      </c>
      <c r="B215" s="2" t="s">
        <v>59</v>
      </c>
      <c r="C215" s="2" t="s">
        <v>111</v>
      </c>
      <c r="D215" s="4">
        <v>20849</v>
      </c>
      <c r="E215" s="5">
        <v>52862.4375</v>
      </c>
      <c r="F215" s="6">
        <v>41319.5573</v>
      </c>
      <c r="G215" s="7">
        <v>1.2793563376343338</v>
      </c>
      <c r="H215" s="8">
        <v>2.5354903112859128</v>
      </c>
      <c r="I215" s="9">
        <v>1.9818484004028971</v>
      </c>
      <c r="J215" s="26"/>
    </row>
    <row r="216" spans="1:10" ht="13.2" x14ac:dyDescent="0.25">
      <c r="A216" s="2" t="s">
        <v>9</v>
      </c>
      <c r="B216" s="2" t="s">
        <v>70</v>
      </c>
      <c r="C216" s="2" t="s">
        <v>71</v>
      </c>
      <c r="D216" s="4">
        <v>3</v>
      </c>
      <c r="E216" s="5">
        <v>7.9399999999999998E-2</v>
      </c>
      <c r="F216" s="6">
        <v>25.527899999999999</v>
      </c>
      <c r="G216" s="7">
        <v>3.1103224315356926E-3</v>
      </c>
      <c r="H216" s="8">
        <v>2.6466666666666666E-2</v>
      </c>
      <c r="I216" s="9">
        <v>8.5092999999999996</v>
      </c>
      <c r="J216" s="26"/>
    </row>
    <row r="217" spans="1:10" ht="13.2" x14ac:dyDescent="0.25">
      <c r="A217" s="2" t="s">
        <v>9</v>
      </c>
      <c r="B217" s="2" t="s">
        <v>70</v>
      </c>
      <c r="C217" s="2" t="s">
        <v>72</v>
      </c>
      <c r="D217" s="4">
        <v>16</v>
      </c>
      <c r="E217" s="5">
        <v>317.51150000000001</v>
      </c>
      <c r="F217" s="6">
        <v>98.846299999999999</v>
      </c>
      <c r="G217" s="7">
        <v>3.2121738497040355</v>
      </c>
      <c r="H217" s="8">
        <v>19.844468750000001</v>
      </c>
      <c r="I217" s="9">
        <v>6.17789375</v>
      </c>
      <c r="J217" s="26"/>
    </row>
    <row r="218" spans="1:10" ht="13.2" x14ac:dyDescent="0.25">
      <c r="A218" s="2" t="s">
        <v>12</v>
      </c>
      <c r="B218" s="2" t="s">
        <v>53</v>
      </c>
      <c r="C218" s="2" t="s">
        <v>54</v>
      </c>
      <c r="D218" s="4">
        <v>98</v>
      </c>
      <c r="E218" s="5">
        <v>823.95330000000001</v>
      </c>
      <c r="F218" s="6">
        <v>603.79909999999995</v>
      </c>
      <c r="G218" s="7">
        <v>1.3646149853486036</v>
      </c>
      <c r="H218" s="8">
        <v>8.4076867346938773</v>
      </c>
      <c r="I218" s="9">
        <v>6.1612153061224486</v>
      </c>
      <c r="J218" s="26"/>
    </row>
    <row r="219" spans="1:10" ht="13.2" x14ac:dyDescent="0.25">
      <c r="A219" s="2" t="s">
        <v>12</v>
      </c>
      <c r="B219" s="2" t="s">
        <v>53</v>
      </c>
      <c r="C219" s="2" t="s">
        <v>63</v>
      </c>
      <c r="D219" s="4">
        <v>67</v>
      </c>
      <c r="E219" s="5">
        <v>852.83849999999995</v>
      </c>
      <c r="F219" s="6">
        <v>448.76310000000001</v>
      </c>
      <c r="G219" s="7">
        <v>1.9004202885665062</v>
      </c>
      <c r="H219" s="8">
        <v>12.728932835820896</v>
      </c>
      <c r="I219" s="9">
        <v>6.6979567164179104</v>
      </c>
      <c r="J219" s="26"/>
    </row>
    <row r="220" spans="1:10" ht="13.2" x14ac:dyDescent="0.25">
      <c r="A220" s="2" t="s">
        <v>12</v>
      </c>
      <c r="B220" s="2" t="s">
        <v>53</v>
      </c>
      <c r="C220" s="2" t="s">
        <v>103</v>
      </c>
      <c r="D220" s="4">
        <v>245</v>
      </c>
      <c r="E220" s="5">
        <v>2040.7699</v>
      </c>
      <c r="F220" s="6">
        <v>1245.509</v>
      </c>
      <c r="G220" s="7">
        <v>1.638502732617749</v>
      </c>
      <c r="H220" s="8">
        <v>8.32967306122449</v>
      </c>
      <c r="I220" s="9">
        <v>5.0837102040816324</v>
      </c>
      <c r="J220" s="26"/>
    </row>
    <row r="221" spans="1:10" ht="13.2" x14ac:dyDescent="0.25">
      <c r="A221" s="2" t="s">
        <v>12</v>
      </c>
      <c r="B221" s="2" t="s">
        <v>53</v>
      </c>
      <c r="C221" s="2" t="s">
        <v>64</v>
      </c>
      <c r="D221" s="4">
        <v>47</v>
      </c>
      <c r="E221" s="5">
        <v>19.4894</v>
      </c>
      <c r="F221" s="6">
        <v>59.099600000000002</v>
      </c>
      <c r="G221" s="7">
        <v>0.32977211351684271</v>
      </c>
      <c r="H221" s="8">
        <v>0.41466808510638298</v>
      </c>
      <c r="I221" s="9">
        <v>1.2574382978723404</v>
      </c>
      <c r="J221" s="26"/>
    </row>
    <row r="222" spans="1:10" ht="13.2" x14ac:dyDescent="0.25">
      <c r="A222" s="2" t="s">
        <v>12</v>
      </c>
      <c r="B222" s="2" t="s">
        <v>53</v>
      </c>
      <c r="C222" s="2" t="s">
        <v>112</v>
      </c>
      <c r="D222" s="4">
        <v>52</v>
      </c>
      <c r="E222" s="5">
        <v>2181.4391999999998</v>
      </c>
      <c r="F222" s="6">
        <v>621.21879999999999</v>
      </c>
      <c r="G222" s="7">
        <v>3.5115473002426838</v>
      </c>
      <c r="H222" s="8">
        <v>41.950753846153845</v>
      </c>
      <c r="I222" s="9">
        <v>11.946515384615385</v>
      </c>
      <c r="J222" s="26"/>
    </row>
    <row r="223" spans="1:10" ht="13.2" x14ac:dyDescent="0.25">
      <c r="A223" s="2" t="s">
        <v>12</v>
      </c>
      <c r="B223" s="2" t="s">
        <v>56</v>
      </c>
      <c r="C223" s="2" t="s">
        <v>58</v>
      </c>
      <c r="D223" s="4">
        <v>76</v>
      </c>
      <c r="E223" s="5">
        <v>372.91649999999998</v>
      </c>
      <c r="F223" s="6">
        <v>651.63</v>
      </c>
      <c r="G223" s="7">
        <v>0.57228258367478479</v>
      </c>
      <c r="H223" s="8">
        <v>4.906796052631579</v>
      </c>
      <c r="I223" s="9">
        <v>8.5740789473684202</v>
      </c>
      <c r="J223" s="26"/>
    </row>
    <row r="224" spans="1:10" ht="13.2" x14ac:dyDescent="0.25">
      <c r="A224" s="2" t="s">
        <v>12</v>
      </c>
      <c r="B224" s="2" t="s">
        <v>59</v>
      </c>
      <c r="C224" s="2" t="s">
        <v>113</v>
      </c>
      <c r="D224" s="4">
        <v>1178</v>
      </c>
      <c r="E224" s="5">
        <v>4328.3500999999997</v>
      </c>
      <c r="F224" s="6">
        <v>10959.1564</v>
      </c>
      <c r="G224" s="7">
        <v>0.39495285421786658</v>
      </c>
      <c r="H224" s="8">
        <v>3.6743209677419353</v>
      </c>
      <c r="I224" s="9">
        <v>9.3031887945670633</v>
      </c>
      <c r="J224" s="26"/>
    </row>
    <row r="225" spans="1:10" ht="13.2" x14ac:dyDescent="0.25">
      <c r="A225" s="2" t="s">
        <v>19</v>
      </c>
      <c r="B225" s="2" t="s">
        <v>53</v>
      </c>
      <c r="C225" s="2" t="s">
        <v>54</v>
      </c>
      <c r="D225" s="4">
        <v>229</v>
      </c>
      <c r="E225" s="5">
        <v>1806.577</v>
      </c>
      <c r="F225" s="6">
        <v>1752.8678</v>
      </c>
      <c r="G225" s="7">
        <v>1.0306407591034532</v>
      </c>
      <c r="H225" s="8">
        <v>7.8889825327510916</v>
      </c>
      <c r="I225" s="9">
        <v>7.6544445414847164</v>
      </c>
      <c r="J225" s="26"/>
    </row>
    <row r="226" spans="1:10" ht="13.2" x14ac:dyDescent="0.25">
      <c r="A226" s="2" t="s">
        <v>19</v>
      </c>
      <c r="B226" s="2" t="s">
        <v>53</v>
      </c>
      <c r="C226" s="2" t="s">
        <v>63</v>
      </c>
      <c r="D226" s="4">
        <v>322</v>
      </c>
      <c r="E226" s="5">
        <v>1654.0291</v>
      </c>
      <c r="F226" s="6">
        <v>2160.6536000000001</v>
      </c>
      <c r="G226" s="7">
        <v>0.76552257150336356</v>
      </c>
      <c r="H226" s="8">
        <v>5.136736335403727</v>
      </c>
      <c r="I226" s="9">
        <v>6.7101043478260873</v>
      </c>
      <c r="J226" s="26"/>
    </row>
    <row r="227" spans="1:10" ht="13.2" x14ac:dyDescent="0.25">
      <c r="A227" s="2" t="s">
        <v>19</v>
      </c>
      <c r="B227" s="2" t="s">
        <v>53</v>
      </c>
      <c r="C227" s="2" t="s">
        <v>103</v>
      </c>
      <c r="D227" s="4">
        <v>1356</v>
      </c>
      <c r="E227" s="5">
        <v>9350.1708999999992</v>
      </c>
      <c r="F227" s="6">
        <v>8782.5794999999998</v>
      </c>
      <c r="G227" s="7">
        <v>1.0646269584010026</v>
      </c>
      <c r="H227" s="8">
        <v>6.8954062684365773</v>
      </c>
      <c r="I227" s="9">
        <v>6.4768285398230088</v>
      </c>
      <c r="J227" s="26"/>
    </row>
    <row r="228" spans="1:10" ht="13.2" x14ac:dyDescent="0.25">
      <c r="A228" s="2" t="s">
        <v>19</v>
      </c>
      <c r="B228" s="2" t="s">
        <v>53</v>
      </c>
      <c r="C228" s="2" t="s">
        <v>112</v>
      </c>
      <c r="D228" s="4">
        <v>273</v>
      </c>
      <c r="E228" s="5">
        <v>3152.5875999999998</v>
      </c>
      <c r="F228" s="6">
        <v>3604.7411999999999</v>
      </c>
      <c r="G228" s="7">
        <v>0.87456697307423903</v>
      </c>
      <c r="H228" s="8">
        <v>11.547939926739927</v>
      </c>
      <c r="I228" s="9">
        <v>13.20418021978022</v>
      </c>
      <c r="J228" s="26"/>
    </row>
    <row r="229" spans="1:10" ht="13.2" x14ac:dyDescent="0.25">
      <c r="A229" s="2" t="s">
        <v>19</v>
      </c>
      <c r="B229" s="2" t="s">
        <v>56</v>
      </c>
      <c r="C229" s="2" t="s">
        <v>57</v>
      </c>
      <c r="D229" s="4">
        <v>5</v>
      </c>
      <c r="E229" s="5">
        <v>48.545099999999998</v>
      </c>
      <c r="F229" s="6">
        <v>14.32</v>
      </c>
      <c r="G229" s="7">
        <v>3.3900209497206704</v>
      </c>
      <c r="H229" s="8">
        <v>9.7090199999999989</v>
      </c>
      <c r="I229" s="9">
        <v>2.8639999999999999</v>
      </c>
      <c r="J229" s="26"/>
    </row>
    <row r="230" spans="1:10" ht="13.2" x14ac:dyDescent="0.25">
      <c r="A230" s="2" t="s">
        <v>19</v>
      </c>
      <c r="B230" s="2" t="s">
        <v>56</v>
      </c>
      <c r="C230" s="2" t="s">
        <v>58</v>
      </c>
      <c r="D230" s="4">
        <v>179</v>
      </c>
      <c r="E230" s="5">
        <v>52.8003</v>
      </c>
      <c r="F230" s="6">
        <v>981.92</v>
      </c>
      <c r="G230" s="7">
        <v>5.3772506925207755E-2</v>
      </c>
      <c r="H230" s="8">
        <v>0.29497374301675977</v>
      </c>
      <c r="I230" s="9">
        <v>5.4855865921787705</v>
      </c>
      <c r="J230" s="26"/>
    </row>
    <row r="231" spans="1:10" ht="13.2" x14ac:dyDescent="0.25">
      <c r="A231" s="2" t="s">
        <v>19</v>
      </c>
      <c r="B231" s="2" t="s">
        <v>59</v>
      </c>
      <c r="C231" s="2" t="s">
        <v>114</v>
      </c>
      <c r="D231" s="4">
        <v>9017</v>
      </c>
      <c r="E231" s="5">
        <v>36853.539100000002</v>
      </c>
      <c r="F231" s="6">
        <v>42744.993699999999</v>
      </c>
      <c r="G231" s="7">
        <v>0.86217205595236768</v>
      </c>
      <c r="H231" s="8">
        <v>4.0871175668182325</v>
      </c>
      <c r="I231" s="9">
        <v>4.7404894865254521</v>
      </c>
      <c r="J231" s="26"/>
    </row>
    <row r="232" spans="1:10" ht="13.2" x14ac:dyDescent="0.25">
      <c r="A232" s="2" t="s">
        <v>4</v>
      </c>
      <c r="B232" s="2" t="s">
        <v>53</v>
      </c>
      <c r="C232" s="2" t="s">
        <v>54</v>
      </c>
      <c r="D232" s="4">
        <v>1164</v>
      </c>
      <c r="E232" s="5">
        <v>2384.4097000000002</v>
      </c>
      <c r="F232" s="6">
        <v>1939.7944</v>
      </c>
      <c r="G232" s="7">
        <v>1.2292074355921432</v>
      </c>
      <c r="H232" s="8">
        <v>2.0484619415807561</v>
      </c>
      <c r="I232" s="9">
        <v>1.6664900343642612</v>
      </c>
      <c r="J232" s="26"/>
    </row>
    <row r="233" spans="1:10" ht="13.2" x14ac:dyDescent="0.25">
      <c r="A233" s="2" t="s">
        <v>4</v>
      </c>
      <c r="B233" s="2" t="s">
        <v>53</v>
      </c>
      <c r="C233" s="2" t="s">
        <v>115</v>
      </c>
      <c r="D233" s="4">
        <v>584</v>
      </c>
      <c r="E233" s="5">
        <v>266.81229999999999</v>
      </c>
      <c r="F233" s="6">
        <v>607.37</v>
      </c>
      <c r="G233" s="7">
        <v>0.43929120634868363</v>
      </c>
      <c r="H233" s="8">
        <v>0.45687037671232877</v>
      </c>
      <c r="I233" s="9">
        <v>1.0400171232876712</v>
      </c>
      <c r="J233" s="26"/>
    </row>
    <row r="234" spans="1:10" ht="13.2" x14ac:dyDescent="0.25">
      <c r="A234" s="2" t="s">
        <v>4</v>
      </c>
      <c r="B234" s="2" t="s">
        <v>53</v>
      </c>
      <c r="C234" s="2" t="s">
        <v>55</v>
      </c>
      <c r="D234" s="4">
        <v>833</v>
      </c>
      <c r="E234" s="5">
        <v>283.56779999999998</v>
      </c>
      <c r="F234" s="6">
        <v>428.55239999999998</v>
      </c>
      <c r="G234" s="7">
        <v>0.66168757892850438</v>
      </c>
      <c r="H234" s="8">
        <v>0.3404175270108043</v>
      </c>
      <c r="I234" s="9">
        <v>0.51446866746698672</v>
      </c>
      <c r="J234" s="26"/>
    </row>
    <row r="235" spans="1:10" ht="13.2" x14ac:dyDescent="0.25">
      <c r="A235" s="2" t="s">
        <v>4</v>
      </c>
      <c r="B235" s="2" t="s">
        <v>56</v>
      </c>
      <c r="C235" s="2" t="s">
        <v>58</v>
      </c>
      <c r="D235" s="4">
        <v>1985</v>
      </c>
      <c r="E235" s="5">
        <v>319.66059999999999</v>
      </c>
      <c r="F235" s="6">
        <v>861.69</v>
      </c>
      <c r="G235" s="7">
        <v>0.37096937413687053</v>
      </c>
      <c r="H235" s="8">
        <v>0.16103808564231736</v>
      </c>
      <c r="I235" s="9">
        <v>0.43410075566750633</v>
      </c>
      <c r="J235" s="26"/>
    </row>
    <row r="236" spans="1:10" ht="13.2" x14ac:dyDescent="0.25">
      <c r="A236" s="2" t="s">
        <v>4</v>
      </c>
      <c r="B236" s="2" t="s">
        <v>59</v>
      </c>
      <c r="C236" s="2" t="s">
        <v>60</v>
      </c>
      <c r="D236" s="4">
        <v>16554</v>
      </c>
      <c r="E236" s="5">
        <v>6526</v>
      </c>
      <c r="F236" s="6">
        <v>7820.6057000000001</v>
      </c>
      <c r="G236" s="7">
        <v>0.83446222074589438</v>
      </c>
      <c r="H236" s="8">
        <v>0.39422496073456564</v>
      </c>
      <c r="I236" s="9">
        <v>0.47242996858765252</v>
      </c>
      <c r="J236" s="26"/>
    </row>
    <row r="237" spans="1:10" ht="13.2" x14ac:dyDescent="0.25">
      <c r="A237" s="2" t="s">
        <v>17</v>
      </c>
      <c r="B237" s="2" t="s">
        <v>53</v>
      </c>
      <c r="C237" s="2" t="s">
        <v>54</v>
      </c>
      <c r="D237" s="4">
        <v>1635</v>
      </c>
      <c r="E237" s="5">
        <v>9572.1630999999998</v>
      </c>
      <c r="F237" s="6">
        <v>4596.1841999999997</v>
      </c>
      <c r="G237" s="7">
        <v>2.0826326107643816</v>
      </c>
      <c r="H237" s="8">
        <v>5.8545340061162081</v>
      </c>
      <c r="I237" s="9">
        <v>2.811121834862385</v>
      </c>
      <c r="J237" s="26"/>
    </row>
    <row r="238" spans="1:10" ht="13.2" x14ac:dyDescent="0.25">
      <c r="A238" s="2" t="s">
        <v>17</v>
      </c>
      <c r="B238" s="2" t="s">
        <v>53</v>
      </c>
      <c r="C238" s="2" t="s">
        <v>103</v>
      </c>
      <c r="D238" s="4">
        <v>831</v>
      </c>
      <c r="E238" s="5">
        <v>3058.2039</v>
      </c>
      <c r="F238" s="6">
        <v>2682.5693999999999</v>
      </c>
      <c r="G238" s="7">
        <v>1.140027877750339</v>
      </c>
      <c r="H238" s="8">
        <v>3.6801490974729241</v>
      </c>
      <c r="I238" s="9">
        <v>3.2281220216606497</v>
      </c>
      <c r="J238" s="26"/>
    </row>
    <row r="239" spans="1:10" ht="13.2" x14ac:dyDescent="0.25">
      <c r="A239" s="2" t="s">
        <v>17</v>
      </c>
      <c r="B239" s="2" t="s">
        <v>53</v>
      </c>
      <c r="C239" s="2" t="s">
        <v>104</v>
      </c>
      <c r="D239" s="4">
        <v>1003</v>
      </c>
      <c r="E239" s="5">
        <v>9719.5985999999994</v>
      </c>
      <c r="F239" s="6">
        <v>4326.598</v>
      </c>
      <c r="G239" s="7">
        <v>2.2464760072463399</v>
      </c>
      <c r="H239" s="8">
        <v>9.69052701894317</v>
      </c>
      <c r="I239" s="9">
        <v>4.3136570289132603</v>
      </c>
      <c r="J239" s="26"/>
    </row>
    <row r="240" spans="1:10" ht="13.2" x14ac:dyDescent="0.25">
      <c r="A240" s="2" t="s">
        <v>17</v>
      </c>
      <c r="B240" s="2" t="s">
        <v>56</v>
      </c>
      <c r="C240" s="2" t="s">
        <v>57</v>
      </c>
      <c r="D240" s="4">
        <v>161</v>
      </c>
      <c r="E240" s="5">
        <v>2014.3051</v>
      </c>
      <c r="F240" s="6">
        <v>360.88</v>
      </c>
      <c r="G240" s="7">
        <v>5.5816479162048331</v>
      </c>
      <c r="H240" s="8">
        <v>12.511211801242236</v>
      </c>
      <c r="I240" s="9">
        <v>2.2414906832298138</v>
      </c>
      <c r="J240" s="26"/>
    </row>
    <row r="241" spans="1:10" ht="13.2" x14ac:dyDescent="0.25">
      <c r="A241" s="2" t="s">
        <v>17</v>
      </c>
      <c r="B241" s="2" t="s">
        <v>56</v>
      </c>
      <c r="C241" s="2" t="s">
        <v>58</v>
      </c>
      <c r="D241" s="4">
        <v>868</v>
      </c>
      <c r="E241" s="5">
        <v>1669.8490999999999</v>
      </c>
      <c r="F241" s="6">
        <v>2637.56</v>
      </c>
      <c r="G241" s="7">
        <v>0.63310373982013679</v>
      </c>
      <c r="H241" s="8">
        <v>1.9237892857142855</v>
      </c>
      <c r="I241" s="9">
        <v>3.0386635944700462</v>
      </c>
      <c r="J241" s="26"/>
    </row>
    <row r="242" spans="1:10" ht="13.2" x14ac:dyDescent="0.25">
      <c r="A242" s="2" t="s">
        <v>17</v>
      </c>
      <c r="B242" s="2" t="s">
        <v>59</v>
      </c>
      <c r="C242" s="2" t="s">
        <v>85</v>
      </c>
      <c r="D242" s="4">
        <v>24163</v>
      </c>
      <c r="E242" s="5">
        <v>27241.410199999998</v>
      </c>
      <c r="F242" s="6">
        <v>12133.3624</v>
      </c>
      <c r="G242" s="7">
        <v>2.2451657918006305</v>
      </c>
      <c r="H242" s="8">
        <v>1.1274018209659395</v>
      </c>
      <c r="I242" s="9">
        <v>0.50214635599884117</v>
      </c>
      <c r="J242" s="26"/>
    </row>
    <row r="243" spans="1:10" ht="13.2" x14ac:dyDescent="0.25">
      <c r="A243" s="2" t="s">
        <v>23</v>
      </c>
      <c r="B243" s="2" t="s">
        <v>53</v>
      </c>
      <c r="C243" s="2" t="s">
        <v>54</v>
      </c>
      <c r="D243" s="4">
        <v>254</v>
      </c>
      <c r="E243" s="5">
        <v>2532.7431999999999</v>
      </c>
      <c r="F243" s="6">
        <v>1420.1894</v>
      </c>
      <c r="G243" s="7">
        <v>1.7833841035568918</v>
      </c>
      <c r="H243" s="8">
        <v>9.9714299212598423</v>
      </c>
      <c r="I243" s="9">
        <v>5.5912968503937011</v>
      </c>
      <c r="J243" s="26"/>
    </row>
    <row r="244" spans="1:10" ht="13.2" x14ac:dyDescent="0.25">
      <c r="A244" s="2" t="s">
        <v>23</v>
      </c>
      <c r="B244" s="2" t="s">
        <v>53</v>
      </c>
      <c r="C244" s="2" t="s">
        <v>61</v>
      </c>
      <c r="D244" s="4">
        <v>284</v>
      </c>
      <c r="E244" s="5">
        <v>51.914900000000003</v>
      </c>
      <c r="F244" s="6">
        <v>395.2432</v>
      </c>
      <c r="G244" s="7">
        <v>0.13134925534455749</v>
      </c>
      <c r="H244" s="8">
        <v>0.18279894366197183</v>
      </c>
      <c r="I244" s="9">
        <v>1.3917014084507042</v>
      </c>
      <c r="J244" s="26"/>
    </row>
    <row r="245" spans="1:10" ht="13.2" x14ac:dyDescent="0.25">
      <c r="A245" s="2" t="s">
        <v>23</v>
      </c>
      <c r="B245" s="2" t="s">
        <v>53</v>
      </c>
      <c r="C245" s="2" t="s">
        <v>63</v>
      </c>
      <c r="D245" s="4">
        <v>19</v>
      </c>
      <c r="E245" s="5">
        <v>11.1625</v>
      </c>
      <c r="F245" s="6">
        <v>125.6555</v>
      </c>
      <c r="G245" s="7">
        <v>8.8834153698007637E-2</v>
      </c>
      <c r="H245" s="8">
        <v>0.58750000000000002</v>
      </c>
      <c r="I245" s="9">
        <v>6.6134473684210526</v>
      </c>
      <c r="J245" s="26"/>
    </row>
    <row r="246" spans="1:10" ht="13.2" x14ac:dyDescent="0.25">
      <c r="A246" s="2" t="s">
        <v>23</v>
      </c>
      <c r="B246" s="2" t="s">
        <v>53</v>
      </c>
      <c r="C246" s="2" t="s">
        <v>88</v>
      </c>
      <c r="D246" s="4">
        <v>410</v>
      </c>
      <c r="E246" s="5">
        <v>4495.5087999999996</v>
      </c>
      <c r="F246" s="6">
        <v>7060.5690999999997</v>
      </c>
      <c r="G246" s="7">
        <v>0.63670629609729334</v>
      </c>
      <c r="H246" s="8">
        <v>10.964655609756097</v>
      </c>
      <c r="I246" s="9">
        <v>17.220900243902438</v>
      </c>
      <c r="J246" s="26"/>
    </row>
    <row r="247" spans="1:10" ht="13.2" x14ac:dyDescent="0.25">
      <c r="A247" s="2" t="s">
        <v>23</v>
      </c>
      <c r="B247" s="2" t="s">
        <v>53</v>
      </c>
      <c r="C247" s="2" t="s">
        <v>89</v>
      </c>
      <c r="D247" s="4">
        <v>572</v>
      </c>
      <c r="E247" s="5">
        <v>5593.7749000000003</v>
      </c>
      <c r="F247" s="6">
        <v>10125.1957</v>
      </c>
      <c r="G247" s="7">
        <v>0.55246091687887078</v>
      </c>
      <c r="H247" s="8">
        <v>9.7793267482517496</v>
      </c>
      <c r="I247" s="9">
        <v>17.701391083916086</v>
      </c>
      <c r="J247" s="26"/>
    </row>
    <row r="248" spans="1:10" ht="13.2" x14ac:dyDescent="0.25">
      <c r="A248" s="2" t="s">
        <v>23</v>
      </c>
      <c r="B248" s="2" t="s">
        <v>53</v>
      </c>
      <c r="C248" s="2" t="s">
        <v>64</v>
      </c>
      <c r="D248" s="4">
        <v>35</v>
      </c>
      <c r="E248" s="5">
        <v>0.18260000000000001</v>
      </c>
      <c r="F248" s="6">
        <v>36.608699999999999</v>
      </c>
      <c r="G248" s="7">
        <v>4.9878853933627808E-3</v>
      </c>
      <c r="H248" s="8">
        <v>5.2171428571428577E-3</v>
      </c>
      <c r="I248" s="9">
        <v>1.0459628571428572</v>
      </c>
      <c r="J248" s="26"/>
    </row>
    <row r="249" spans="1:10" ht="13.2" x14ac:dyDescent="0.25">
      <c r="A249" s="2" t="s">
        <v>23</v>
      </c>
      <c r="B249" s="2" t="s">
        <v>56</v>
      </c>
      <c r="C249" s="2" t="s">
        <v>65</v>
      </c>
      <c r="D249" s="4">
        <v>27</v>
      </c>
      <c r="E249" s="5">
        <v>992.81349999999998</v>
      </c>
      <c r="F249" s="6">
        <v>330.34</v>
      </c>
      <c r="G249" s="7">
        <v>3.0054292547072716</v>
      </c>
      <c r="H249" s="8">
        <v>36.770870370370368</v>
      </c>
      <c r="I249" s="9">
        <v>12.234814814814813</v>
      </c>
      <c r="J249" s="26"/>
    </row>
    <row r="250" spans="1:10" ht="13.2" x14ac:dyDescent="0.25">
      <c r="A250" s="2" t="s">
        <v>23</v>
      </c>
      <c r="B250" s="2" t="s">
        <v>56</v>
      </c>
      <c r="C250" s="2" t="s">
        <v>67</v>
      </c>
      <c r="D250" s="4">
        <v>531</v>
      </c>
      <c r="E250" s="5">
        <v>489.48230000000001</v>
      </c>
      <c r="F250" s="6">
        <v>1157</v>
      </c>
      <c r="G250" s="7">
        <v>0.42306162489196197</v>
      </c>
      <c r="H250" s="8">
        <v>0.9218122410546139</v>
      </c>
      <c r="I250" s="9">
        <v>2.1789077212806025</v>
      </c>
      <c r="J250" s="26"/>
    </row>
    <row r="251" spans="1:10" ht="13.2" x14ac:dyDescent="0.25">
      <c r="A251" s="2" t="s">
        <v>23</v>
      </c>
      <c r="B251" s="2" t="s">
        <v>56</v>
      </c>
      <c r="C251" s="2" t="s">
        <v>68</v>
      </c>
      <c r="D251" s="4">
        <v>36</v>
      </c>
      <c r="E251" s="5">
        <v>281.27210000000002</v>
      </c>
      <c r="F251" s="6">
        <v>361.07</v>
      </c>
      <c r="G251" s="7">
        <v>0.778996039549118</v>
      </c>
      <c r="H251" s="8">
        <v>7.8131138888888891</v>
      </c>
      <c r="I251" s="9">
        <v>10.029722222222222</v>
      </c>
      <c r="J251" s="26"/>
    </row>
    <row r="252" spans="1:10" ht="13.2" x14ac:dyDescent="0.25">
      <c r="A252" s="2" t="s">
        <v>23</v>
      </c>
      <c r="B252" s="2" t="s">
        <v>56</v>
      </c>
      <c r="C252" s="2" t="s">
        <v>58</v>
      </c>
      <c r="D252" s="4">
        <v>314</v>
      </c>
      <c r="E252" s="5">
        <v>1801.8804</v>
      </c>
      <c r="F252" s="6">
        <v>926.83</v>
      </c>
      <c r="G252" s="7">
        <v>1.9441325809479624</v>
      </c>
      <c r="H252" s="8">
        <v>5.7384726114649682</v>
      </c>
      <c r="I252" s="9">
        <v>2.9516878980891721</v>
      </c>
      <c r="J252" s="26"/>
    </row>
    <row r="253" spans="1:10" ht="13.2" x14ac:dyDescent="0.25">
      <c r="A253" s="2" t="s">
        <v>23</v>
      </c>
      <c r="B253" s="2" t="s">
        <v>59</v>
      </c>
      <c r="C253" s="2" t="s">
        <v>76</v>
      </c>
      <c r="D253" s="4">
        <v>4723</v>
      </c>
      <c r="E253" s="5">
        <v>19831.4941</v>
      </c>
      <c r="F253" s="6">
        <v>19139.422699999999</v>
      </c>
      <c r="G253" s="7">
        <v>1.0361594709959565</v>
      </c>
      <c r="H253" s="8">
        <v>4.1989189286470463</v>
      </c>
      <c r="I253" s="9">
        <v>4.0523867668854541</v>
      </c>
      <c r="J253" s="26"/>
    </row>
    <row r="254" spans="1:10" ht="13.2" x14ac:dyDescent="0.25">
      <c r="A254" s="2" t="s">
        <v>23</v>
      </c>
      <c r="B254" s="2" t="s">
        <v>70</v>
      </c>
      <c r="C254" s="2" t="s">
        <v>71</v>
      </c>
      <c r="D254" s="4">
        <v>5</v>
      </c>
      <c r="E254" s="5">
        <v>4.1300000000000003E-2</v>
      </c>
      <c r="F254" s="6">
        <v>179.85050000000001</v>
      </c>
      <c r="G254" s="7">
        <v>2.2963516920998273E-4</v>
      </c>
      <c r="H254" s="8">
        <v>8.26E-3</v>
      </c>
      <c r="I254" s="9">
        <v>35.970100000000002</v>
      </c>
      <c r="J254" s="26"/>
    </row>
    <row r="255" spans="1:10" ht="13.2" x14ac:dyDescent="0.25">
      <c r="A255" s="2" t="s">
        <v>23</v>
      </c>
      <c r="B255" s="2" t="s">
        <v>70</v>
      </c>
      <c r="C255" s="2" t="s">
        <v>72</v>
      </c>
      <c r="D255" s="4">
        <v>95</v>
      </c>
      <c r="E255" s="5">
        <v>1095.771</v>
      </c>
      <c r="F255" s="6">
        <v>1681.9501</v>
      </c>
      <c r="G255" s="7">
        <v>0.65148841217108633</v>
      </c>
      <c r="H255" s="8">
        <v>11.534431578947368</v>
      </c>
      <c r="I255" s="9">
        <v>17.704737894736841</v>
      </c>
      <c r="J255" s="26"/>
    </row>
    <row r="256" spans="1:10" ht="13.2" x14ac:dyDescent="0.25">
      <c r="A256" s="2" t="s">
        <v>39</v>
      </c>
      <c r="B256" s="2" t="s">
        <v>53</v>
      </c>
      <c r="C256" s="2" t="s">
        <v>54</v>
      </c>
      <c r="D256" s="4">
        <v>40</v>
      </c>
      <c r="E256" s="5">
        <v>724.23019999999997</v>
      </c>
      <c r="F256" s="6">
        <v>323.12509999999997</v>
      </c>
      <c r="G256" s="7">
        <v>2.2413306796655537</v>
      </c>
      <c r="H256" s="8">
        <v>18.105754999999998</v>
      </c>
      <c r="I256" s="9">
        <v>8.078127499999999</v>
      </c>
      <c r="J256" s="26"/>
    </row>
    <row r="257" spans="1:10" ht="13.2" x14ac:dyDescent="0.25">
      <c r="A257" s="2" t="s">
        <v>39</v>
      </c>
      <c r="B257" s="2" t="s">
        <v>53</v>
      </c>
      <c r="C257" s="2" t="s">
        <v>63</v>
      </c>
      <c r="D257" s="4">
        <v>2</v>
      </c>
      <c r="E257" s="5">
        <v>5.4800000000000001E-2</v>
      </c>
      <c r="F257" s="6">
        <v>13.329700000000001</v>
      </c>
      <c r="G257" s="7">
        <v>4.1111202802763753E-3</v>
      </c>
      <c r="H257" s="8">
        <v>2.7400000000000001E-2</v>
      </c>
      <c r="I257" s="9">
        <v>6.6648500000000004</v>
      </c>
      <c r="J257" s="26"/>
    </row>
    <row r="258" spans="1:10" ht="13.2" x14ac:dyDescent="0.25">
      <c r="A258" s="2" t="s">
        <v>39</v>
      </c>
      <c r="B258" s="2" t="s">
        <v>53</v>
      </c>
      <c r="C258" s="2" t="s">
        <v>88</v>
      </c>
      <c r="D258" s="4">
        <v>68</v>
      </c>
      <c r="E258" s="5">
        <v>566.82600000000002</v>
      </c>
      <c r="F258" s="6">
        <v>2113.8939</v>
      </c>
      <c r="G258" s="7">
        <v>0.26814306999987086</v>
      </c>
      <c r="H258" s="8">
        <v>8.3356764705882362</v>
      </c>
      <c r="I258" s="9">
        <v>31.086675</v>
      </c>
      <c r="J258" s="26"/>
    </row>
    <row r="259" spans="1:10" ht="13.2" x14ac:dyDescent="0.25">
      <c r="A259" s="2" t="s">
        <v>39</v>
      </c>
      <c r="B259" s="2" t="s">
        <v>53</v>
      </c>
      <c r="C259" s="2" t="s">
        <v>89</v>
      </c>
      <c r="D259" s="4">
        <v>106</v>
      </c>
      <c r="E259" s="5">
        <v>547.05949999999996</v>
      </c>
      <c r="F259" s="6">
        <v>2247.9182999999998</v>
      </c>
      <c r="G259" s="7">
        <v>0.24336271473923229</v>
      </c>
      <c r="H259" s="8">
        <v>5.1609386792452829</v>
      </c>
      <c r="I259" s="9">
        <v>21.206776415094339</v>
      </c>
      <c r="J259" s="26"/>
    </row>
    <row r="260" spans="1:10" ht="13.2" x14ac:dyDescent="0.25">
      <c r="A260" s="2" t="s">
        <v>39</v>
      </c>
      <c r="B260" s="2" t="s">
        <v>56</v>
      </c>
      <c r="C260" s="2" t="s">
        <v>65</v>
      </c>
      <c r="D260" s="4">
        <v>10</v>
      </c>
      <c r="E260" s="5">
        <v>355.64789999999999</v>
      </c>
      <c r="F260" s="6">
        <v>105.39</v>
      </c>
      <c r="G260" s="7">
        <v>3.3745886706518644</v>
      </c>
      <c r="H260" s="8">
        <v>35.564790000000002</v>
      </c>
      <c r="I260" s="9">
        <v>10.539</v>
      </c>
      <c r="J260" s="26"/>
    </row>
    <row r="261" spans="1:10" ht="13.2" x14ac:dyDescent="0.25">
      <c r="A261" s="2" t="s">
        <v>39</v>
      </c>
      <c r="B261" s="2" t="s">
        <v>56</v>
      </c>
      <c r="C261" s="2" t="s">
        <v>66</v>
      </c>
      <c r="D261" s="4">
        <v>5</v>
      </c>
      <c r="E261" s="5">
        <v>5.4428999999999998</v>
      </c>
      <c r="F261" s="6">
        <v>65.790000000000006</v>
      </c>
      <c r="G261" s="7">
        <v>8.2731418148654798E-2</v>
      </c>
      <c r="H261" s="8">
        <v>1.0885799999999999</v>
      </c>
      <c r="I261" s="9">
        <v>13.158000000000001</v>
      </c>
      <c r="J261" s="26"/>
    </row>
    <row r="262" spans="1:10" ht="13.2" x14ac:dyDescent="0.25">
      <c r="A262" s="2" t="s">
        <v>39</v>
      </c>
      <c r="B262" s="2" t="s">
        <v>56</v>
      </c>
      <c r="C262" s="2" t="s">
        <v>67</v>
      </c>
      <c r="D262" s="4">
        <v>50</v>
      </c>
      <c r="E262" s="5">
        <v>3.3824000000000001</v>
      </c>
      <c r="F262" s="6">
        <v>127.11</v>
      </c>
      <c r="G262" s="7">
        <v>2.6610022814884747E-2</v>
      </c>
      <c r="H262" s="8">
        <v>6.7648E-2</v>
      </c>
      <c r="I262" s="9">
        <v>2.5421999999999998</v>
      </c>
      <c r="J262" s="26"/>
    </row>
    <row r="263" spans="1:10" ht="13.2" x14ac:dyDescent="0.25">
      <c r="A263" s="2" t="s">
        <v>39</v>
      </c>
      <c r="B263" s="2" t="s">
        <v>56</v>
      </c>
      <c r="C263" s="2" t="s">
        <v>68</v>
      </c>
      <c r="D263" s="4">
        <v>2</v>
      </c>
      <c r="E263" s="5">
        <v>1.1188</v>
      </c>
      <c r="F263" s="6">
        <v>40.71</v>
      </c>
      <c r="G263" s="7">
        <v>2.7482191107835913E-2</v>
      </c>
      <c r="H263" s="8">
        <v>0.55940000000000001</v>
      </c>
      <c r="I263" s="9">
        <v>20.355</v>
      </c>
      <c r="J263" s="26"/>
    </row>
    <row r="264" spans="1:10" ht="13.2" x14ac:dyDescent="0.25">
      <c r="A264" s="2" t="s">
        <v>39</v>
      </c>
      <c r="B264" s="2" t="s">
        <v>56</v>
      </c>
      <c r="C264" s="2" t="s">
        <v>58</v>
      </c>
      <c r="D264" s="4">
        <v>38</v>
      </c>
      <c r="E264" s="5">
        <v>0.29699999999999999</v>
      </c>
      <c r="F264" s="6">
        <v>144.37</v>
      </c>
      <c r="G264" s="7">
        <v>2.0572141026529056E-3</v>
      </c>
      <c r="H264" s="8">
        <v>7.81578947368421E-3</v>
      </c>
      <c r="I264" s="9">
        <v>3.7992105263157896</v>
      </c>
      <c r="J264" s="26"/>
    </row>
    <row r="265" spans="1:10" ht="13.2" x14ac:dyDescent="0.25">
      <c r="A265" s="2" t="s">
        <v>39</v>
      </c>
      <c r="B265" s="2" t="s">
        <v>59</v>
      </c>
      <c r="C265" s="2" t="s">
        <v>76</v>
      </c>
      <c r="D265" s="4">
        <v>778</v>
      </c>
      <c r="E265" s="5">
        <v>4246.5312999999996</v>
      </c>
      <c r="F265" s="6">
        <v>3850.1293000000001</v>
      </c>
      <c r="G265" s="7">
        <v>1.1029581006539182</v>
      </c>
      <c r="H265" s="8">
        <v>5.4582664524421594</v>
      </c>
      <c r="I265" s="9">
        <v>4.9487523136246789</v>
      </c>
      <c r="J265" s="26"/>
    </row>
    <row r="266" spans="1:10" ht="13.2" x14ac:dyDescent="0.25">
      <c r="A266" s="2" t="s">
        <v>39</v>
      </c>
      <c r="B266" s="2" t="s">
        <v>70</v>
      </c>
      <c r="C266" s="2" t="s">
        <v>71</v>
      </c>
      <c r="D266" s="4">
        <v>3</v>
      </c>
      <c r="E266" s="5">
        <v>28.493099999999998</v>
      </c>
      <c r="F266" s="6">
        <v>11.563700000000001</v>
      </c>
      <c r="G266" s="7">
        <v>2.4640123835796497</v>
      </c>
      <c r="H266" s="8">
        <v>9.4977</v>
      </c>
      <c r="I266" s="9">
        <v>3.8545666666666669</v>
      </c>
      <c r="J266" s="26"/>
    </row>
    <row r="267" spans="1:10" ht="13.2" x14ac:dyDescent="0.25">
      <c r="A267" s="2" t="s">
        <v>39</v>
      </c>
      <c r="B267" s="2" t="s">
        <v>70</v>
      </c>
      <c r="C267" s="2" t="s">
        <v>72</v>
      </c>
      <c r="D267" s="4">
        <v>41</v>
      </c>
      <c r="E267" s="5">
        <v>257.04989999999998</v>
      </c>
      <c r="F267" s="6">
        <v>806.53380000000004</v>
      </c>
      <c r="G267" s="7">
        <v>0.31870939568806661</v>
      </c>
      <c r="H267" s="8">
        <v>6.2695097560975608</v>
      </c>
      <c r="I267" s="9">
        <v>19.671556097560977</v>
      </c>
      <c r="J267" s="26"/>
    </row>
    <row r="268" spans="1:10" ht="13.2" x14ac:dyDescent="0.25">
      <c r="A268" s="2" t="s">
        <v>21</v>
      </c>
      <c r="B268" s="2" t="s">
        <v>53</v>
      </c>
      <c r="C268" s="2" t="s">
        <v>54</v>
      </c>
      <c r="D268" s="4">
        <v>1417</v>
      </c>
      <c r="E268" s="5">
        <v>6144.1768000000002</v>
      </c>
      <c r="F268" s="6">
        <v>3972.1131999999998</v>
      </c>
      <c r="G268" s="7">
        <v>1.5468282223175314</v>
      </c>
      <c r="H268" s="8">
        <v>4.3360457304163731</v>
      </c>
      <c r="I268" s="9">
        <v>2.8031850388143966</v>
      </c>
      <c r="J268" s="26"/>
    </row>
    <row r="269" spans="1:10" ht="13.2" x14ac:dyDescent="0.25">
      <c r="A269" s="2" t="s">
        <v>21</v>
      </c>
      <c r="B269" s="2" t="s">
        <v>53</v>
      </c>
      <c r="C269" s="2" t="s">
        <v>84</v>
      </c>
      <c r="D269" s="4">
        <v>1196</v>
      </c>
      <c r="E269" s="5">
        <v>4538.8008</v>
      </c>
      <c r="F269" s="6">
        <v>6129.2587999999996</v>
      </c>
      <c r="G269" s="7">
        <v>0.74051381220841916</v>
      </c>
      <c r="H269" s="8">
        <v>3.7949839464882942</v>
      </c>
      <c r="I269" s="9">
        <v>5.1247983277591969</v>
      </c>
      <c r="J269" s="26"/>
    </row>
    <row r="270" spans="1:10" ht="13.2" x14ac:dyDescent="0.25">
      <c r="A270" s="2" t="s">
        <v>21</v>
      </c>
      <c r="B270" s="2" t="s">
        <v>56</v>
      </c>
      <c r="C270" s="2" t="s">
        <v>67</v>
      </c>
      <c r="D270" s="4">
        <v>1911</v>
      </c>
      <c r="E270" s="5">
        <v>1729.0844999999999</v>
      </c>
      <c r="F270" s="6">
        <v>1556.2</v>
      </c>
      <c r="G270" s="7">
        <v>1.1110940110525638</v>
      </c>
      <c r="H270" s="8">
        <v>0.90480612244897951</v>
      </c>
      <c r="I270" s="9">
        <v>0.81433804290947154</v>
      </c>
      <c r="J270" s="26"/>
    </row>
    <row r="271" spans="1:10" ht="13.2" x14ac:dyDescent="0.25">
      <c r="A271" s="2" t="s">
        <v>21</v>
      </c>
      <c r="B271" s="2" t="s">
        <v>56</v>
      </c>
      <c r="C271" s="2" t="s">
        <v>57</v>
      </c>
      <c r="D271" s="4">
        <v>125</v>
      </c>
      <c r="E271" s="5">
        <v>782.79740000000004</v>
      </c>
      <c r="F271" s="6">
        <v>261.07</v>
      </c>
      <c r="G271" s="7">
        <v>2.9984195809552996</v>
      </c>
      <c r="H271" s="8">
        <v>6.2623792000000007</v>
      </c>
      <c r="I271" s="9">
        <v>2.0885599999999998</v>
      </c>
      <c r="J271" s="26"/>
    </row>
    <row r="272" spans="1:10" ht="13.2" x14ac:dyDescent="0.25">
      <c r="A272" s="2" t="s">
        <v>21</v>
      </c>
      <c r="B272" s="2" t="s">
        <v>56</v>
      </c>
      <c r="C272" s="2" t="s">
        <v>58</v>
      </c>
      <c r="D272" s="4">
        <v>600</v>
      </c>
      <c r="E272" s="5">
        <v>453.19420000000002</v>
      </c>
      <c r="F272" s="6">
        <v>421.84</v>
      </c>
      <c r="G272" s="7">
        <v>1.0743272330741516</v>
      </c>
      <c r="H272" s="8">
        <v>0.75532366666666673</v>
      </c>
      <c r="I272" s="9">
        <v>0.70306666666666662</v>
      </c>
      <c r="J272" s="26"/>
    </row>
    <row r="273" spans="1:10" ht="13.2" x14ac:dyDescent="0.25">
      <c r="A273" s="2" t="s">
        <v>21</v>
      </c>
      <c r="B273" s="2" t="s">
        <v>59</v>
      </c>
      <c r="C273" s="2" t="s">
        <v>116</v>
      </c>
      <c r="D273" s="4">
        <v>15487</v>
      </c>
      <c r="E273" s="5">
        <v>37993.324200000003</v>
      </c>
      <c r="F273" s="6">
        <v>33685.680899999999</v>
      </c>
      <c r="G273" s="7">
        <v>1.1278775783926638</v>
      </c>
      <c r="H273" s="8">
        <v>2.4532397623813522</v>
      </c>
      <c r="I273" s="9">
        <v>2.1750940078775747</v>
      </c>
      <c r="J273" s="26"/>
    </row>
    <row r="274" spans="1:10" ht="13.2" x14ac:dyDescent="0.25">
      <c r="A274" s="2" t="s">
        <v>21</v>
      </c>
      <c r="B274" s="2" t="s">
        <v>70</v>
      </c>
      <c r="C274" s="2" t="s">
        <v>72</v>
      </c>
      <c r="D274" s="4">
        <v>64</v>
      </c>
      <c r="E274" s="5">
        <v>6554.9652999999998</v>
      </c>
      <c r="F274" s="6">
        <v>297.43060000000003</v>
      </c>
      <c r="G274" s="7">
        <v>22.038637920913313</v>
      </c>
      <c r="H274" s="8">
        <v>102.4213328125</v>
      </c>
      <c r="I274" s="9">
        <v>4.6473531250000004</v>
      </c>
      <c r="J274" s="26"/>
    </row>
    <row r="275" spans="1:10" ht="13.2" x14ac:dyDescent="0.25">
      <c r="A275" s="2" t="s">
        <v>27</v>
      </c>
      <c r="B275" s="2" t="s">
        <v>53</v>
      </c>
      <c r="C275" s="2" t="s">
        <v>54</v>
      </c>
      <c r="D275" s="4">
        <v>836</v>
      </c>
      <c r="E275" s="5">
        <v>3218.5646999999999</v>
      </c>
      <c r="F275" s="6">
        <v>2179.1215999999999</v>
      </c>
      <c r="G275" s="7">
        <v>1.4770009622225764</v>
      </c>
      <c r="H275" s="8">
        <v>3.8499577751196172</v>
      </c>
      <c r="I275" s="9">
        <v>2.606604784688995</v>
      </c>
      <c r="J275" s="26"/>
    </row>
    <row r="276" spans="1:10" ht="13.2" x14ac:dyDescent="0.25">
      <c r="A276" s="2" t="s">
        <v>27</v>
      </c>
      <c r="B276" s="2" t="s">
        <v>53</v>
      </c>
      <c r="C276" s="2" t="s">
        <v>93</v>
      </c>
      <c r="D276" s="4">
        <v>1003</v>
      </c>
      <c r="E276" s="5">
        <v>5087.3227999999999</v>
      </c>
      <c r="F276" s="6">
        <v>3208.9011999999998</v>
      </c>
      <c r="G276" s="7">
        <v>1.5853784466782586</v>
      </c>
      <c r="H276" s="8">
        <v>5.0721064805583254</v>
      </c>
      <c r="I276" s="9">
        <v>3.199303290129611</v>
      </c>
      <c r="J276" s="26"/>
    </row>
    <row r="277" spans="1:10" ht="13.2" x14ac:dyDescent="0.25">
      <c r="A277" s="2" t="s">
        <v>27</v>
      </c>
      <c r="B277" s="2" t="s">
        <v>56</v>
      </c>
      <c r="C277" s="2" t="s">
        <v>65</v>
      </c>
      <c r="D277" s="4">
        <v>35</v>
      </c>
      <c r="E277" s="5">
        <v>142.8819</v>
      </c>
      <c r="F277" s="6">
        <v>205.82</v>
      </c>
      <c r="G277" s="7">
        <v>0.69420804586531926</v>
      </c>
      <c r="H277" s="8">
        <v>4.0823400000000003</v>
      </c>
      <c r="I277" s="9">
        <v>5.8805714285714288</v>
      </c>
      <c r="J277" s="26"/>
    </row>
    <row r="278" spans="1:10" ht="13.2" x14ac:dyDescent="0.25">
      <c r="A278" s="2" t="s">
        <v>27</v>
      </c>
      <c r="B278" s="2" t="s">
        <v>56</v>
      </c>
      <c r="C278" s="2" t="s">
        <v>66</v>
      </c>
      <c r="D278" s="4">
        <v>81</v>
      </c>
      <c r="E278" s="5">
        <v>47.036000000000001</v>
      </c>
      <c r="F278" s="6">
        <v>74.31</v>
      </c>
      <c r="G278" s="7">
        <v>0.63296999058000269</v>
      </c>
      <c r="H278" s="8">
        <v>0.58069135802469141</v>
      </c>
      <c r="I278" s="9">
        <v>0.91740740740740745</v>
      </c>
      <c r="J278" s="26"/>
    </row>
    <row r="279" spans="1:10" ht="13.2" x14ac:dyDescent="0.25">
      <c r="A279" s="2" t="s">
        <v>27</v>
      </c>
      <c r="B279" s="2" t="s">
        <v>56</v>
      </c>
      <c r="C279" s="2" t="s">
        <v>67</v>
      </c>
      <c r="D279" s="4">
        <v>417</v>
      </c>
      <c r="E279" s="5">
        <v>148.7047</v>
      </c>
      <c r="F279" s="6">
        <v>188.78</v>
      </c>
      <c r="G279" s="7">
        <v>0.7877142705795106</v>
      </c>
      <c r="H279" s="8">
        <v>0.35660599520383696</v>
      </c>
      <c r="I279" s="9">
        <v>0.45270983213429256</v>
      </c>
      <c r="J279" s="26"/>
    </row>
    <row r="280" spans="1:10" ht="13.2" x14ac:dyDescent="0.25">
      <c r="A280" s="2" t="s">
        <v>27</v>
      </c>
      <c r="B280" s="2" t="s">
        <v>56</v>
      </c>
      <c r="C280" s="2" t="s">
        <v>58</v>
      </c>
      <c r="D280" s="4">
        <v>202</v>
      </c>
      <c r="E280" s="5">
        <v>38.9238</v>
      </c>
      <c r="F280" s="6">
        <v>97.83</v>
      </c>
      <c r="G280" s="7">
        <v>0.39787181846059494</v>
      </c>
      <c r="H280" s="8">
        <v>0.19269207920792078</v>
      </c>
      <c r="I280" s="9">
        <v>0.48430693069306929</v>
      </c>
      <c r="J280" s="26"/>
    </row>
    <row r="281" spans="1:10" ht="13.2" x14ac:dyDescent="0.25">
      <c r="A281" s="2" t="s">
        <v>27</v>
      </c>
      <c r="B281" s="2" t="s">
        <v>59</v>
      </c>
      <c r="C281" s="2" t="s">
        <v>85</v>
      </c>
      <c r="D281" s="4">
        <v>11788</v>
      </c>
      <c r="E281" s="5">
        <v>6719.0815000000002</v>
      </c>
      <c r="F281" s="6">
        <v>5910.9525999999996</v>
      </c>
      <c r="G281" s="7">
        <v>1.1367172018939893</v>
      </c>
      <c r="H281" s="8">
        <v>0.56999334068544283</v>
      </c>
      <c r="I281" s="9">
        <v>0.50143812351543937</v>
      </c>
      <c r="J281" s="26"/>
    </row>
    <row r="282" spans="1:10" ht="13.2" x14ac:dyDescent="0.25">
      <c r="A282" s="2" t="s">
        <v>27</v>
      </c>
      <c r="B282" s="2" t="s">
        <v>70</v>
      </c>
      <c r="C282" s="2" t="s">
        <v>72</v>
      </c>
      <c r="D282" s="4">
        <v>38</v>
      </c>
      <c r="E282" s="5">
        <v>574.13430000000005</v>
      </c>
      <c r="F282" s="6">
        <v>195.6814</v>
      </c>
      <c r="G282" s="7">
        <v>2.9340259217278701</v>
      </c>
      <c r="H282" s="8">
        <v>15.108797368421055</v>
      </c>
      <c r="I282" s="9">
        <v>5.1495105263157894</v>
      </c>
      <c r="J282" s="26"/>
    </row>
    <row r="283" spans="1:10" ht="13.2" x14ac:dyDescent="0.25">
      <c r="A283" s="2" t="s">
        <v>25</v>
      </c>
      <c r="B283" s="2" t="s">
        <v>53</v>
      </c>
      <c r="C283" s="2" t="s">
        <v>54</v>
      </c>
      <c r="D283" s="4">
        <v>887</v>
      </c>
      <c r="E283" s="5">
        <v>4870.1426000000001</v>
      </c>
      <c r="F283" s="6">
        <v>2395.5900999999999</v>
      </c>
      <c r="G283" s="7">
        <v>2.0329615655032138</v>
      </c>
      <c r="H283" s="8">
        <v>5.4905779030439685</v>
      </c>
      <c r="I283" s="9">
        <v>2.7007780157835399</v>
      </c>
      <c r="J283" s="26"/>
    </row>
    <row r="284" spans="1:10" ht="13.2" x14ac:dyDescent="0.25">
      <c r="A284" s="2" t="s">
        <v>25</v>
      </c>
      <c r="B284" s="2" t="s">
        <v>53</v>
      </c>
      <c r="C284" s="2" t="s">
        <v>83</v>
      </c>
      <c r="D284" s="4">
        <v>408</v>
      </c>
      <c r="E284" s="5">
        <v>1646.7673</v>
      </c>
      <c r="F284" s="6">
        <v>4416.7479999999996</v>
      </c>
      <c r="G284" s="7">
        <v>0.37284610758866027</v>
      </c>
      <c r="H284" s="8">
        <v>4.036194362745098</v>
      </c>
      <c r="I284" s="9">
        <v>10.825362745098039</v>
      </c>
      <c r="J284" s="26"/>
    </row>
    <row r="285" spans="1:10" ht="13.2" x14ac:dyDescent="0.25">
      <c r="A285" s="2" t="s">
        <v>25</v>
      </c>
      <c r="B285" s="2" t="s">
        <v>53</v>
      </c>
      <c r="C285" s="2" t="s">
        <v>84</v>
      </c>
      <c r="D285" s="4">
        <v>334</v>
      </c>
      <c r="E285" s="5">
        <v>1427.473</v>
      </c>
      <c r="F285" s="6">
        <v>1309.7606000000001</v>
      </c>
      <c r="G285" s="7">
        <v>1.089873218052215</v>
      </c>
      <c r="H285" s="8">
        <v>4.2738712574850295</v>
      </c>
      <c r="I285" s="9">
        <v>3.9214389221556889</v>
      </c>
      <c r="J285" s="26"/>
    </row>
    <row r="286" spans="1:10" ht="13.2" x14ac:dyDescent="0.25">
      <c r="A286" s="2" t="s">
        <v>25</v>
      </c>
      <c r="B286" s="2" t="s">
        <v>56</v>
      </c>
      <c r="C286" s="2" t="s">
        <v>65</v>
      </c>
      <c r="D286" s="4">
        <v>168</v>
      </c>
      <c r="E286" s="5">
        <v>934.33270000000005</v>
      </c>
      <c r="F286" s="6">
        <v>631.84</v>
      </c>
      <c r="G286" s="7">
        <v>1.4787488921245886</v>
      </c>
      <c r="H286" s="8">
        <v>5.5615041666666674</v>
      </c>
      <c r="I286" s="9">
        <v>3.7609523809523813</v>
      </c>
      <c r="J286" s="26"/>
    </row>
    <row r="287" spans="1:10" ht="13.2" x14ac:dyDescent="0.25">
      <c r="A287" s="2" t="s">
        <v>25</v>
      </c>
      <c r="B287" s="2" t="s">
        <v>56</v>
      </c>
      <c r="C287" s="2" t="s">
        <v>66</v>
      </c>
      <c r="D287" s="4">
        <v>152</v>
      </c>
      <c r="E287" s="5">
        <v>361.37619999999998</v>
      </c>
      <c r="F287" s="6">
        <v>245.63</v>
      </c>
      <c r="G287" s="7">
        <v>1.4712217563001262</v>
      </c>
      <c r="H287" s="8">
        <v>2.377475</v>
      </c>
      <c r="I287" s="9">
        <v>1.6159868421052632</v>
      </c>
      <c r="J287" s="26"/>
    </row>
    <row r="288" spans="1:10" ht="13.2" x14ac:dyDescent="0.25">
      <c r="A288" s="2" t="s">
        <v>25</v>
      </c>
      <c r="B288" s="2" t="s">
        <v>56</v>
      </c>
      <c r="C288" s="2" t="s">
        <v>67</v>
      </c>
      <c r="D288" s="4">
        <v>760</v>
      </c>
      <c r="E288" s="5">
        <v>1211.4224999999999</v>
      </c>
      <c r="F288" s="6">
        <v>559.02</v>
      </c>
      <c r="G288" s="7">
        <v>2.1670467961790276</v>
      </c>
      <c r="H288" s="8">
        <v>1.5939769736842104</v>
      </c>
      <c r="I288" s="9">
        <v>0.73555263157894735</v>
      </c>
      <c r="J288" s="26"/>
    </row>
    <row r="289" spans="1:10" ht="13.2" x14ac:dyDescent="0.25">
      <c r="A289" s="2" t="s">
        <v>25</v>
      </c>
      <c r="B289" s="2" t="s">
        <v>56</v>
      </c>
      <c r="C289" s="2" t="s">
        <v>58</v>
      </c>
      <c r="D289" s="4">
        <v>383</v>
      </c>
      <c r="E289" s="5">
        <v>374.29880000000003</v>
      </c>
      <c r="F289" s="6">
        <v>256.27</v>
      </c>
      <c r="G289" s="7">
        <v>1.4605642486440085</v>
      </c>
      <c r="H289" s="8">
        <v>0.97728146214099221</v>
      </c>
      <c r="I289" s="9">
        <v>0.66911227154046993</v>
      </c>
      <c r="J289" s="26"/>
    </row>
    <row r="290" spans="1:10" ht="13.2" x14ac:dyDescent="0.25">
      <c r="A290" s="2" t="s">
        <v>25</v>
      </c>
      <c r="B290" s="2" t="s">
        <v>59</v>
      </c>
      <c r="C290" s="2" t="s">
        <v>85</v>
      </c>
      <c r="D290" s="4">
        <v>12312</v>
      </c>
      <c r="E290" s="5">
        <v>8749.8701000000001</v>
      </c>
      <c r="F290" s="6">
        <v>6351.9758000000002</v>
      </c>
      <c r="G290" s="7">
        <v>1.3775036894819404</v>
      </c>
      <c r="H290" s="8">
        <v>0.71067820825211181</v>
      </c>
      <c r="I290" s="9">
        <v>0.5159174626380767</v>
      </c>
      <c r="J290" s="26"/>
    </row>
    <row r="291" spans="1:10" ht="13.2" x14ac:dyDescent="0.25">
      <c r="A291" s="2" t="s">
        <v>34</v>
      </c>
      <c r="B291" s="2" t="s">
        <v>53</v>
      </c>
      <c r="C291" s="2" t="s">
        <v>54</v>
      </c>
      <c r="D291" s="4">
        <v>738</v>
      </c>
      <c r="E291" s="5">
        <v>1408.9064000000001</v>
      </c>
      <c r="F291" s="6">
        <v>841.12260000000003</v>
      </c>
      <c r="G291" s="7">
        <v>1.6750309645704444</v>
      </c>
      <c r="H291" s="8">
        <v>1.9090872628726288</v>
      </c>
      <c r="I291" s="9">
        <v>1.1397325203252033</v>
      </c>
      <c r="J291" s="26"/>
    </row>
    <row r="292" spans="1:10" ht="13.2" x14ac:dyDescent="0.25">
      <c r="A292" s="2" t="s">
        <v>34</v>
      </c>
      <c r="B292" s="2" t="s">
        <v>53</v>
      </c>
      <c r="C292" s="2" t="s">
        <v>83</v>
      </c>
      <c r="D292" s="4">
        <v>359</v>
      </c>
      <c r="E292" s="5">
        <v>2169.0344</v>
      </c>
      <c r="F292" s="6">
        <v>1839.2799</v>
      </c>
      <c r="G292" s="7">
        <v>1.1792845667481062</v>
      </c>
      <c r="H292" s="8">
        <v>6.041878551532033</v>
      </c>
      <c r="I292" s="9">
        <v>5.1233423398328695</v>
      </c>
      <c r="J292" s="26"/>
    </row>
    <row r="293" spans="1:10" ht="13.2" x14ac:dyDescent="0.25">
      <c r="A293" s="2" t="s">
        <v>34</v>
      </c>
      <c r="B293" s="2" t="s">
        <v>53</v>
      </c>
      <c r="C293" s="2" t="s">
        <v>84</v>
      </c>
      <c r="D293" s="4">
        <v>496</v>
      </c>
      <c r="E293" s="5">
        <v>720.74270000000001</v>
      </c>
      <c r="F293" s="6">
        <v>900.55380000000002</v>
      </c>
      <c r="G293" s="7">
        <v>0.80033275080289479</v>
      </c>
      <c r="H293" s="8">
        <v>1.4531102822580646</v>
      </c>
      <c r="I293" s="9">
        <v>1.8156326612903226</v>
      </c>
      <c r="J293" s="26"/>
    </row>
    <row r="294" spans="1:10" ht="13.2" x14ac:dyDescent="0.25">
      <c r="A294" s="2" t="s">
        <v>34</v>
      </c>
      <c r="B294" s="2" t="s">
        <v>59</v>
      </c>
      <c r="C294" s="2" t="s">
        <v>99</v>
      </c>
      <c r="D294" s="4">
        <v>12636</v>
      </c>
      <c r="E294" s="5">
        <v>17260.972699999998</v>
      </c>
      <c r="F294" s="6">
        <v>9539.1242000000002</v>
      </c>
      <c r="G294" s="7">
        <v>1.8094923955387852</v>
      </c>
      <c r="H294" s="8">
        <v>1.3660155666350109</v>
      </c>
      <c r="I294" s="9">
        <v>0.75491644507755618</v>
      </c>
      <c r="J294" s="26"/>
    </row>
    <row r="295" spans="1:10" ht="13.2" x14ac:dyDescent="0.25">
      <c r="A295" s="2" t="s">
        <v>24</v>
      </c>
      <c r="B295" s="2" t="s">
        <v>53</v>
      </c>
      <c r="C295" s="2" t="s">
        <v>54</v>
      </c>
      <c r="D295" s="4">
        <v>260</v>
      </c>
      <c r="E295" s="5">
        <v>1103.1935000000001</v>
      </c>
      <c r="F295" s="6">
        <v>770.45730000000003</v>
      </c>
      <c r="G295" s="7">
        <v>1.4318684500750398</v>
      </c>
      <c r="H295" s="8">
        <v>4.2430519230769237</v>
      </c>
      <c r="I295" s="9">
        <v>2.9632973076923079</v>
      </c>
      <c r="J295" s="26"/>
    </row>
    <row r="296" spans="1:10" ht="13.2" x14ac:dyDescent="0.25">
      <c r="A296" s="2" t="s">
        <v>24</v>
      </c>
      <c r="B296" s="2" t="s">
        <v>53</v>
      </c>
      <c r="C296" s="2" t="s">
        <v>117</v>
      </c>
      <c r="D296" s="4">
        <v>527</v>
      </c>
      <c r="E296" s="5">
        <v>2772.9126000000001</v>
      </c>
      <c r="F296" s="6">
        <v>1391.2706000000001</v>
      </c>
      <c r="G296" s="7">
        <v>1.9930792758791855</v>
      </c>
      <c r="H296" s="8">
        <v>5.2616937381404174</v>
      </c>
      <c r="I296" s="9">
        <v>2.6399821631878559</v>
      </c>
      <c r="J296" s="26"/>
    </row>
    <row r="297" spans="1:10" ht="13.2" x14ac:dyDescent="0.25">
      <c r="A297" s="2" t="s">
        <v>24</v>
      </c>
      <c r="B297" s="2" t="s">
        <v>53</v>
      </c>
      <c r="C297" s="2" t="s">
        <v>92</v>
      </c>
      <c r="D297" s="4">
        <v>50</v>
      </c>
      <c r="E297" s="5">
        <v>1.8104</v>
      </c>
      <c r="F297" s="6">
        <v>45.46</v>
      </c>
      <c r="G297" s="7">
        <v>3.9824021117465906E-2</v>
      </c>
      <c r="H297" s="8">
        <v>3.6207999999999997E-2</v>
      </c>
      <c r="I297" s="9">
        <v>0.90920000000000001</v>
      </c>
      <c r="J297" s="26"/>
    </row>
    <row r="298" spans="1:10" ht="13.2" x14ac:dyDescent="0.25">
      <c r="A298" s="2" t="s">
        <v>24</v>
      </c>
      <c r="B298" s="2" t="s">
        <v>56</v>
      </c>
      <c r="C298" s="2" t="s">
        <v>57</v>
      </c>
      <c r="D298" s="4">
        <v>15</v>
      </c>
      <c r="E298" s="5">
        <v>32.320399999999999</v>
      </c>
      <c r="F298" s="6">
        <v>16.96</v>
      </c>
      <c r="G298" s="7">
        <v>1.9056839622641508</v>
      </c>
      <c r="H298" s="8">
        <v>2.1546933333333333</v>
      </c>
      <c r="I298" s="9">
        <v>1.1306666666666667</v>
      </c>
      <c r="J298" s="26"/>
    </row>
    <row r="299" spans="1:10" ht="13.2" x14ac:dyDescent="0.25">
      <c r="A299" s="2" t="s">
        <v>24</v>
      </c>
      <c r="B299" s="2" t="s">
        <v>56</v>
      </c>
      <c r="C299" s="2" t="s">
        <v>58</v>
      </c>
      <c r="D299" s="4">
        <v>256</v>
      </c>
      <c r="E299" s="5">
        <v>17.532900000000001</v>
      </c>
      <c r="F299" s="6">
        <v>251.77</v>
      </c>
      <c r="G299" s="7">
        <v>6.9638559002263969E-2</v>
      </c>
      <c r="H299" s="8">
        <v>6.8487890625000006E-2</v>
      </c>
      <c r="I299" s="9">
        <v>0.98347656250000004</v>
      </c>
      <c r="J299" s="26"/>
    </row>
    <row r="300" spans="1:10" ht="13.2" x14ac:dyDescent="0.25">
      <c r="A300" s="2" t="s">
        <v>24</v>
      </c>
      <c r="B300" s="2" t="s">
        <v>70</v>
      </c>
      <c r="C300" s="2" t="s">
        <v>118</v>
      </c>
      <c r="D300" s="4">
        <v>234</v>
      </c>
      <c r="E300" s="5">
        <v>814.33590000000004</v>
      </c>
      <c r="F300" s="6">
        <v>2809.3811000000001</v>
      </c>
      <c r="G300" s="7">
        <v>0.28986309475777422</v>
      </c>
      <c r="H300" s="8">
        <v>3.4800679487179487</v>
      </c>
      <c r="I300" s="9">
        <v>12.005902136752137</v>
      </c>
      <c r="J300" s="26"/>
    </row>
    <row r="301" spans="1:10" ht="13.2" x14ac:dyDescent="0.25">
      <c r="A301" s="2" t="s">
        <v>24</v>
      </c>
      <c r="B301" s="2" t="s">
        <v>70</v>
      </c>
      <c r="C301" s="2" t="s">
        <v>119</v>
      </c>
      <c r="D301" s="4">
        <v>45</v>
      </c>
      <c r="E301" s="5">
        <v>344.02069999999998</v>
      </c>
      <c r="F301" s="6">
        <v>458.30630000000002</v>
      </c>
      <c r="G301" s="7">
        <v>0.75063489199253852</v>
      </c>
      <c r="H301" s="8">
        <v>7.6449044444444443</v>
      </c>
      <c r="I301" s="9">
        <v>10.184584444444445</v>
      </c>
      <c r="J301" s="26"/>
    </row>
    <row r="302" spans="1:10" ht="13.2" x14ac:dyDescent="0.25">
      <c r="A302" s="2" t="s">
        <v>28</v>
      </c>
      <c r="B302" s="2" t="s">
        <v>53</v>
      </c>
      <c r="C302" s="2" t="s">
        <v>54</v>
      </c>
      <c r="D302" s="4">
        <v>99</v>
      </c>
      <c r="E302" s="5">
        <v>774.67960000000005</v>
      </c>
      <c r="F302" s="6">
        <v>563.59479999999996</v>
      </c>
      <c r="G302" s="7">
        <v>1.3745329091042007</v>
      </c>
      <c r="H302" s="8">
        <v>7.8250464646464648</v>
      </c>
      <c r="I302" s="9">
        <v>5.6928767676767675</v>
      </c>
      <c r="J302" s="26"/>
    </row>
    <row r="303" spans="1:10" ht="13.2" x14ac:dyDescent="0.25">
      <c r="A303" s="2" t="s">
        <v>28</v>
      </c>
      <c r="B303" s="2" t="s">
        <v>53</v>
      </c>
      <c r="C303" s="2" t="s">
        <v>63</v>
      </c>
      <c r="D303" s="4">
        <v>3</v>
      </c>
      <c r="E303" s="5">
        <v>51.554499999999997</v>
      </c>
      <c r="F303" s="6">
        <v>28.7193</v>
      </c>
      <c r="G303" s="7">
        <v>1.7951168726257254</v>
      </c>
      <c r="H303" s="8">
        <v>17.184833333333334</v>
      </c>
      <c r="I303" s="9">
        <v>9.5731000000000002</v>
      </c>
      <c r="J303" s="26"/>
    </row>
    <row r="304" spans="1:10" ht="13.2" x14ac:dyDescent="0.25">
      <c r="A304" s="2" t="s">
        <v>28</v>
      </c>
      <c r="B304" s="2" t="s">
        <v>53</v>
      </c>
      <c r="C304" s="2" t="s">
        <v>88</v>
      </c>
      <c r="D304" s="4">
        <v>185</v>
      </c>
      <c r="E304" s="5">
        <v>1639.327</v>
      </c>
      <c r="F304" s="6">
        <v>3422.9884999999999</v>
      </c>
      <c r="G304" s="7">
        <v>0.47891688797669058</v>
      </c>
      <c r="H304" s="8">
        <v>8.8612270270270272</v>
      </c>
      <c r="I304" s="9">
        <v>18.50264054054054</v>
      </c>
      <c r="J304" s="26"/>
    </row>
    <row r="305" spans="1:10" ht="13.2" x14ac:dyDescent="0.25">
      <c r="A305" s="2" t="s">
        <v>28</v>
      </c>
      <c r="B305" s="2" t="s">
        <v>53</v>
      </c>
      <c r="C305" s="2" t="s">
        <v>89</v>
      </c>
      <c r="D305" s="4">
        <v>269</v>
      </c>
      <c r="E305" s="5">
        <v>3045.9922000000001</v>
      </c>
      <c r="F305" s="6">
        <v>4230.9571999999998</v>
      </c>
      <c r="G305" s="7">
        <v>0.71992980690043384</v>
      </c>
      <c r="H305" s="8">
        <v>11.323391078066916</v>
      </c>
      <c r="I305" s="9">
        <v>15.728465427509294</v>
      </c>
      <c r="J305" s="26"/>
    </row>
    <row r="306" spans="1:10" ht="13.2" x14ac:dyDescent="0.25">
      <c r="A306" s="2" t="s">
        <v>28</v>
      </c>
      <c r="B306" s="2" t="s">
        <v>53</v>
      </c>
      <c r="C306" s="2" t="s">
        <v>64</v>
      </c>
      <c r="D306" s="4">
        <v>19</v>
      </c>
      <c r="E306" s="5">
        <v>1.3899999999999999E-2</v>
      </c>
      <c r="F306" s="6">
        <v>14.509600000000001</v>
      </c>
      <c r="G306" s="7">
        <v>9.5798643656613543E-4</v>
      </c>
      <c r="H306" s="8">
        <v>7.31578947368421E-4</v>
      </c>
      <c r="I306" s="9">
        <v>0.76366315789473693</v>
      </c>
      <c r="J306" s="26"/>
    </row>
    <row r="307" spans="1:10" ht="13.2" x14ac:dyDescent="0.25">
      <c r="A307" s="2" t="s">
        <v>28</v>
      </c>
      <c r="B307" s="2" t="s">
        <v>56</v>
      </c>
      <c r="C307" s="2" t="s">
        <v>65</v>
      </c>
      <c r="D307" s="4">
        <v>25</v>
      </c>
      <c r="E307" s="5">
        <v>140.50739999999999</v>
      </c>
      <c r="F307" s="6">
        <v>211.91</v>
      </c>
      <c r="G307" s="7">
        <v>0.66305223915813316</v>
      </c>
      <c r="H307" s="8">
        <v>5.6202959999999997</v>
      </c>
      <c r="I307" s="9">
        <v>8.4763999999999999</v>
      </c>
      <c r="J307" s="26"/>
    </row>
    <row r="308" spans="1:10" ht="13.2" x14ac:dyDescent="0.25">
      <c r="A308" s="2" t="s">
        <v>28</v>
      </c>
      <c r="B308" s="2" t="s">
        <v>56</v>
      </c>
      <c r="C308" s="2" t="s">
        <v>66</v>
      </c>
      <c r="D308" s="4">
        <v>22</v>
      </c>
      <c r="E308" s="5">
        <v>258.46409999999997</v>
      </c>
      <c r="F308" s="6">
        <v>97.31</v>
      </c>
      <c r="G308" s="7">
        <v>2.656089816051793</v>
      </c>
      <c r="H308" s="8">
        <v>11.748368181818181</v>
      </c>
      <c r="I308" s="9">
        <v>4.4231818181818179</v>
      </c>
      <c r="J308" s="26"/>
    </row>
    <row r="309" spans="1:10" ht="13.2" x14ac:dyDescent="0.25">
      <c r="A309" s="2" t="s">
        <v>28</v>
      </c>
      <c r="B309" s="2" t="s">
        <v>56</v>
      </c>
      <c r="C309" s="2" t="s">
        <v>67</v>
      </c>
      <c r="D309" s="4">
        <v>102</v>
      </c>
      <c r="E309" s="5">
        <v>16.103200000000001</v>
      </c>
      <c r="F309" s="6">
        <v>188.14</v>
      </c>
      <c r="G309" s="7">
        <v>8.5591580737748502E-2</v>
      </c>
      <c r="H309" s="8">
        <v>0.15787450980392159</v>
      </c>
      <c r="I309" s="9">
        <v>1.8445098039215686</v>
      </c>
      <c r="J309" s="26"/>
    </row>
    <row r="310" spans="1:10" ht="13.2" x14ac:dyDescent="0.25">
      <c r="A310" s="2" t="s">
        <v>28</v>
      </c>
      <c r="B310" s="2" t="s">
        <v>56</v>
      </c>
      <c r="C310" s="2" t="s">
        <v>68</v>
      </c>
      <c r="D310" s="4">
        <v>6</v>
      </c>
      <c r="E310" s="5">
        <v>2.2717999999999998</v>
      </c>
      <c r="F310" s="6">
        <v>36.200000000000003</v>
      </c>
      <c r="G310" s="7">
        <v>6.275690607734806E-2</v>
      </c>
      <c r="H310" s="8">
        <v>0.37863333333333332</v>
      </c>
      <c r="I310" s="9">
        <v>6.0333333333333341</v>
      </c>
      <c r="J310" s="26"/>
    </row>
    <row r="311" spans="1:10" ht="13.2" x14ac:dyDescent="0.25">
      <c r="A311" s="2" t="s">
        <v>28</v>
      </c>
      <c r="B311" s="2" t="s">
        <v>56</v>
      </c>
      <c r="C311" s="2" t="s">
        <v>58</v>
      </c>
      <c r="D311" s="4">
        <v>80</v>
      </c>
      <c r="E311" s="5">
        <v>85.630399999999995</v>
      </c>
      <c r="F311" s="6">
        <v>171.17</v>
      </c>
      <c r="G311" s="7">
        <v>0.50026523339370221</v>
      </c>
      <c r="H311" s="8">
        <v>1.0703799999999999</v>
      </c>
      <c r="I311" s="9">
        <v>2.1396249999999997</v>
      </c>
      <c r="J311" s="26"/>
    </row>
    <row r="312" spans="1:10" ht="13.2" x14ac:dyDescent="0.25">
      <c r="A312" s="2" t="s">
        <v>28</v>
      </c>
      <c r="B312" s="2" t="s">
        <v>59</v>
      </c>
      <c r="C312" s="2" t="s">
        <v>76</v>
      </c>
      <c r="D312" s="4">
        <v>1648</v>
      </c>
      <c r="E312" s="5">
        <v>10236.6484</v>
      </c>
      <c r="F312" s="6">
        <v>7691.5740999999998</v>
      </c>
      <c r="G312" s="7">
        <v>1.3308912151025107</v>
      </c>
      <c r="H312" s="8">
        <v>6.2115584951456313</v>
      </c>
      <c r="I312" s="9">
        <v>4.6672172936893199</v>
      </c>
      <c r="J312" s="26"/>
    </row>
    <row r="313" spans="1:10" ht="13.2" x14ac:dyDescent="0.25">
      <c r="A313" s="2" t="s">
        <v>28</v>
      </c>
      <c r="B313" s="2" t="s">
        <v>70</v>
      </c>
      <c r="C313" s="2" t="s">
        <v>71</v>
      </c>
      <c r="D313" s="4">
        <v>6</v>
      </c>
      <c r="E313" s="5">
        <v>0.26050000000000001</v>
      </c>
      <c r="F313" s="6">
        <v>145.15309999999999</v>
      </c>
      <c r="G313" s="7">
        <v>1.7946568140811323E-3</v>
      </c>
      <c r="H313" s="8">
        <v>4.3416666666666666E-2</v>
      </c>
      <c r="I313" s="9">
        <v>24.192183333333332</v>
      </c>
      <c r="J313" s="26"/>
    </row>
    <row r="314" spans="1:10" ht="13.2" x14ac:dyDescent="0.25">
      <c r="A314" s="2" t="s">
        <v>28</v>
      </c>
      <c r="B314" s="2" t="s">
        <v>70</v>
      </c>
      <c r="C314" s="2" t="s">
        <v>72</v>
      </c>
      <c r="D314" s="4">
        <v>48</v>
      </c>
      <c r="E314" s="5">
        <v>464.21539999999999</v>
      </c>
      <c r="F314" s="6">
        <v>793.01459999999997</v>
      </c>
      <c r="G314" s="7">
        <v>0.58538064746853335</v>
      </c>
      <c r="H314" s="8">
        <v>9.6711541666666658</v>
      </c>
      <c r="I314" s="9">
        <v>16.521137499999998</v>
      </c>
      <c r="J314" s="26"/>
    </row>
    <row r="315" spans="1:10" ht="13.2" x14ac:dyDescent="0.25">
      <c r="A315" s="2" t="s">
        <v>35</v>
      </c>
      <c r="B315" s="2" t="s">
        <v>53</v>
      </c>
      <c r="C315" s="2" t="s">
        <v>54</v>
      </c>
      <c r="D315" s="4">
        <v>108</v>
      </c>
      <c r="E315" s="5">
        <v>129.01499999999999</v>
      </c>
      <c r="F315" s="6">
        <v>558.30589999999995</v>
      </c>
      <c r="G315" s="7">
        <v>0.23108299589884326</v>
      </c>
      <c r="H315" s="8">
        <v>1.1945833333333331</v>
      </c>
      <c r="I315" s="9">
        <v>5.1694990740740741</v>
      </c>
      <c r="J315" s="26"/>
    </row>
    <row r="316" spans="1:10" ht="13.2" x14ac:dyDescent="0.25">
      <c r="A316" s="2" t="s">
        <v>35</v>
      </c>
      <c r="B316" s="2" t="s">
        <v>53</v>
      </c>
      <c r="C316" s="2" t="s">
        <v>63</v>
      </c>
      <c r="D316" s="4">
        <v>11</v>
      </c>
      <c r="E316" s="5">
        <v>74.397999999999996</v>
      </c>
      <c r="F316" s="6">
        <v>63.178699999999999</v>
      </c>
      <c r="G316" s="7">
        <v>1.1775804187170675</v>
      </c>
      <c r="H316" s="8">
        <v>6.7634545454545449</v>
      </c>
      <c r="I316" s="9">
        <v>5.7435181818181817</v>
      </c>
      <c r="J316" s="26"/>
    </row>
    <row r="317" spans="1:10" ht="13.2" x14ac:dyDescent="0.25">
      <c r="A317" s="2" t="s">
        <v>35</v>
      </c>
      <c r="B317" s="2" t="s">
        <v>53</v>
      </c>
      <c r="C317" s="2" t="s">
        <v>64</v>
      </c>
      <c r="D317" s="4">
        <v>54</v>
      </c>
      <c r="E317" s="5">
        <v>115.0592</v>
      </c>
      <c r="F317" s="6">
        <v>60.219099999999997</v>
      </c>
      <c r="G317" s="7">
        <v>1.9106761808130643</v>
      </c>
      <c r="H317" s="8">
        <v>2.1307259259259261</v>
      </c>
      <c r="I317" s="9">
        <v>1.1151685185185185</v>
      </c>
      <c r="J317" s="26"/>
    </row>
    <row r="318" spans="1:10" ht="13.2" x14ac:dyDescent="0.25">
      <c r="A318" s="2" t="s">
        <v>35</v>
      </c>
      <c r="B318" s="2" t="s">
        <v>53</v>
      </c>
      <c r="C318" s="2" t="s">
        <v>73</v>
      </c>
      <c r="D318" s="4">
        <v>449</v>
      </c>
      <c r="E318" s="5">
        <v>4630.3608000000004</v>
      </c>
      <c r="F318" s="6">
        <v>6511.5898999999999</v>
      </c>
      <c r="G318" s="7">
        <v>0.71109527336787604</v>
      </c>
      <c r="H318" s="8">
        <v>10.312607572383074</v>
      </c>
      <c r="I318" s="9">
        <v>14.502427394209354</v>
      </c>
      <c r="J318" s="26"/>
    </row>
    <row r="319" spans="1:10" ht="13.2" x14ac:dyDescent="0.25">
      <c r="A319" s="2" t="s">
        <v>35</v>
      </c>
      <c r="B319" s="2" t="s">
        <v>56</v>
      </c>
      <c r="C319" s="2" t="s">
        <v>67</v>
      </c>
      <c r="D319" s="4">
        <v>139</v>
      </c>
      <c r="E319" s="5">
        <v>215.47919999999999</v>
      </c>
      <c r="F319" s="6">
        <v>1092.1099999999999</v>
      </c>
      <c r="G319" s="7">
        <v>0.19730539963923049</v>
      </c>
      <c r="H319" s="8">
        <v>1.5502100719424461</v>
      </c>
      <c r="I319" s="9">
        <v>7.8569064748201436</v>
      </c>
      <c r="J319" s="26"/>
    </row>
    <row r="320" spans="1:10" ht="13.2" x14ac:dyDescent="0.25">
      <c r="A320" s="2" t="s">
        <v>35</v>
      </c>
      <c r="B320" s="2" t="s">
        <v>56</v>
      </c>
      <c r="C320" s="2" t="s">
        <v>68</v>
      </c>
      <c r="D320" s="4">
        <v>38</v>
      </c>
      <c r="E320" s="5">
        <v>43.033499999999997</v>
      </c>
      <c r="F320" s="6">
        <v>360.54</v>
      </c>
      <c r="G320" s="7">
        <v>0.11935846230654017</v>
      </c>
      <c r="H320" s="8">
        <v>1.1324605263157894</v>
      </c>
      <c r="I320" s="9">
        <v>9.4878947368421063</v>
      </c>
      <c r="J320" s="26"/>
    </row>
    <row r="321" spans="1:10" ht="13.2" x14ac:dyDescent="0.25">
      <c r="A321" s="2" t="s">
        <v>35</v>
      </c>
      <c r="B321" s="2" t="s">
        <v>56</v>
      </c>
      <c r="C321" s="2" t="s">
        <v>58</v>
      </c>
      <c r="D321" s="4">
        <v>57</v>
      </c>
      <c r="E321" s="5">
        <v>90.599000000000004</v>
      </c>
      <c r="F321" s="6">
        <v>149.99</v>
      </c>
      <c r="G321" s="7">
        <v>0.60403360224014935</v>
      </c>
      <c r="H321" s="8">
        <v>1.5894561403508773</v>
      </c>
      <c r="I321" s="9">
        <v>2.6314035087719301</v>
      </c>
      <c r="J321" s="26"/>
    </row>
    <row r="322" spans="1:10" ht="13.2" x14ac:dyDescent="0.25">
      <c r="A322" s="2" t="s">
        <v>35</v>
      </c>
      <c r="B322" s="2" t="s">
        <v>59</v>
      </c>
      <c r="C322" s="2" t="s">
        <v>98</v>
      </c>
      <c r="D322" s="4">
        <v>2138</v>
      </c>
      <c r="E322" s="5">
        <v>25541.267599999999</v>
      </c>
      <c r="F322" s="6">
        <v>11124.234</v>
      </c>
      <c r="G322" s="7">
        <v>2.2960023674439065</v>
      </c>
      <c r="H322" s="8">
        <v>11.946336576239476</v>
      </c>
      <c r="I322" s="9">
        <v>5.2031028999064546</v>
      </c>
      <c r="J322" s="26"/>
    </row>
    <row r="323" spans="1:10" ht="13.2" x14ac:dyDescent="0.25">
      <c r="A323" s="2" t="s">
        <v>10</v>
      </c>
      <c r="B323" s="2" t="s">
        <v>53</v>
      </c>
      <c r="C323" s="2" t="s">
        <v>54</v>
      </c>
      <c r="D323" s="4">
        <v>1791</v>
      </c>
      <c r="E323" s="5">
        <v>4657.9385000000002</v>
      </c>
      <c r="F323" s="6">
        <v>5246.3137999999999</v>
      </c>
      <c r="G323" s="7">
        <v>0.88784976987079967</v>
      </c>
      <c r="H323" s="8">
        <v>2.6007473478503629</v>
      </c>
      <c r="I323" s="9">
        <v>2.9292651032942492</v>
      </c>
      <c r="J323" s="26"/>
    </row>
    <row r="324" spans="1:10" ht="13.2" x14ac:dyDescent="0.25">
      <c r="A324" s="2" t="s">
        <v>10</v>
      </c>
      <c r="B324" s="2" t="s">
        <v>53</v>
      </c>
      <c r="C324" s="2" t="s">
        <v>103</v>
      </c>
      <c r="D324" s="4">
        <v>2044</v>
      </c>
      <c r="E324" s="5">
        <v>4413.7788</v>
      </c>
      <c r="F324" s="6">
        <v>6356.6266999999998</v>
      </c>
      <c r="G324" s="7">
        <v>0.69435866038822136</v>
      </c>
      <c r="H324" s="8">
        <v>2.1593829745596871</v>
      </c>
      <c r="I324" s="9">
        <v>3.1098956457925637</v>
      </c>
      <c r="J324" s="26"/>
    </row>
    <row r="325" spans="1:10" ht="13.2" x14ac:dyDescent="0.25">
      <c r="A325" s="2" t="s">
        <v>10</v>
      </c>
      <c r="B325" s="2" t="s">
        <v>53</v>
      </c>
      <c r="C325" s="2" t="s">
        <v>104</v>
      </c>
      <c r="D325" s="4">
        <v>2509</v>
      </c>
      <c r="E325" s="5">
        <v>7848.7084999999997</v>
      </c>
      <c r="F325" s="6">
        <v>5794.3383000000003</v>
      </c>
      <c r="G325" s="7">
        <v>1.35454785234062</v>
      </c>
      <c r="H325" s="8">
        <v>3.1282218015145475</v>
      </c>
      <c r="I325" s="9">
        <v>2.3094214029493823</v>
      </c>
      <c r="J325" s="26"/>
    </row>
    <row r="326" spans="1:10" ht="13.2" x14ac:dyDescent="0.25">
      <c r="A326" s="2" t="s">
        <v>10</v>
      </c>
      <c r="B326" s="2" t="s">
        <v>56</v>
      </c>
      <c r="C326" s="2" t="s">
        <v>57</v>
      </c>
      <c r="D326" s="4">
        <v>208</v>
      </c>
      <c r="E326" s="5">
        <v>842.10490000000004</v>
      </c>
      <c r="F326" s="6">
        <v>342.47</v>
      </c>
      <c r="G326" s="7">
        <v>2.4589158174438634</v>
      </c>
      <c r="H326" s="8">
        <v>4.0485812499999998</v>
      </c>
      <c r="I326" s="9">
        <v>1.6464903846153847</v>
      </c>
      <c r="J326" s="26"/>
    </row>
    <row r="327" spans="1:10" ht="13.2" x14ac:dyDescent="0.25">
      <c r="A327" s="2" t="s">
        <v>10</v>
      </c>
      <c r="B327" s="2" t="s">
        <v>56</v>
      </c>
      <c r="C327" s="2" t="s">
        <v>58</v>
      </c>
      <c r="D327" s="4">
        <v>545</v>
      </c>
      <c r="E327" s="5">
        <v>359.04660000000001</v>
      </c>
      <c r="F327" s="6">
        <v>401.93</v>
      </c>
      <c r="G327" s="7">
        <v>0.89330629711641329</v>
      </c>
      <c r="H327" s="8">
        <v>0.65880110091743127</v>
      </c>
      <c r="I327" s="9">
        <v>0.73748623853211015</v>
      </c>
      <c r="J327" s="26"/>
    </row>
    <row r="328" spans="1:10" ht="13.2" x14ac:dyDescent="0.25">
      <c r="A328" s="2" t="s">
        <v>10</v>
      </c>
      <c r="B328" s="2" t="s">
        <v>59</v>
      </c>
      <c r="C328" s="2" t="s">
        <v>85</v>
      </c>
      <c r="D328" s="4">
        <v>40807</v>
      </c>
      <c r="E328" s="5">
        <v>26428.853500000001</v>
      </c>
      <c r="F328" s="6">
        <v>23695.569899999999</v>
      </c>
      <c r="G328" s="7">
        <v>1.1153499836271084</v>
      </c>
      <c r="H328" s="8">
        <v>0.64765489989462599</v>
      </c>
      <c r="I328" s="9">
        <v>0.58067414659249639</v>
      </c>
      <c r="J328" s="26"/>
    </row>
    <row r="329" spans="1:10" ht="13.2" x14ac:dyDescent="0.25">
      <c r="A329" s="2" t="s">
        <v>5</v>
      </c>
      <c r="B329" s="2" t="s">
        <v>53</v>
      </c>
      <c r="C329" s="2" t="s">
        <v>54</v>
      </c>
      <c r="D329" s="4">
        <v>3411</v>
      </c>
      <c r="E329" s="5">
        <v>11116.140600000001</v>
      </c>
      <c r="F329" s="6">
        <v>7131.2633999999998</v>
      </c>
      <c r="G329" s="7">
        <v>1.558789793124175</v>
      </c>
      <c r="H329" s="8">
        <v>3.2589095866314866</v>
      </c>
      <c r="I329" s="9">
        <v>2.0906664907651713</v>
      </c>
      <c r="J329" s="26"/>
    </row>
    <row r="330" spans="1:10" ht="13.2" x14ac:dyDescent="0.25">
      <c r="A330" s="2" t="s">
        <v>5</v>
      </c>
      <c r="B330" s="2" t="s">
        <v>53</v>
      </c>
      <c r="C330" s="2" t="s">
        <v>120</v>
      </c>
      <c r="D330" s="4">
        <v>7328</v>
      </c>
      <c r="E330" s="5">
        <v>20286.4395</v>
      </c>
      <c r="F330" s="6">
        <v>19052.8</v>
      </c>
      <c r="G330" s="7">
        <v>1.0647484621682903</v>
      </c>
      <c r="H330" s="8">
        <v>2.7683460016375547</v>
      </c>
      <c r="I330" s="9">
        <v>2.6</v>
      </c>
      <c r="J330" s="26"/>
    </row>
    <row r="331" spans="1:10" ht="13.2" x14ac:dyDescent="0.25">
      <c r="A331" s="2" t="s">
        <v>5</v>
      </c>
      <c r="B331" s="2" t="s">
        <v>56</v>
      </c>
      <c r="C331" s="2" t="s">
        <v>79</v>
      </c>
      <c r="D331" s="4">
        <v>264</v>
      </c>
      <c r="E331" s="5">
        <v>4.9961000000000002</v>
      </c>
      <c r="F331" s="6">
        <v>104.33</v>
      </c>
      <c r="G331" s="7">
        <v>4.7887472443209053E-2</v>
      </c>
      <c r="H331" s="8">
        <v>1.8924621212121212E-2</v>
      </c>
      <c r="I331" s="9">
        <v>0.39518939393939395</v>
      </c>
      <c r="J331" s="26"/>
    </row>
    <row r="332" spans="1:10" ht="13.2" x14ac:dyDescent="0.25">
      <c r="A332" s="2" t="s">
        <v>5</v>
      </c>
      <c r="B332" s="2" t="s">
        <v>56</v>
      </c>
      <c r="C332" s="2" t="s">
        <v>57</v>
      </c>
      <c r="D332" s="4">
        <v>224</v>
      </c>
      <c r="E332" s="5">
        <v>973.55719999999997</v>
      </c>
      <c r="F332" s="6">
        <v>265</v>
      </c>
      <c r="G332" s="7">
        <v>3.6738007547169809</v>
      </c>
      <c r="H332" s="8">
        <v>4.3462375</v>
      </c>
      <c r="I332" s="9">
        <v>1.1830357142857142</v>
      </c>
      <c r="J332" s="26"/>
    </row>
    <row r="333" spans="1:10" ht="13.2" x14ac:dyDescent="0.25">
      <c r="A333" s="2" t="s">
        <v>5</v>
      </c>
      <c r="B333" s="2" t="s">
        <v>56</v>
      </c>
      <c r="C333" s="2" t="s">
        <v>58</v>
      </c>
      <c r="D333" s="4">
        <v>3052</v>
      </c>
      <c r="E333" s="5">
        <v>5537.52</v>
      </c>
      <c r="F333" s="6">
        <v>5315.04</v>
      </c>
      <c r="G333" s="7">
        <v>1.041858574911948</v>
      </c>
      <c r="H333" s="8">
        <v>1.8143905635648756</v>
      </c>
      <c r="I333" s="9">
        <v>1.7414941022280472</v>
      </c>
      <c r="J333" s="26"/>
    </row>
    <row r="334" spans="1:10" ht="13.2" x14ac:dyDescent="0.25">
      <c r="A334" s="2" t="s">
        <v>5</v>
      </c>
      <c r="B334" s="2" t="s">
        <v>59</v>
      </c>
      <c r="C334" s="2" t="s">
        <v>121</v>
      </c>
      <c r="D334" s="4">
        <v>78027</v>
      </c>
      <c r="E334" s="5">
        <v>76210.976599999995</v>
      </c>
      <c r="F334" s="6">
        <v>68535.183099999995</v>
      </c>
      <c r="G334" s="7">
        <v>1.1119978550112022</v>
      </c>
      <c r="H334" s="8">
        <v>0.97672570520460855</v>
      </c>
      <c r="I334" s="9">
        <v>0.87835214861522282</v>
      </c>
      <c r="J334" s="26"/>
    </row>
    <row r="335" spans="1:10" ht="13.2" x14ac:dyDescent="0.25">
      <c r="A335" s="2" t="s">
        <v>18</v>
      </c>
      <c r="B335" s="2" t="s">
        <v>53</v>
      </c>
      <c r="C335" s="2" t="s">
        <v>54</v>
      </c>
      <c r="D335" s="4">
        <v>68</v>
      </c>
      <c r="E335" s="5">
        <v>160.37639999999999</v>
      </c>
      <c r="F335" s="6">
        <v>328.47309999999999</v>
      </c>
      <c r="G335" s="7">
        <v>0.48824820053757828</v>
      </c>
      <c r="H335" s="8">
        <v>2.3584764705882351</v>
      </c>
      <c r="I335" s="9">
        <v>4.8304867647058822</v>
      </c>
      <c r="J335" s="26"/>
    </row>
    <row r="336" spans="1:10" ht="13.2" x14ac:dyDescent="0.25">
      <c r="A336" s="2" t="s">
        <v>18</v>
      </c>
      <c r="B336" s="2" t="s">
        <v>53</v>
      </c>
      <c r="C336" s="2" t="s">
        <v>63</v>
      </c>
      <c r="D336" s="4">
        <v>28</v>
      </c>
      <c r="E336" s="5">
        <v>43.826099999999997</v>
      </c>
      <c r="F336" s="6">
        <v>205.82820000000001</v>
      </c>
      <c r="G336" s="7">
        <v>0.21292563409678555</v>
      </c>
      <c r="H336" s="8">
        <v>1.565217857142857</v>
      </c>
      <c r="I336" s="9">
        <v>7.3510071428571431</v>
      </c>
      <c r="J336" s="26"/>
    </row>
    <row r="337" spans="1:10" ht="13.2" x14ac:dyDescent="0.25">
      <c r="A337" s="2" t="s">
        <v>18</v>
      </c>
      <c r="B337" s="2" t="s">
        <v>53</v>
      </c>
      <c r="C337" s="2" t="s">
        <v>103</v>
      </c>
      <c r="D337" s="4">
        <v>69</v>
      </c>
      <c r="E337" s="5">
        <v>468.4187</v>
      </c>
      <c r="F337" s="6">
        <v>461.47050000000002</v>
      </c>
      <c r="G337" s="7">
        <v>1.0150566504251084</v>
      </c>
      <c r="H337" s="8">
        <v>6.7886768115942031</v>
      </c>
      <c r="I337" s="9">
        <v>6.6879782608695653</v>
      </c>
      <c r="J337" s="26"/>
    </row>
    <row r="338" spans="1:10" ht="13.2" x14ac:dyDescent="0.25">
      <c r="A338" s="2" t="s">
        <v>18</v>
      </c>
      <c r="B338" s="2" t="s">
        <v>59</v>
      </c>
      <c r="C338" s="2" t="s">
        <v>98</v>
      </c>
      <c r="D338" s="4">
        <v>867</v>
      </c>
      <c r="E338" s="5">
        <v>3021.0266000000001</v>
      </c>
      <c r="F338" s="6">
        <v>7010.7896000000001</v>
      </c>
      <c r="G338" s="7">
        <v>0.43091103461441777</v>
      </c>
      <c r="H338" s="8">
        <v>3.4844597462514417</v>
      </c>
      <c r="I338" s="9">
        <v>8.0862625144175322</v>
      </c>
      <c r="J338" s="26"/>
    </row>
    <row r="339" spans="1:10" ht="13.2" x14ac:dyDescent="0.25">
      <c r="A339" s="2" t="s">
        <v>40</v>
      </c>
      <c r="B339" s="2" t="s">
        <v>53</v>
      </c>
      <c r="C339" s="2" t="s">
        <v>54</v>
      </c>
      <c r="D339" s="4">
        <v>577</v>
      </c>
      <c r="E339" s="5">
        <v>1732.2603999999999</v>
      </c>
      <c r="F339" s="6">
        <v>1176.9281000000001</v>
      </c>
      <c r="G339" s="7">
        <v>1.4718489600171836</v>
      </c>
      <c r="H339" s="8">
        <v>3.0021844020797226</v>
      </c>
      <c r="I339" s="9">
        <v>2.0397367417677645</v>
      </c>
      <c r="J339" s="26"/>
    </row>
    <row r="340" spans="1:10" ht="13.2" x14ac:dyDescent="0.25">
      <c r="A340" s="2" t="s">
        <v>40</v>
      </c>
      <c r="B340" s="2" t="s">
        <v>53</v>
      </c>
      <c r="C340" s="2" t="s">
        <v>90</v>
      </c>
      <c r="D340" s="4">
        <v>3559</v>
      </c>
      <c r="E340" s="5">
        <v>13774.4316</v>
      </c>
      <c r="F340" s="6">
        <v>9550.6342999999997</v>
      </c>
      <c r="G340" s="7">
        <v>1.4422530658513435</v>
      </c>
      <c r="H340" s="8">
        <v>3.8703095251475133</v>
      </c>
      <c r="I340" s="9">
        <v>2.6835162405169992</v>
      </c>
      <c r="J340" s="26"/>
    </row>
    <row r="341" spans="1:10" ht="13.2" x14ac:dyDescent="0.25">
      <c r="A341" s="2" t="s">
        <v>6</v>
      </c>
      <c r="B341" s="2" t="s">
        <v>53</v>
      </c>
      <c r="C341" s="2" t="s">
        <v>54</v>
      </c>
      <c r="D341" s="4">
        <v>739</v>
      </c>
      <c r="E341" s="5">
        <v>7282.9170000000004</v>
      </c>
      <c r="F341" s="6">
        <v>4231.2843000000003</v>
      </c>
      <c r="G341" s="7">
        <v>1.7212071994311515</v>
      </c>
      <c r="H341" s="8">
        <v>9.855097428958052</v>
      </c>
      <c r="I341" s="9">
        <v>5.725689174560217</v>
      </c>
      <c r="J341" s="26"/>
    </row>
    <row r="342" spans="1:10" ht="13.2" x14ac:dyDescent="0.25">
      <c r="A342" s="2" t="s">
        <v>6</v>
      </c>
      <c r="B342" s="2" t="s">
        <v>53</v>
      </c>
      <c r="C342" s="2" t="s">
        <v>107</v>
      </c>
      <c r="D342" s="4">
        <v>2513</v>
      </c>
      <c r="E342" s="5">
        <v>45644.078099999999</v>
      </c>
      <c r="F342" s="6">
        <v>49196.774299999997</v>
      </c>
      <c r="G342" s="7">
        <v>0.92778599307475329</v>
      </c>
      <c r="H342" s="8">
        <v>18.163182690011936</v>
      </c>
      <c r="I342" s="9">
        <v>19.576909789096696</v>
      </c>
      <c r="J342" s="26"/>
    </row>
    <row r="343" spans="1:10" ht="13.2" x14ac:dyDescent="0.25">
      <c r="A343" s="2" t="s">
        <v>6</v>
      </c>
      <c r="B343" s="2" t="s">
        <v>53</v>
      </c>
      <c r="C343" s="2" t="s">
        <v>61</v>
      </c>
      <c r="D343" s="4">
        <v>619</v>
      </c>
      <c r="E343" s="5">
        <v>107.5282</v>
      </c>
      <c r="F343" s="6">
        <v>892.59569999999997</v>
      </c>
      <c r="G343" s="7">
        <v>0.12046685862367475</v>
      </c>
      <c r="H343" s="8">
        <v>0.17371276252019385</v>
      </c>
      <c r="I343" s="9">
        <v>1.4419962843295637</v>
      </c>
      <c r="J343" s="26"/>
    </row>
    <row r="344" spans="1:10" ht="13.2" x14ac:dyDescent="0.25">
      <c r="A344" s="2" t="s">
        <v>6</v>
      </c>
      <c r="B344" s="2" t="s">
        <v>53</v>
      </c>
      <c r="C344" s="2" t="s">
        <v>63</v>
      </c>
      <c r="D344" s="4">
        <v>99</v>
      </c>
      <c r="E344" s="5">
        <v>313.23009999999999</v>
      </c>
      <c r="F344" s="6">
        <v>652.06150000000002</v>
      </c>
      <c r="G344" s="7">
        <v>0.48036895292851978</v>
      </c>
      <c r="H344" s="8">
        <v>3.163940404040404</v>
      </c>
      <c r="I344" s="9">
        <v>6.5864797979797984</v>
      </c>
      <c r="J344" s="26"/>
    </row>
    <row r="345" spans="1:10" ht="13.2" x14ac:dyDescent="0.25">
      <c r="A345" s="2" t="s">
        <v>6</v>
      </c>
      <c r="B345" s="2" t="s">
        <v>53</v>
      </c>
      <c r="C345" s="2" t="s">
        <v>64</v>
      </c>
      <c r="D345" s="4">
        <v>80</v>
      </c>
      <c r="E345" s="5">
        <v>17.9693</v>
      </c>
      <c r="F345" s="6">
        <v>112.5181</v>
      </c>
      <c r="G345" s="7">
        <v>0.15970141692758766</v>
      </c>
      <c r="H345" s="8">
        <v>0.22461625000000002</v>
      </c>
      <c r="I345" s="9">
        <v>1.4064762500000001</v>
      </c>
      <c r="J345" s="26"/>
    </row>
    <row r="346" spans="1:10" ht="13.2" x14ac:dyDescent="0.25">
      <c r="A346" s="2" t="s">
        <v>6</v>
      </c>
      <c r="B346" s="2" t="s">
        <v>56</v>
      </c>
      <c r="C346" s="2" t="s">
        <v>65</v>
      </c>
      <c r="D346" s="4">
        <v>132</v>
      </c>
      <c r="E346" s="5">
        <v>2120.7887999999998</v>
      </c>
      <c r="F346" s="6">
        <v>1724.73</v>
      </c>
      <c r="G346" s="7">
        <v>1.2296352472560921</v>
      </c>
      <c r="H346" s="8">
        <v>16.066581818181817</v>
      </c>
      <c r="I346" s="9">
        <v>13.066136363636364</v>
      </c>
      <c r="J346" s="26"/>
    </row>
    <row r="347" spans="1:10" ht="13.2" x14ac:dyDescent="0.25">
      <c r="A347" s="2" t="s">
        <v>6</v>
      </c>
      <c r="B347" s="2" t="s">
        <v>56</v>
      </c>
      <c r="C347" s="2" t="s">
        <v>67</v>
      </c>
      <c r="D347" s="4">
        <v>729</v>
      </c>
      <c r="E347" s="5">
        <v>1596.4675</v>
      </c>
      <c r="F347" s="6">
        <v>3033.02</v>
      </c>
      <c r="G347" s="7">
        <v>0.52636233852727643</v>
      </c>
      <c r="H347" s="8">
        <v>2.1899417009602193</v>
      </c>
      <c r="I347" s="9">
        <v>4.1605212620027432</v>
      </c>
      <c r="J347" s="26"/>
    </row>
    <row r="348" spans="1:10" ht="13.2" x14ac:dyDescent="0.25">
      <c r="A348" s="2" t="s">
        <v>6</v>
      </c>
      <c r="B348" s="2" t="s">
        <v>56</v>
      </c>
      <c r="C348" s="2" t="s">
        <v>68</v>
      </c>
      <c r="D348" s="4">
        <v>109</v>
      </c>
      <c r="E348" s="5">
        <v>144.3169</v>
      </c>
      <c r="F348" s="6">
        <v>1102.6300000000001</v>
      </c>
      <c r="G348" s="7">
        <v>0.13088424947625221</v>
      </c>
      <c r="H348" s="8">
        <v>1.3240082568807341</v>
      </c>
      <c r="I348" s="9">
        <v>10.115871559633028</v>
      </c>
      <c r="J348" s="26"/>
    </row>
    <row r="349" spans="1:10" ht="13.2" x14ac:dyDescent="0.25">
      <c r="A349" s="2" t="s">
        <v>6</v>
      </c>
      <c r="B349" s="2" t="s">
        <v>56</v>
      </c>
      <c r="C349" s="2" t="s">
        <v>58</v>
      </c>
      <c r="D349" s="4">
        <v>567</v>
      </c>
      <c r="E349" s="5">
        <v>1278.1476</v>
      </c>
      <c r="F349" s="6">
        <v>3087.58</v>
      </c>
      <c r="G349" s="7">
        <v>0.4139642049760654</v>
      </c>
      <c r="H349" s="8">
        <v>2.2542285714285715</v>
      </c>
      <c r="I349" s="9">
        <v>5.445467372134039</v>
      </c>
      <c r="J349" s="26"/>
    </row>
    <row r="350" spans="1:10" ht="13.2" x14ac:dyDescent="0.25">
      <c r="A350" s="2" t="s">
        <v>6</v>
      </c>
      <c r="B350" s="2" t="s">
        <v>59</v>
      </c>
      <c r="C350" s="2" t="s">
        <v>122</v>
      </c>
      <c r="D350" s="4">
        <v>12205</v>
      </c>
      <c r="E350" s="5">
        <v>74845.718800000002</v>
      </c>
      <c r="F350" s="6">
        <v>62731.291799999999</v>
      </c>
      <c r="G350" s="7">
        <v>1.1931161730037896</v>
      </c>
      <c r="H350" s="8">
        <v>6.1323817124129461</v>
      </c>
      <c r="I350" s="9">
        <v>5.1398026874231872</v>
      </c>
      <c r="J350" s="26"/>
    </row>
    <row r="351" spans="1:10" ht="13.2" x14ac:dyDescent="0.25">
      <c r="A351" s="2" t="s">
        <v>6</v>
      </c>
      <c r="B351" s="2" t="s">
        <v>70</v>
      </c>
      <c r="C351" s="2" t="s">
        <v>71</v>
      </c>
      <c r="D351" s="4">
        <v>22</v>
      </c>
      <c r="E351" s="5">
        <v>299.20769999999999</v>
      </c>
      <c r="F351" s="6">
        <v>227.428</v>
      </c>
      <c r="G351" s="7">
        <v>1.3156150517966125</v>
      </c>
      <c r="H351" s="8">
        <v>13.600349999999999</v>
      </c>
      <c r="I351" s="9">
        <v>10.337636363636364</v>
      </c>
      <c r="J351" s="26"/>
    </row>
    <row r="352" spans="1:10" ht="13.2" x14ac:dyDescent="0.25">
      <c r="A352" s="2" t="s">
        <v>6</v>
      </c>
      <c r="B352" s="2" t="s">
        <v>70</v>
      </c>
      <c r="C352" s="2" t="s">
        <v>72</v>
      </c>
      <c r="D352" s="4">
        <v>329</v>
      </c>
      <c r="E352" s="5">
        <v>3209.1210999999998</v>
      </c>
      <c r="F352" s="6">
        <v>6901.6566999999995</v>
      </c>
      <c r="G352" s="7">
        <v>0.46497837251163188</v>
      </c>
      <c r="H352" s="8">
        <v>9.7541674772036462</v>
      </c>
      <c r="I352" s="9">
        <v>20.977679939209725</v>
      </c>
      <c r="J352" s="26"/>
    </row>
    <row r="353" spans="1:10" ht="13.2" x14ac:dyDescent="0.25">
      <c r="A353" s="2" t="s">
        <v>1</v>
      </c>
      <c r="B353" s="2" t="s">
        <v>53</v>
      </c>
      <c r="C353" s="2" t="s">
        <v>54</v>
      </c>
      <c r="D353" s="4">
        <v>354</v>
      </c>
      <c r="E353" s="5">
        <v>2600.7559000000001</v>
      </c>
      <c r="F353" s="6">
        <v>1754.9353000000001</v>
      </c>
      <c r="G353" s="7">
        <v>1.4819668280648295</v>
      </c>
      <c r="H353" s="8">
        <v>7.3467680790960452</v>
      </c>
      <c r="I353" s="9">
        <v>4.9574443502824863</v>
      </c>
      <c r="J353" s="26"/>
    </row>
    <row r="354" spans="1:10" ht="13.2" x14ac:dyDescent="0.25">
      <c r="A354" s="2" t="s">
        <v>1</v>
      </c>
      <c r="B354" s="2" t="s">
        <v>53</v>
      </c>
      <c r="C354" s="2" t="s">
        <v>81</v>
      </c>
      <c r="D354" s="4">
        <v>1275</v>
      </c>
      <c r="E354" s="5">
        <v>30703.908200000002</v>
      </c>
      <c r="F354" s="6">
        <v>47599.1711</v>
      </c>
      <c r="G354" s="7">
        <v>0.6450513210722697</v>
      </c>
      <c r="H354" s="8">
        <v>24.081496627450981</v>
      </c>
      <c r="I354" s="9">
        <v>37.332683215686274</v>
      </c>
      <c r="J354" s="26"/>
    </row>
    <row r="355" spans="1:10" ht="13.2" x14ac:dyDescent="0.25">
      <c r="A355" s="2" t="s">
        <v>1</v>
      </c>
      <c r="B355" s="2" t="s">
        <v>53</v>
      </c>
      <c r="C355" s="2" t="s">
        <v>63</v>
      </c>
      <c r="D355" s="4">
        <v>53</v>
      </c>
      <c r="E355" s="5">
        <v>477.7645</v>
      </c>
      <c r="F355" s="6">
        <v>375.11860000000001</v>
      </c>
      <c r="G355" s="7">
        <v>1.2736358580992784</v>
      </c>
      <c r="H355" s="8">
        <v>9.0144245283018876</v>
      </c>
      <c r="I355" s="9">
        <v>7.0777094339622648</v>
      </c>
      <c r="J355" s="26"/>
    </row>
    <row r="356" spans="1:10" ht="13.2" x14ac:dyDescent="0.25">
      <c r="A356" s="2" t="s">
        <v>1</v>
      </c>
      <c r="B356" s="2" t="s">
        <v>53</v>
      </c>
      <c r="C356" s="2" t="s">
        <v>82</v>
      </c>
      <c r="D356" s="4">
        <v>1012</v>
      </c>
      <c r="E356" s="5">
        <v>14316.8027</v>
      </c>
      <c r="F356" s="6">
        <v>16720.318200000002</v>
      </c>
      <c r="G356" s="7">
        <v>0.85625180865278028</v>
      </c>
      <c r="H356" s="8">
        <v>14.147038241106719</v>
      </c>
      <c r="I356" s="9">
        <v>16.522053557312255</v>
      </c>
      <c r="J356" s="26"/>
    </row>
    <row r="357" spans="1:10" ht="13.2" x14ac:dyDescent="0.25">
      <c r="A357" s="2" t="s">
        <v>1</v>
      </c>
      <c r="B357" s="2" t="s">
        <v>53</v>
      </c>
      <c r="C357" s="2" t="s">
        <v>64</v>
      </c>
      <c r="D357" s="4">
        <v>723</v>
      </c>
      <c r="E357" s="5">
        <v>93.588399999999993</v>
      </c>
      <c r="F357" s="6">
        <v>579.00570000000005</v>
      </c>
      <c r="G357" s="7">
        <v>0.16163640530654533</v>
      </c>
      <c r="H357" s="8">
        <v>0.1294445366528354</v>
      </c>
      <c r="I357" s="9">
        <v>0.80083775933609969</v>
      </c>
      <c r="J357" s="26"/>
    </row>
    <row r="358" spans="1:10" ht="13.2" x14ac:dyDescent="0.25">
      <c r="A358" s="2" t="s">
        <v>1</v>
      </c>
      <c r="B358" s="2" t="s">
        <v>56</v>
      </c>
      <c r="C358" s="2" t="s">
        <v>65</v>
      </c>
      <c r="D358" s="4">
        <v>29</v>
      </c>
      <c r="E358" s="5">
        <v>3128.7296999999999</v>
      </c>
      <c r="F358" s="6">
        <v>549.29999999999995</v>
      </c>
      <c r="G358" s="7">
        <v>5.6958487165483342</v>
      </c>
      <c r="H358" s="8">
        <v>107.88723103448275</v>
      </c>
      <c r="I358" s="9">
        <v>18.941379310344825</v>
      </c>
      <c r="J358" s="26"/>
    </row>
    <row r="359" spans="1:10" ht="13.2" x14ac:dyDescent="0.25">
      <c r="A359" s="2" t="s">
        <v>1</v>
      </c>
      <c r="B359" s="2" t="s">
        <v>56</v>
      </c>
      <c r="C359" s="2" t="s">
        <v>67</v>
      </c>
      <c r="D359" s="4">
        <v>159</v>
      </c>
      <c r="E359" s="5">
        <v>2154.2539000000002</v>
      </c>
      <c r="F359" s="6">
        <v>1786.06</v>
      </c>
      <c r="G359" s="7">
        <v>1.2061486736167879</v>
      </c>
      <c r="H359" s="8">
        <v>13.548766666666667</v>
      </c>
      <c r="I359" s="9">
        <v>11.233081761006289</v>
      </c>
      <c r="J359" s="26"/>
    </row>
    <row r="360" spans="1:10" ht="13.2" x14ac:dyDescent="0.25">
      <c r="A360" s="2" t="s">
        <v>1</v>
      </c>
      <c r="B360" s="2" t="s">
        <v>56</v>
      </c>
      <c r="C360" s="2" t="s">
        <v>123</v>
      </c>
      <c r="D360" s="4">
        <v>333</v>
      </c>
      <c r="E360" s="5">
        <v>2648.1057000000001</v>
      </c>
      <c r="F360" s="6">
        <v>4345.3500000000004</v>
      </c>
      <c r="G360" s="7">
        <v>0.60941137077565666</v>
      </c>
      <c r="H360" s="8">
        <v>7.95226936936937</v>
      </c>
      <c r="I360" s="9">
        <v>13.0490990990991</v>
      </c>
      <c r="J360" s="26"/>
    </row>
    <row r="361" spans="1:10" ht="13.2" x14ac:dyDescent="0.25">
      <c r="A361" s="2" t="s">
        <v>1</v>
      </c>
      <c r="B361" s="2" t="s">
        <v>56</v>
      </c>
      <c r="C361" s="2" t="s">
        <v>57</v>
      </c>
      <c r="D361" s="4">
        <v>12</v>
      </c>
      <c r="E361" s="5">
        <v>56.333399999999997</v>
      </c>
      <c r="F361" s="6">
        <v>22.11</v>
      </c>
      <c r="G361" s="7">
        <v>2.5478697421981003</v>
      </c>
      <c r="H361" s="8">
        <v>4.6944499999999998</v>
      </c>
      <c r="I361" s="9">
        <v>1.8425</v>
      </c>
      <c r="J361" s="26"/>
    </row>
    <row r="362" spans="1:10" ht="13.2" x14ac:dyDescent="0.25">
      <c r="A362" s="2" t="s">
        <v>1</v>
      </c>
      <c r="B362" s="2" t="s">
        <v>56</v>
      </c>
      <c r="C362" s="2" t="s">
        <v>58</v>
      </c>
      <c r="D362" s="4">
        <v>229</v>
      </c>
      <c r="E362" s="5">
        <v>6761.0195000000003</v>
      </c>
      <c r="F362" s="6">
        <v>2744.31</v>
      </c>
      <c r="G362" s="7">
        <v>2.4636500613997692</v>
      </c>
      <c r="H362" s="8">
        <v>29.524102620087337</v>
      </c>
      <c r="I362" s="9">
        <v>11.983886462882095</v>
      </c>
      <c r="J362" s="26"/>
    </row>
    <row r="363" spans="1:10" ht="13.2" x14ac:dyDescent="0.25">
      <c r="A363" s="2" t="s">
        <v>1</v>
      </c>
      <c r="B363" s="2" t="s">
        <v>59</v>
      </c>
      <c r="C363" s="2" t="s">
        <v>74</v>
      </c>
      <c r="D363" s="4">
        <v>4964</v>
      </c>
      <c r="E363" s="5">
        <v>50347.335899999998</v>
      </c>
      <c r="F363" s="6">
        <v>33115.374900000003</v>
      </c>
      <c r="G363" s="7">
        <v>1.5203613443011328</v>
      </c>
      <c r="H363" s="8">
        <v>10.142493130539886</v>
      </c>
      <c r="I363" s="9">
        <v>6.6711069500402909</v>
      </c>
      <c r="J363" s="26"/>
    </row>
    <row r="364" spans="1:10" ht="13.2" x14ac:dyDescent="0.25">
      <c r="D364" s="10"/>
      <c r="E364" s="11"/>
      <c r="F364" s="12"/>
      <c r="G364" s="10"/>
      <c r="H364" s="10"/>
      <c r="I364" s="10"/>
    </row>
    <row r="365" spans="1:10" ht="13.2" x14ac:dyDescent="0.25">
      <c r="D365" s="10"/>
      <c r="E365" s="11"/>
      <c r="F365" s="12"/>
      <c r="G365" s="10"/>
      <c r="H365" s="10"/>
      <c r="I36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89"/>
  <sheetViews>
    <sheetView showGridLines="0" topLeftCell="C1" workbookViewId="0">
      <selection activeCell="R2" sqref="R2"/>
    </sheetView>
  </sheetViews>
  <sheetFormatPr defaultRowHeight="13.2" x14ac:dyDescent="0.25"/>
  <cols>
    <col min="1" max="1" width="13" bestFit="1" customWidth="1"/>
    <col min="2" max="2" width="13.44140625" customWidth="1"/>
    <col min="3" max="3" width="18.6640625" style="269" customWidth="1"/>
    <col min="4" max="4" width="19" customWidth="1"/>
    <col min="5" max="5" width="18.6640625" style="99" customWidth="1"/>
    <col min="7" max="7" width="7.33203125" customWidth="1"/>
    <col min="19" max="19" width="18.6640625" bestFit="1" customWidth="1"/>
    <col min="20" max="20" width="18.5546875" bestFit="1" customWidth="1"/>
    <col min="21" max="21" width="14.88671875" bestFit="1" customWidth="1"/>
    <col min="23" max="23" width="12" bestFit="1" customWidth="1"/>
    <col min="24" max="24" width="14.44140625" bestFit="1" customWidth="1"/>
    <col min="25" max="25" width="12" bestFit="1" customWidth="1"/>
    <col min="26" max="26" width="12.6640625" bestFit="1" customWidth="1"/>
    <col min="27" max="27" width="12.5546875" bestFit="1" customWidth="1"/>
  </cols>
  <sheetData>
    <row r="1" spans="1:24" ht="36.75" customHeight="1" thickBot="1" x14ac:dyDescent="0.3">
      <c r="A1" s="388" t="s">
        <v>124</v>
      </c>
      <c r="B1" s="389" t="s">
        <v>132</v>
      </c>
      <c r="C1" s="390" t="s">
        <v>235</v>
      </c>
      <c r="D1" s="391" t="s">
        <v>236</v>
      </c>
      <c r="E1" s="392" t="s">
        <v>238</v>
      </c>
      <c r="G1" s="266" t="s">
        <v>256</v>
      </c>
      <c r="H1" s="267">
        <v>0.3</v>
      </c>
      <c r="J1" s="404" t="s">
        <v>216</v>
      </c>
    </row>
    <row r="2" spans="1:24" ht="16.2" thickBot="1" x14ac:dyDescent="0.35">
      <c r="A2" s="393">
        <v>44835</v>
      </c>
      <c r="B2" s="396">
        <v>0.56999999999999995</v>
      </c>
      <c r="C2" s="382"/>
      <c r="D2" s="195"/>
      <c r="E2" s="199"/>
      <c r="S2" s="488" t="s">
        <v>196</v>
      </c>
      <c r="T2" s="488"/>
    </row>
    <row r="3" spans="1:24" ht="13.8" thickTop="1" x14ac:dyDescent="0.25">
      <c r="A3" s="394">
        <v>44836</v>
      </c>
      <c r="B3" s="397">
        <v>0.6</v>
      </c>
      <c r="C3" s="383"/>
      <c r="D3" s="196"/>
      <c r="E3" s="200">
        <f>B2</f>
        <v>0.56999999999999995</v>
      </c>
    </row>
    <row r="4" spans="1:24" x14ac:dyDescent="0.25">
      <c r="A4" s="395">
        <v>44837</v>
      </c>
      <c r="B4" s="398">
        <v>0.6</v>
      </c>
      <c r="C4" s="382"/>
      <c r="D4" s="195"/>
      <c r="E4" s="201">
        <f t="shared" ref="E4:E35" si="0">0.3*B3+0.7*E3</f>
        <v>0.57899999999999996</v>
      </c>
      <c r="S4" s="75" t="s">
        <v>188</v>
      </c>
    </row>
    <row r="5" spans="1:24" ht="13.8" thickBot="1" x14ac:dyDescent="0.3">
      <c r="A5" s="394">
        <v>44838</v>
      </c>
      <c r="B5" s="397">
        <v>0.6</v>
      </c>
      <c r="C5" s="386">
        <f>AVERAGE(B2:B4)</f>
        <v>0.59</v>
      </c>
      <c r="D5" s="384">
        <f>$H$1*B4+(1-$H$1)*C5</f>
        <v>0.59299999999999997</v>
      </c>
      <c r="E5" s="200">
        <f t="shared" si="0"/>
        <v>0.58529999999999993</v>
      </c>
      <c r="S5" s="73"/>
      <c r="T5" s="73"/>
    </row>
    <row r="6" spans="1:24" ht="14.4" thickTop="1" thickBot="1" x14ac:dyDescent="0.3">
      <c r="A6" s="395">
        <v>44839</v>
      </c>
      <c r="B6" s="398">
        <v>0.6</v>
      </c>
      <c r="C6" s="387">
        <f t="shared" ref="C6:C63" si="1">AVERAGE(B3:B5)</f>
        <v>0.6</v>
      </c>
      <c r="D6" s="385">
        <f t="shared" ref="D6:D63" si="2">$H$1*B5+(1-$H$1)*C6</f>
        <v>0.6</v>
      </c>
      <c r="E6" s="201">
        <f t="shared" si="0"/>
        <v>0.58970999999999996</v>
      </c>
      <c r="S6" s="85" t="s">
        <v>189</v>
      </c>
      <c r="T6" s="85"/>
    </row>
    <row r="7" spans="1:24" ht="13.8" thickTop="1" x14ac:dyDescent="0.25">
      <c r="A7" s="394">
        <v>44840</v>
      </c>
      <c r="B7" s="397">
        <v>0.63</v>
      </c>
      <c r="C7" s="386">
        <f t="shared" si="1"/>
        <v>0.6</v>
      </c>
      <c r="D7" s="384">
        <f t="shared" si="2"/>
        <v>0.6</v>
      </c>
      <c r="E7" s="200">
        <f t="shared" si="0"/>
        <v>0.59279700000000002</v>
      </c>
      <c r="S7" s="72" t="s">
        <v>190</v>
      </c>
      <c r="T7" s="213">
        <v>0.10654757342531868</v>
      </c>
    </row>
    <row r="8" spans="1:24" x14ac:dyDescent="0.25">
      <c r="A8" s="395">
        <v>44841</v>
      </c>
      <c r="B8" s="398">
        <v>0.62</v>
      </c>
      <c r="C8" s="387">
        <f t="shared" si="1"/>
        <v>0.61</v>
      </c>
      <c r="D8" s="385">
        <f t="shared" si="2"/>
        <v>0.61599999999999999</v>
      </c>
      <c r="E8" s="201">
        <f t="shared" si="0"/>
        <v>0.60395789999999994</v>
      </c>
      <c r="S8" s="72" t="s">
        <v>191</v>
      </c>
      <c r="T8" s="213">
        <v>1.1352385402823675E-2</v>
      </c>
    </row>
    <row r="9" spans="1:24" x14ac:dyDescent="0.25">
      <c r="A9" s="394">
        <v>44842</v>
      </c>
      <c r="B9" s="397">
        <v>0.67</v>
      </c>
      <c r="C9" s="386">
        <f t="shared" si="1"/>
        <v>0.6166666666666667</v>
      </c>
      <c r="D9" s="384">
        <f t="shared" si="2"/>
        <v>0.61766666666666659</v>
      </c>
      <c r="E9" s="200">
        <f t="shared" si="0"/>
        <v>0.60877052999999992</v>
      </c>
      <c r="S9" s="72" t="s">
        <v>192</v>
      </c>
      <c r="T9" s="213">
        <v>-5.4043538276369414E-3</v>
      </c>
    </row>
    <row r="10" spans="1:24" x14ac:dyDescent="0.25">
      <c r="A10" s="395">
        <v>44843</v>
      </c>
      <c r="B10" s="398">
        <v>0.69</v>
      </c>
      <c r="C10" s="387">
        <f t="shared" si="1"/>
        <v>0.64</v>
      </c>
      <c r="D10" s="385">
        <f t="shared" si="2"/>
        <v>0.64900000000000002</v>
      </c>
      <c r="E10" s="201">
        <f t="shared" si="0"/>
        <v>0.62713937099999995</v>
      </c>
      <c r="S10" s="72" t="s">
        <v>193</v>
      </c>
      <c r="T10" s="213">
        <v>5.2833163023076626E-2</v>
      </c>
    </row>
    <row r="11" spans="1:24" ht="13.8" thickBot="1" x14ac:dyDescent="0.3">
      <c r="A11" s="394">
        <v>44844</v>
      </c>
      <c r="B11" s="397">
        <v>0.64</v>
      </c>
      <c r="C11" s="386">
        <f t="shared" si="1"/>
        <v>0.66</v>
      </c>
      <c r="D11" s="384">
        <f t="shared" si="2"/>
        <v>0.66899999999999993</v>
      </c>
      <c r="E11" s="200">
        <f t="shared" si="0"/>
        <v>0.64599755969999995</v>
      </c>
      <c r="S11" s="74" t="s">
        <v>194</v>
      </c>
      <c r="T11" s="74">
        <v>61</v>
      </c>
    </row>
    <row r="12" spans="1:24" ht="13.8" thickTop="1" x14ac:dyDescent="0.25">
      <c r="A12" s="395">
        <v>44845</v>
      </c>
      <c r="B12" s="398">
        <v>0.69</v>
      </c>
      <c r="C12" s="387">
        <f t="shared" si="1"/>
        <v>0.66666666666666663</v>
      </c>
      <c r="D12" s="385">
        <f t="shared" si="2"/>
        <v>0.65866666666666662</v>
      </c>
      <c r="E12" s="201">
        <f t="shared" si="0"/>
        <v>0.64419829178999999</v>
      </c>
    </row>
    <row r="13" spans="1:24" ht="13.8" thickBot="1" x14ac:dyDescent="0.3">
      <c r="A13" s="394">
        <v>44846</v>
      </c>
      <c r="B13" s="397">
        <v>0.68</v>
      </c>
      <c r="C13" s="386">
        <f t="shared" si="1"/>
        <v>0.67333333333333334</v>
      </c>
      <c r="D13" s="384">
        <f t="shared" si="2"/>
        <v>0.67833333333333334</v>
      </c>
      <c r="E13" s="200">
        <f t="shared" si="0"/>
        <v>0.657938804253</v>
      </c>
      <c r="S13" s="76" t="s">
        <v>195</v>
      </c>
      <c r="T13" s="73"/>
      <c r="U13" s="73"/>
      <c r="V13" s="73"/>
      <c r="W13" s="73"/>
      <c r="X13" s="73"/>
    </row>
    <row r="14" spans="1:24" ht="14.4" thickTop="1" thickBot="1" x14ac:dyDescent="0.3">
      <c r="A14" s="395">
        <v>44847</v>
      </c>
      <c r="B14" s="398">
        <v>0.69</v>
      </c>
      <c r="C14" s="387">
        <f t="shared" si="1"/>
        <v>0.67</v>
      </c>
      <c r="D14" s="385">
        <f t="shared" si="2"/>
        <v>0.67300000000000004</v>
      </c>
      <c r="E14" s="201">
        <f t="shared" si="0"/>
        <v>0.66455716297709999</v>
      </c>
      <c r="S14" s="83"/>
      <c r="T14" s="84" t="s">
        <v>199</v>
      </c>
      <c r="U14" s="84" t="s">
        <v>200</v>
      </c>
      <c r="V14" s="84" t="s">
        <v>201</v>
      </c>
      <c r="W14" s="84" t="s">
        <v>202</v>
      </c>
      <c r="X14" s="84" t="s">
        <v>203</v>
      </c>
    </row>
    <row r="15" spans="1:24" ht="13.8" thickTop="1" x14ac:dyDescent="0.25">
      <c r="A15" s="394">
        <v>44848</v>
      </c>
      <c r="B15" s="397">
        <v>0.74</v>
      </c>
      <c r="C15" s="386">
        <f t="shared" si="1"/>
        <v>0.68666666666666665</v>
      </c>
      <c r="D15" s="384">
        <f t="shared" si="2"/>
        <v>0.68766666666666665</v>
      </c>
      <c r="E15" s="200">
        <f t="shared" si="0"/>
        <v>0.67219001408396994</v>
      </c>
      <c r="S15" s="72" t="s">
        <v>196</v>
      </c>
      <c r="T15" s="72">
        <v>1</v>
      </c>
      <c r="U15" s="72">
        <v>1.8910840824959418E-3</v>
      </c>
      <c r="V15" s="72">
        <v>1.8910840824959418E-3</v>
      </c>
      <c r="W15" s="72">
        <v>0.67748177295658829</v>
      </c>
      <c r="X15" s="72">
        <v>0.41376976627765216</v>
      </c>
    </row>
    <row r="16" spans="1:24" x14ac:dyDescent="0.25">
      <c r="A16" s="395">
        <v>44849</v>
      </c>
      <c r="B16" s="398">
        <v>0.52</v>
      </c>
      <c r="C16" s="387">
        <f t="shared" si="1"/>
        <v>0.70333333333333348</v>
      </c>
      <c r="D16" s="385">
        <f t="shared" si="2"/>
        <v>0.71433333333333338</v>
      </c>
      <c r="E16" s="201">
        <f t="shared" si="0"/>
        <v>0.69253300985877897</v>
      </c>
      <c r="S16" s="72" t="s">
        <v>197</v>
      </c>
      <c r="T16" s="72">
        <v>59</v>
      </c>
      <c r="U16" s="72">
        <v>0.16468924378635647</v>
      </c>
      <c r="V16" s="72">
        <v>2.7913431150229911E-3</v>
      </c>
      <c r="W16" s="72"/>
      <c r="X16" s="72"/>
    </row>
    <row r="17" spans="1:27" ht="13.8" thickBot="1" x14ac:dyDescent="0.3">
      <c r="A17" s="394">
        <v>44850</v>
      </c>
      <c r="B17" s="397">
        <v>0.53</v>
      </c>
      <c r="C17" s="386">
        <f t="shared" si="1"/>
        <v>0.65</v>
      </c>
      <c r="D17" s="384">
        <f t="shared" si="2"/>
        <v>0.61099999999999999</v>
      </c>
      <c r="E17" s="200">
        <f t="shared" si="0"/>
        <v>0.6407731069011452</v>
      </c>
      <c r="S17" s="74" t="s">
        <v>149</v>
      </c>
      <c r="T17" s="74">
        <v>60</v>
      </c>
      <c r="U17" s="74">
        <v>0.16658032786885241</v>
      </c>
      <c r="V17" s="74"/>
      <c r="W17" s="74"/>
      <c r="X17" s="74"/>
    </row>
    <row r="18" spans="1:27" ht="14.4" thickTop="1" thickBot="1" x14ac:dyDescent="0.3">
      <c r="A18" s="395">
        <v>44851</v>
      </c>
      <c r="B18" s="398">
        <v>0.54</v>
      </c>
      <c r="C18" s="387">
        <f t="shared" si="1"/>
        <v>0.59666666666666668</v>
      </c>
      <c r="D18" s="385">
        <f t="shared" si="2"/>
        <v>0.57666666666666666</v>
      </c>
      <c r="E18" s="201">
        <f t="shared" si="0"/>
        <v>0.60754117483080161</v>
      </c>
      <c r="S18" s="73"/>
      <c r="T18" s="73"/>
      <c r="U18" s="73"/>
      <c r="V18" s="73"/>
      <c r="W18" s="73"/>
      <c r="X18" s="73"/>
      <c r="Y18" s="73"/>
      <c r="Z18" s="73"/>
      <c r="AA18" s="73"/>
    </row>
    <row r="19" spans="1:27" ht="14.4" thickTop="1" thickBot="1" x14ac:dyDescent="0.3">
      <c r="A19" s="394">
        <v>44852</v>
      </c>
      <c r="B19" s="397">
        <v>0.63</v>
      </c>
      <c r="C19" s="386">
        <f t="shared" si="1"/>
        <v>0.53</v>
      </c>
      <c r="D19" s="384">
        <f t="shared" si="2"/>
        <v>0.53300000000000003</v>
      </c>
      <c r="E19" s="200">
        <f t="shared" si="0"/>
        <v>0.58727882238156115</v>
      </c>
      <c r="S19" s="81"/>
      <c r="T19" s="82" t="s">
        <v>204</v>
      </c>
      <c r="U19" s="82" t="s">
        <v>193</v>
      </c>
      <c r="V19" s="82" t="s">
        <v>205</v>
      </c>
      <c r="W19" s="82" t="s">
        <v>206</v>
      </c>
      <c r="X19" s="82" t="s">
        <v>207</v>
      </c>
      <c r="Y19" s="82" t="s">
        <v>208</v>
      </c>
      <c r="Z19" s="82" t="s">
        <v>209</v>
      </c>
      <c r="AA19" s="82" t="s">
        <v>210</v>
      </c>
    </row>
    <row r="20" spans="1:27" ht="13.8" thickTop="1" x14ac:dyDescent="0.25">
      <c r="A20" s="395">
        <v>44853</v>
      </c>
      <c r="B20" s="398">
        <v>0.63</v>
      </c>
      <c r="C20" s="387">
        <f t="shared" si="1"/>
        <v>0.56666666666666676</v>
      </c>
      <c r="D20" s="385">
        <f t="shared" si="2"/>
        <v>0.58566666666666678</v>
      </c>
      <c r="E20" s="201">
        <f t="shared" si="0"/>
        <v>0.60009517566709281</v>
      </c>
      <c r="S20" s="77" t="s">
        <v>198</v>
      </c>
      <c r="T20" s="79">
        <v>14.815251189846645</v>
      </c>
      <c r="U20" s="72">
        <v>17.237272723594533</v>
      </c>
      <c r="V20" s="72">
        <v>0.85948928391481538</v>
      </c>
      <c r="W20" s="72">
        <v>0.39354946938493163</v>
      </c>
      <c r="X20" s="72">
        <v>-19.676451860913001</v>
      </c>
      <c r="Y20" s="72">
        <v>49.306954240606288</v>
      </c>
      <c r="Z20" s="72">
        <v>-19.676451860913001</v>
      </c>
      <c r="AA20" s="72">
        <v>49.306954240606288</v>
      </c>
    </row>
    <row r="21" spans="1:27" ht="13.8" thickBot="1" x14ac:dyDescent="0.3">
      <c r="A21" s="394">
        <v>44854</v>
      </c>
      <c r="B21" s="397">
        <v>0.65</v>
      </c>
      <c r="C21" s="386">
        <f t="shared" si="1"/>
        <v>0.6</v>
      </c>
      <c r="D21" s="384">
        <f t="shared" si="2"/>
        <v>0.60899999999999999</v>
      </c>
      <c r="E21" s="200">
        <f t="shared" si="0"/>
        <v>0.60906662296696501</v>
      </c>
      <c r="S21" s="78" t="s">
        <v>215</v>
      </c>
      <c r="T21" s="80">
        <v>-3.162347964040191E-4</v>
      </c>
      <c r="U21" s="74">
        <v>3.8420308472632026E-4</v>
      </c>
      <c r="V21" s="74">
        <v>-0.82309280944290941</v>
      </c>
      <c r="W21" s="74">
        <v>0.41376976627764084</v>
      </c>
      <c r="X21" s="74">
        <v>-1.0850233931886414E-3</v>
      </c>
      <c r="Y21" s="74">
        <v>4.5255380038060323E-4</v>
      </c>
      <c r="Z21" s="74">
        <v>-1.0850233931886414E-3</v>
      </c>
      <c r="AA21" s="74">
        <v>4.5255380038060323E-4</v>
      </c>
    </row>
    <row r="22" spans="1:27" ht="13.8" thickTop="1" x14ac:dyDescent="0.25">
      <c r="A22" s="395">
        <v>44855</v>
      </c>
      <c r="B22" s="398">
        <v>0.67</v>
      </c>
      <c r="C22" s="387">
        <f t="shared" si="1"/>
        <v>0.63666666666666671</v>
      </c>
      <c r="D22" s="385">
        <f t="shared" si="2"/>
        <v>0.64066666666666672</v>
      </c>
      <c r="E22" s="201">
        <f t="shared" si="0"/>
        <v>0.62134663607687557</v>
      </c>
    </row>
    <row r="23" spans="1:27" x14ac:dyDescent="0.25">
      <c r="A23" s="394">
        <v>44856</v>
      </c>
      <c r="B23" s="397">
        <v>0.66</v>
      </c>
      <c r="C23" s="386">
        <f t="shared" si="1"/>
        <v>0.65</v>
      </c>
      <c r="D23" s="384">
        <f t="shared" si="2"/>
        <v>0.65599999999999992</v>
      </c>
      <c r="E23" s="200">
        <f t="shared" si="0"/>
        <v>0.63594264525381283</v>
      </c>
    </row>
    <row r="24" spans="1:27" x14ac:dyDescent="0.25">
      <c r="A24" s="395">
        <v>44857</v>
      </c>
      <c r="B24" s="398">
        <v>0.64</v>
      </c>
      <c r="C24" s="387">
        <f t="shared" si="1"/>
        <v>0.66</v>
      </c>
      <c r="D24" s="385">
        <f t="shared" si="2"/>
        <v>0.65999999999999992</v>
      </c>
      <c r="E24" s="201">
        <f t="shared" si="0"/>
        <v>0.64315985167766898</v>
      </c>
    </row>
    <row r="25" spans="1:27" x14ac:dyDescent="0.25">
      <c r="A25" s="394">
        <v>44858</v>
      </c>
      <c r="B25" s="397">
        <v>0.68</v>
      </c>
      <c r="C25" s="386">
        <f t="shared" si="1"/>
        <v>0.65666666666666673</v>
      </c>
      <c r="D25" s="384">
        <f t="shared" si="2"/>
        <v>0.65166666666666662</v>
      </c>
      <c r="E25" s="200">
        <f t="shared" si="0"/>
        <v>0.64221189617436825</v>
      </c>
      <c r="S25" s="75" t="s">
        <v>211</v>
      </c>
    </row>
    <row r="26" spans="1:27" ht="13.8" thickBot="1" x14ac:dyDescent="0.3">
      <c r="A26" s="395">
        <v>44859</v>
      </c>
      <c r="B26" s="398">
        <v>0.63</v>
      </c>
      <c r="C26" s="387">
        <f t="shared" si="1"/>
        <v>0.66</v>
      </c>
      <c r="D26" s="385">
        <f t="shared" si="2"/>
        <v>0.66599999999999993</v>
      </c>
      <c r="E26" s="201">
        <f t="shared" si="0"/>
        <v>0.6535483273220577</v>
      </c>
      <c r="S26" s="73"/>
      <c r="T26" s="73"/>
      <c r="U26" s="73"/>
    </row>
    <row r="27" spans="1:27" ht="14.4" thickTop="1" thickBot="1" x14ac:dyDescent="0.3">
      <c r="A27" s="394">
        <v>44860</v>
      </c>
      <c r="B27" s="397">
        <v>0.69</v>
      </c>
      <c r="C27" s="386">
        <f t="shared" si="1"/>
        <v>0.65</v>
      </c>
      <c r="D27" s="384">
        <f t="shared" si="2"/>
        <v>0.64399999999999991</v>
      </c>
      <c r="E27" s="200">
        <f t="shared" si="0"/>
        <v>0.64648382912544033</v>
      </c>
      <c r="S27" s="82" t="s">
        <v>212</v>
      </c>
      <c r="T27" s="82" t="s">
        <v>214</v>
      </c>
      <c r="U27" s="82" t="s">
        <v>213</v>
      </c>
    </row>
    <row r="28" spans="1:27" ht="13.8" thickTop="1" x14ac:dyDescent="0.25">
      <c r="A28" s="395">
        <v>44861</v>
      </c>
      <c r="B28" s="398">
        <v>0.65</v>
      </c>
      <c r="C28" s="387">
        <f t="shared" si="1"/>
        <v>0.66666666666666663</v>
      </c>
      <c r="D28" s="385">
        <f t="shared" si="2"/>
        <v>0.67366666666666664</v>
      </c>
      <c r="E28" s="201">
        <f t="shared" si="0"/>
        <v>0.65953868038780816</v>
      </c>
      <c r="S28" s="86">
        <v>1</v>
      </c>
      <c r="T28" s="88">
        <v>0.63686409307244851</v>
      </c>
      <c r="U28" s="88">
        <v>-6.686409307244856E-2</v>
      </c>
    </row>
    <row r="29" spans="1:27" x14ac:dyDescent="0.25">
      <c r="A29" s="394">
        <v>44862</v>
      </c>
      <c r="B29" s="397">
        <v>0.74</v>
      </c>
      <c r="C29" s="386">
        <f t="shared" si="1"/>
        <v>0.65666666666666662</v>
      </c>
      <c r="D29" s="384">
        <f t="shared" si="2"/>
        <v>0.65466666666666662</v>
      </c>
      <c r="E29" s="200">
        <f t="shared" si="0"/>
        <v>0.65667707627146576</v>
      </c>
      <c r="S29" s="86">
        <v>2</v>
      </c>
      <c r="T29" s="88">
        <v>0.63654785827604421</v>
      </c>
      <c r="U29" s="88">
        <v>-3.6547858276044232E-2</v>
      </c>
    </row>
    <row r="30" spans="1:27" x14ac:dyDescent="0.25">
      <c r="A30" s="395">
        <v>44863</v>
      </c>
      <c r="B30" s="398">
        <v>0.56999999999999995</v>
      </c>
      <c r="C30" s="387">
        <f t="shared" si="1"/>
        <v>0.69333333333333336</v>
      </c>
      <c r="D30" s="385">
        <f t="shared" si="2"/>
        <v>0.70733333333333337</v>
      </c>
      <c r="E30" s="201">
        <f t="shared" si="0"/>
        <v>0.68167395339002601</v>
      </c>
      <c r="S30" s="86">
        <v>3</v>
      </c>
      <c r="T30" s="88">
        <v>0.63623162347963991</v>
      </c>
      <c r="U30" s="88">
        <v>-3.6231623479639929E-2</v>
      </c>
    </row>
    <row r="31" spans="1:27" x14ac:dyDescent="0.25">
      <c r="A31" s="394">
        <v>44864</v>
      </c>
      <c r="B31" s="397">
        <v>0.56999999999999995</v>
      </c>
      <c r="C31" s="386">
        <f t="shared" si="1"/>
        <v>0.65333333333333332</v>
      </c>
      <c r="D31" s="384">
        <f t="shared" si="2"/>
        <v>0.6283333333333333</v>
      </c>
      <c r="E31" s="200">
        <f t="shared" si="0"/>
        <v>0.64817176737301818</v>
      </c>
      <c r="S31" s="86">
        <v>4</v>
      </c>
      <c r="T31" s="88">
        <v>0.63591538868323738</v>
      </c>
      <c r="U31" s="88">
        <v>-3.5915388683237404E-2</v>
      </c>
    </row>
    <row r="32" spans="1:27" x14ac:dyDescent="0.25">
      <c r="A32" s="395">
        <v>44865</v>
      </c>
      <c r="B32" s="398">
        <v>0.56000000000000005</v>
      </c>
      <c r="C32" s="387">
        <f t="shared" si="1"/>
        <v>0.62666666666666659</v>
      </c>
      <c r="D32" s="385">
        <f t="shared" si="2"/>
        <v>0.60966666666666658</v>
      </c>
      <c r="E32" s="201">
        <f t="shared" si="0"/>
        <v>0.62472023716111269</v>
      </c>
      <c r="S32" s="86">
        <v>5</v>
      </c>
      <c r="T32" s="88">
        <v>0.63559915388683308</v>
      </c>
      <c r="U32" s="88">
        <v>-3.5599153886833101E-2</v>
      </c>
    </row>
    <row r="33" spans="1:21" x14ac:dyDescent="0.25">
      <c r="A33" s="394">
        <v>44866</v>
      </c>
      <c r="B33" s="397">
        <v>0.62</v>
      </c>
      <c r="C33" s="386">
        <f t="shared" si="1"/>
        <v>0.56666666666666665</v>
      </c>
      <c r="D33" s="384">
        <f t="shared" si="2"/>
        <v>0.56466666666666665</v>
      </c>
      <c r="E33" s="200">
        <f t="shared" si="0"/>
        <v>0.60530416601277892</v>
      </c>
      <c r="S33" s="86">
        <v>6</v>
      </c>
      <c r="T33" s="88">
        <v>0.63528291909042878</v>
      </c>
      <c r="U33" s="88">
        <v>-5.2829190904287726E-3</v>
      </c>
    </row>
    <row r="34" spans="1:21" x14ac:dyDescent="0.25">
      <c r="A34" s="395">
        <v>44867</v>
      </c>
      <c r="B34" s="398">
        <v>0.6</v>
      </c>
      <c r="C34" s="387">
        <f t="shared" si="1"/>
        <v>0.58333333333333337</v>
      </c>
      <c r="D34" s="385">
        <f t="shared" si="2"/>
        <v>0.59433333333333338</v>
      </c>
      <c r="E34" s="201">
        <f t="shared" si="0"/>
        <v>0.60971291620894519</v>
      </c>
      <c r="S34" s="86">
        <v>7</v>
      </c>
      <c r="T34" s="88">
        <v>0.63496668429402447</v>
      </c>
      <c r="U34" s="88">
        <v>-1.4966684294024479E-2</v>
      </c>
    </row>
    <row r="35" spans="1:21" x14ac:dyDescent="0.25">
      <c r="A35" s="394">
        <v>44868</v>
      </c>
      <c r="B35" s="397">
        <v>0.62</v>
      </c>
      <c r="C35" s="386">
        <f t="shared" si="1"/>
        <v>0.59333333333333338</v>
      </c>
      <c r="D35" s="384">
        <f t="shared" si="2"/>
        <v>0.59533333333333327</v>
      </c>
      <c r="E35" s="200">
        <f t="shared" si="0"/>
        <v>0.60679904134626161</v>
      </c>
      <c r="S35" s="86">
        <v>8</v>
      </c>
      <c r="T35" s="88">
        <v>0.63465044949762017</v>
      </c>
      <c r="U35" s="88">
        <v>3.5349550502379867E-2</v>
      </c>
    </row>
    <row r="36" spans="1:21" x14ac:dyDescent="0.25">
      <c r="A36" s="395">
        <v>44869</v>
      </c>
      <c r="B36" s="398">
        <v>0.57999999999999996</v>
      </c>
      <c r="C36" s="387">
        <f t="shared" si="1"/>
        <v>0.61333333333333329</v>
      </c>
      <c r="D36" s="385">
        <f t="shared" si="2"/>
        <v>0.61533333333333329</v>
      </c>
      <c r="E36" s="201">
        <f t="shared" ref="E36:E63" si="3">0.3*B35+0.7*E35</f>
        <v>0.61075932894238316</v>
      </c>
      <c r="S36" s="86">
        <v>9</v>
      </c>
      <c r="T36" s="88">
        <v>0.63433421470121587</v>
      </c>
      <c r="U36" s="88">
        <v>5.5665785298784076E-2</v>
      </c>
    </row>
    <row r="37" spans="1:21" x14ac:dyDescent="0.25">
      <c r="A37" s="394">
        <v>44870</v>
      </c>
      <c r="B37" s="397">
        <v>0.65</v>
      </c>
      <c r="C37" s="386">
        <f t="shared" si="1"/>
        <v>0.6</v>
      </c>
      <c r="D37" s="384">
        <f t="shared" si="2"/>
        <v>0.59399999999999997</v>
      </c>
      <c r="E37" s="200">
        <f t="shared" si="3"/>
        <v>0.60153153025966821</v>
      </c>
      <c r="S37" s="86">
        <v>10</v>
      </c>
      <c r="T37" s="88">
        <v>0.63401797990481157</v>
      </c>
      <c r="U37" s="88">
        <v>5.982020095188445E-3</v>
      </c>
    </row>
    <row r="38" spans="1:21" x14ac:dyDescent="0.25">
      <c r="A38" s="395">
        <v>44871</v>
      </c>
      <c r="B38" s="398">
        <v>0.66</v>
      </c>
      <c r="C38" s="387">
        <f t="shared" si="1"/>
        <v>0.6166666666666667</v>
      </c>
      <c r="D38" s="385">
        <f t="shared" si="2"/>
        <v>0.62666666666666671</v>
      </c>
      <c r="E38" s="201">
        <f t="shared" si="3"/>
        <v>0.61607207118176777</v>
      </c>
      <c r="S38" s="86">
        <v>11</v>
      </c>
      <c r="T38" s="88">
        <v>0.63370174510840904</v>
      </c>
      <c r="U38" s="88">
        <v>5.6298254891590904E-2</v>
      </c>
    </row>
    <row r="39" spans="1:21" x14ac:dyDescent="0.25">
      <c r="A39" s="394">
        <v>44872</v>
      </c>
      <c r="B39" s="397">
        <v>0.67</v>
      </c>
      <c r="C39" s="386">
        <f t="shared" si="1"/>
        <v>0.63</v>
      </c>
      <c r="D39" s="384">
        <f t="shared" si="2"/>
        <v>0.63900000000000001</v>
      </c>
      <c r="E39" s="200">
        <f t="shared" si="3"/>
        <v>0.62925044982723743</v>
      </c>
      <c r="S39" s="86">
        <v>12</v>
      </c>
      <c r="T39" s="88">
        <v>0.63338551031200474</v>
      </c>
      <c r="U39" s="88">
        <v>4.6614489687995309E-2</v>
      </c>
    </row>
    <row r="40" spans="1:21" x14ac:dyDescent="0.25">
      <c r="A40" s="395">
        <v>44873</v>
      </c>
      <c r="B40" s="398">
        <v>0.71</v>
      </c>
      <c r="C40" s="387">
        <f t="shared" si="1"/>
        <v>0.66</v>
      </c>
      <c r="D40" s="385">
        <f t="shared" si="2"/>
        <v>0.66300000000000003</v>
      </c>
      <c r="E40" s="201">
        <f t="shared" si="3"/>
        <v>0.64147531487906617</v>
      </c>
      <c r="S40" s="86">
        <v>13</v>
      </c>
      <c r="T40" s="88">
        <v>0.63306927551560044</v>
      </c>
      <c r="U40" s="88">
        <v>5.6930724484399509E-2</v>
      </c>
    </row>
    <row r="41" spans="1:21" x14ac:dyDescent="0.25">
      <c r="A41" s="394">
        <v>44874</v>
      </c>
      <c r="B41" s="397">
        <v>0.69</v>
      </c>
      <c r="C41" s="386">
        <f t="shared" si="1"/>
        <v>0.68</v>
      </c>
      <c r="D41" s="384">
        <f t="shared" si="2"/>
        <v>0.68899999999999995</v>
      </c>
      <c r="E41" s="200">
        <f t="shared" si="3"/>
        <v>0.66203272041534633</v>
      </c>
      <c r="S41" s="86">
        <v>14</v>
      </c>
      <c r="T41" s="88">
        <v>0.63275304071919614</v>
      </c>
      <c r="U41" s="88">
        <v>0.10724695928080386</v>
      </c>
    </row>
    <row r="42" spans="1:21" x14ac:dyDescent="0.25">
      <c r="A42" s="395">
        <v>44875</v>
      </c>
      <c r="B42" s="398">
        <v>0.67</v>
      </c>
      <c r="C42" s="387">
        <f t="shared" si="1"/>
        <v>0.69</v>
      </c>
      <c r="D42" s="385">
        <f t="shared" si="2"/>
        <v>0.69</v>
      </c>
      <c r="E42" s="201">
        <f t="shared" si="3"/>
        <v>0.67042290429074236</v>
      </c>
      <c r="S42" s="86">
        <v>15</v>
      </c>
      <c r="T42" s="88">
        <v>0.63243680592279183</v>
      </c>
      <c r="U42" s="88">
        <v>-0.11243680592279182</v>
      </c>
    </row>
    <row r="43" spans="1:21" ht="13.8" x14ac:dyDescent="0.25">
      <c r="A43" s="394">
        <v>44876</v>
      </c>
      <c r="B43" s="397">
        <v>0.69</v>
      </c>
      <c r="C43" s="386">
        <f t="shared" si="1"/>
        <v>0.69</v>
      </c>
      <c r="D43" s="384">
        <f t="shared" si="2"/>
        <v>0.68399999999999994</v>
      </c>
      <c r="E43" s="200">
        <f t="shared" si="3"/>
        <v>0.6702960330035197</v>
      </c>
      <c r="H43" s="30"/>
      <c r="S43" s="86">
        <v>16</v>
      </c>
      <c r="T43" s="88">
        <v>0.63212057112638753</v>
      </c>
      <c r="U43" s="88">
        <v>-0.1021205711263875</v>
      </c>
    </row>
    <row r="44" spans="1:21" ht="13.8" x14ac:dyDescent="0.25">
      <c r="A44" s="395">
        <v>44877</v>
      </c>
      <c r="B44" s="398">
        <v>0.57999999999999996</v>
      </c>
      <c r="C44" s="387">
        <f t="shared" si="1"/>
        <v>0.68333333333333324</v>
      </c>
      <c r="D44" s="385">
        <f t="shared" si="2"/>
        <v>0.68533333333333324</v>
      </c>
      <c r="E44" s="201">
        <f t="shared" si="3"/>
        <v>0.67620722310246373</v>
      </c>
      <c r="H44" s="65"/>
      <c r="S44" s="86">
        <v>17</v>
      </c>
      <c r="T44" s="88">
        <v>0.63180433632998501</v>
      </c>
      <c r="U44" s="88">
        <v>-9.180433632998497E-2</v>
      </c>
    </row>
    <row r="45" spans="1:21" x14ac:dyDescent="0.25">
      <c r="A45" s="394">
        <v>44878</v>
      </c>
      <c r="B45" s="397">
        <v>0.53</v>
      </c>
      <c r="C45" s="386">
        <f t="shared" si="1"/>
        <v>0.64666666666666661</v>
      </c>
      <c r="D45" s="384">
        <f t="shared" si="2"/>
        <v>0.62666666666666659</v>
      </c>
      <c r="E45" s="200">
        <f t="shared" si="3"/>
        <v>0.64734505617172455</v>
      </c>
      <c r="H45" s="71"/>
      <c r="S45" s="86">
        <v>18</v>
      </c>
      <c r="T45" s="88">
        <v>0.6314881015335807</v>
      </c>
      <c r="U45" s="88">
        <v>-1.4881015335806991E-3</v>
      </c>
    </row>
    <row r="46" spans="1:21" ht="13.8" x14ac:dyDescent="0.25">
      <c r="A46" s="395">
        <v>44879</v>
      </c>
      <c r="B46" s="398">
        <v>0.6</v>
      </c>
      <c r="C46" s="387">
        <f t="shared" si="1"/>
        <v>0.6</v>
      </c>
      <c r="D46" s="385">
        <f t="shared" si="2"/>
        <v>0.57899999999999996</v>
      </c>
      <c r="E46" s="201">
        <f t="shared" si="3"/>
        <v>0.61214153932020721</v>
      </c>
      <c r="H46" s="30"/>
      <c r="S46" s="86">
        <v>19</v>
      </c>
      <c r="T46" s="88">
        <v>0.6311718667371764</v>
      </c>
      <c r="U46" s="88">
        <v>-1.1718667371763969E-3</v>
      </c>
    </row>
    <row r="47" spans="1:21" ht="13.8" x14ac:dyDescent="0.25">
      <c r="A47" s="394">
        <v>44880</v>
      </c>
      <c r="B47" s="397">
        <v>0.61</v>
      </c>
      <c r="C47" s="386">
        <f t="shared" si="1"/>
        <v>0.56999999999999995</v>
      </c>
      <c r="D47" s="384">
        <f t="shared" si="2"/>
        <v>0.57899999999999996</v>
      </c>
      <c r="E47" s="200">
        <f t="shared" si="3"/>
        <v>0.608499077524145</v>
      </c>
      <c r="H47" s="65"/>
      <c r="S47" s="86">
        <v>20</v>
      </c>
      <c r="T47" s="88">
        <v>0.6308556319407721</v>
      </c>
      <c r="U47" s="88">
        <v>1.9144368059227923E-2</v>
      </c>
    </row>
    <row r="48" spans="1:21" x14ac:dyDescent="0.25">
      <c r="A48" s="395">
        <v>44881</v>
      </c>
      <c r="B48" s="398">
        <v>0.57999999999999996</v>
      </c>
      <c r="C48" s="387">
        <f t="shared" si="1"/>
        <v>0.57999999999999996</v>
      </c>
      <c r="D48" s="385">
        <f t="shared" si="2"/>
        <v>0.58899999999999997</v>
      </c>
      <c r="E48" s="201">
        <f t="shared" si="3"/>
        <v>0.60894935426690155</v>
      </c>
      <c r="S48" s="86">
        <v>21</v>
      </c>
      <c r="T48" s="88">
        <v>0.6305393971443678</v>
      </c>
      <c r="U48" s="88">
        <v>3.9460602855632243E-2</v>
      </c>
    </row>
    <row r="49" spans="1:21" x14ac:dyDescent="0.25">
      <c r="A49" s="394">
        <v>44882</v>
      </c>
      <c r="B49" s="397">
        <v>0.57999999999999996</v>
      </c>
      <c r="C49" s="386">
        <f t="shared" si="1"/>
        <v>0.59666666666666668</v>
      </c>
      <c r="D49" s="384">
        <f t="shared" si="2"/>
        <v>0.59166666666666656</v>
      </c>
      <c r="E49" s="200">
        <f t="shared" si="3"/>
        <v>0.60026454798683104</v>
      </c>
      <c r="S49" s="86">
        <v>22</v>
      </c>
      <c r="T49" s="88">
        <v>0.63022316234796349</v>
      </c>
      <c r="U49" s="88">
        <v>2.9776837652036536E-2</v>
      </c>
    </row>
    <row r="50" spans="1:21" x14ac:dyDescent="0.25">
      <c r="A50" s="395">
        <v>44883</v>
      </c>
      <c r="B50" s="398">
        <v>0.61</v>
      </c>
      <c r="C50" s="387">
        <f t="shared" si="1"/>
        <v>0.59</v>
      </c>
      <c r="D50" s="385">
        <f t="shared" si="2"/>
        <v>0.58699999999999997</v>
      </c>
      <c r="E50" s="201">
        <f t="shared" si="3"/>
        <v>0.59418518359078165</v>
      </c>
      <c r="S50" s="86">
        <v>23</v>
      </c>
      <c r="T50" s="88">
        <v>0.62990692755156097</v>
      </c>
      <c r="U50" s="88">
        <v>1.0093072448439044E-2</v>
      </c>
    </row>
    <row r="51" spans="1:21" x14ac:dyDescent="0.25">
      <c r="A51" s="394">
        <v>44884</v>
      </c>
      <c r="B51" s="397">
        <v>0.62</v>
      </c>
      <c r="C51" s="386">
        <f t="shared" si="1"/>
        <v>0.59</v>
      </c>
      <c r="D51" s="384">
        <f t="shared" si="2"/>
        <v>0.59599999999999997</v>
      </c>
      <c r="E51" s="200">
        <f t="shared" si="3"/>
        <v>0.59892962851354714</v>
      </c>
      <c r="S51" s="86">
        <v>24</v>
      </c>
      <c r="T51" s="88">
        <v>0.62959069275515667</v>
      </c>
      <c r="U51" s="88">
        <v>5.0409307244843382E-2</v>
      </c>
    </row>
    <row r="52" spans="1:21" x14ac:dyDescent="0.25">
      <c r="A52" s="395">
        <v>44885</v>
      </c>
      <c r="B52" s="398">
        <v>0.65</v>
      </c>
      <c r="C52" s="387">
        <f t="shared" si="1"/>
        <v>0.60333333333333339</v>
      </c>
      <c r="D52" s="385">
        <f t="shared" si="2"/>
        <v>0.60833333333333339</v>
      </c>
      <c r="E52" s="201">
        <f t="shared" si="3"/>
        <v>0.60525073995948298</v>
      </c>
      <c r="S52" s="86">
        <v>25</v>
      </c>
      <c r="T52" s="88">
        <v>0.62927445795875236</v>
      </c>
      <c r="U52" s="88">
        <v>7.2554204124763988E-4</v>
      </c>
    </row>
    <row r="53" spans="1:21" x14ac:dyDescent="0.25">
      <c r="A53" s="394">
        <v>44886</v>
      </c>
      <c r="B53" s="397">
        <v>0.65</v>
      </c>
      <c r="C53" s="386">
        <f t="shared" si="1"/>
        <v>0.62666666666666659</v>
      </c>
      <c r="D53" s="384">
        <f t="shared" si="2"/>
        <v>0.6336666666666666</v>
      </c>
      <c r="E53" s="200">
        <f t="shared" si="3"/>
        <v>0.61867551797163811</v>
      </c>
      <c r="S53" s="86">
        <v>26</v>
      </c>
      <c r="T53" s="88">
        <v>0.62895822316234806</v>
      </c>
      <c r="U53" s="88">
        <v>6.1041776837651884E-2</v>
      </c>
    </row>
    <row r="54" spans="1:21" x14ac:dyDescent="0.25">
      <c r="A54" s="395">
        <v>44887</v>
      </c>
      <c r="B54" s="398">
        <v>0.71</v>
      </c>
      <c r="C54" s="387">
        <f t="shared" si="1"/>
        <v>0.64</v>
      </c>
      <c r="D54" s="385">
        <f t="shared" si="2"/>
        <v>0.64300000000000002</v>
      </c>
      <c r="E54" s="201">
        <f t="shared" si="3"/>
        <v>0.62807286258014661</v>
      </c>
      <c r="S54" s="86">
        <v>27</v>
      </c>
      <c r="T54" s="88">
        <v>0.62864198836594376</v>
      </c>
      <c r="U54" s="88">
        <v>2.1358011634056262E-2</v>
      </c>
    </row>
    <row r="55" spans="1:21" x14ac:dyDescent="0.25">
      <c r="A55" s="394">
        <v>44888</v>
      </c>
      <c r="B55" s="397">
        <v>0.64</v>
      </c>
      <c r="C55" s="386">
        <f t="shared" si="1"/>
        <v>0.66999999999999993</v>
      </c>
      <c r="D55" s="384">
        <f t="shared" si="2"/>
        <v>0.68199999999999994</v>
      </c>
      <c r="E55" s="200">
        <f t="shared" si="3"/>
        <v>0.65265100380610264</v>
      </c>
      <c r="S55" s="86">
        <v>28</v>
      </c>
      <c r="T55" s="88">
        <v>0.62832575356953946</v>
      </c>
      <c r="U55" s="88">
        <v>0.11167424643046053</v>
      </c>
    </row>
    <row r="56" spans="1:21" x14ac:dyDescent="0.25">
      <c r="A56" s="395">
        <v>44889</v>
      </c>
      <c r="B56" s="398">
        <v>0.66</v>
      </c>
      <c r="C56" s="387">
        <f t="shared" si="1"/>
        <v>0.66666666666666663</v>
      </c>
      <c r="D56" s="385">
        <f t="shared" si="2"/>
        <v>0.65866666666666662</v>
      </c>
      <c r="E56" s="201">
        <f t="shared" si="3"/>
        <v>0.64885570266427184</v>
      </c>
      <c r="S56" s="86">
        <v>29</v>
      </c>
      <c r="T56" s="88">
        <v>0.62800951877313516</v>
      </c>
      <c r="U56" s="88">
        <v>-5.8009518773135205E-2</v>
      </c>
    </row>
    <row r="57" spans="1:21" x14ac:dyDescent="0.25">
      <c r="A57" s="394">
        <v>44890</v>
      </c>
      <c r="B57" s="397">
        <v>0.66</v>
      </c>
      <c r="C57" s="386">
        <f t="shared" si="1"/>
        <v>0.67</v>
      </c>
      <c r="D57" s="384">
        <f t="shared" si="2"/>
        <v>0.66700000000000004</v>
      </c>
      <c r="E57" s="200">
        <f t="shared" si="3"/>
        <v>0.6521989918649902</v>
      </c>
      <c r="S57" s="86">
        <v>30</v>
      </c>
      <c r="T57" s="88">
        <v>0.62769328397673263</v>
      </c>
      <c r="U57" s="88">
        <v>-5.7693283976732679E-2</v>
      </c>
    </row>
    <row r="58" spans="1:21" x14ac:dyDescent="0.25">
      <c r="A58" s="395">
        <v>44891</v>
      </c>
      <c r="B58" s="398">
        <v>0.57999999999999996</v>
      </c>
      <c r="C58" s="387">
        <f t="shared" si="1"/>
        <v>0.65333333333333332</v>
      </c>
      <c r="D58" s="385">
        <f t="shared" si="2"/>
        <v>0.65533333333333332</v>
      </c>
      <c r="E58" s="201">
        <f t="shared" si="3"/>
        <v>0.65453929430549307</v>
      </c>
      <c r="S58" s="86">
        <v>31</v>
      </c>
      <c r="T58" s="88">
        <v>0.62737704918032833</v>
      </c>
      <c r="U58" s="88">
        <v>-6.7377049180328275E-2</v>
      </c>
    </row>
    <row r="59" spans="1:21" x14ac:dyDescent="0.25">
      <c r="A59" s="394">
        <v>44892</v>
      </c>
      <c r="B59" s="397">
        <v>0.55000000000000004</v>
      </c>
      <c r="C59" s="386">
        <f t="shared" si="1"/>
        <v>0.6333333333333333</v>
      </c>
      <c r="D59" s="384">
        <f t="shared" si="2"/>
        <v>0.61733333333333329</v>
      </c>
      <c r="E59" s="200">
        <f t="shared" si="3"/>
        <v>0.63217750601384504</v>
      </c>
      <c r="S59" s="86">
        <v>32</v>
      </c>
      <c r="T59" s="88">
        <v>0.62706081438392403</v>
      </c>
      <c r="U59" s="88">
        <v>-7.06081438392403E-3</v>
      </c>
    </row>
    <row r="60" spans="1:21" x14ac:dyDescent="0.25">
      <c r="A60" s="395">
        <v>44893</v>
      </c>
      <c r="B60" s="398">
        <v>0.57999999999999996</v>
      </c>
      <c r="C60" s="387">
        <f t="shared" si="1"/>
        <v>0.59666666666666668</v>
      </c>
      <c r="D60" s="385">
        <f t="shared" si="2"/>
        <v>0.58266666666666667</v>
      </c>
      <c r="E60" s="201">
        <f t="shared" si="3"/>
        <v>0.60752425420969147</v>
      </c>
      <c r="S60" s="86">
        <v>33</v>
      </c>
      <c r="T60" s="88">
        <v>0.62674457958751972</v>
      </c>
      <c r="U60" s="88">
        <v>-2.6744579587519746E-2</v>
      </c>
    </row>
    <row r="61" spans="1:21" x14ac:dyDescent="0.25">
      <c r="A61" s="394">
        <v>44894</v>
      </c>
      <c r="B61" s="397">
        <v>0.56999999999999995</v>
      </c>
      <c r="C61" s="386">
        <f t="shared" si="1"/>
        <v>0.56999999999999995</v>
      </c>
      <c r="D61" s="384">
        <f t="shared" si="2"/>
        <v>0.57299999999999995</v>
      </c>
      <c r="E61" s="200">
        <f t="shared" si="3"/>
        <v>0.59926697794678407</v>
      </c>
      <c r="S61" s="86">
        <v>34</v>
      </c>
      <c r="T61" s="88">
        <v>0.62642834479111542</v>
      </c>
      <c r="U61" s="88">
        <v>-6.4283447911154257E-3</v>
      </c>
    </row>
    <row r="62" spans="1:21" ht="13.8" thickBot="1" x14ac:dyDescent="0.3">
      <c r="A62" s="395">
        <v>44895</v>
      </c>
      <c r="B62" s="398">
        <v>0.56999999999999995</v>
      </c>
      <c r="C62" s="387">
        <f t="shared" si="1"/>
        <v>0.56666666666666654</v>
      </c>
      <c r="D62" s="385">
        <f t="shared" si="2"/>
        <v>0.56766666666666654</v>
      </c>
      <c r="E62" s="201">
        <f t="shared" si="3"/>
        <v>0.59048688456274889</v>
      </c>
      <c r="S62" s="86">
        <v>35</v>
      </c>
      <c r="T62" s="88">
        <v>0.62611210999471112</v>
      </c>
      <c r="U62" s="88">
        <v>-4.6112109994711159E-2</v>
      </c>
    </row>
    <row r="63" spans="1:21" ht="14.4" thickBot="1" x14ac:dyDescent="0.3">
      <c r="A63" s="399">
        <v>44896</v>
      </c>
      <c r="B63" s="400">
        <f>_xlfn.FORECAST.ETS(A63,B2:B62,A2:A62)</f>
        <v>0.61408535732182878</v>
      </c>
      <c r="C63" s="402">
        <f t="shared" si="1"/>
        <v>0.57333333333333325</v>
      </c>
      <c r="D63" s="403">
        <f t="shared" si="2"/>
        <v>0.57233333333333325</v>
      </c>
      <c r="E63" s="401">
        <f t="shared" si="3"/>
        <v>0.58434081919392411</v>
      </c>
      <c r="F63" s="183"/>
      <c r="S63" s="86">
        <v>36</v>
      </c>
      <c r="T63" s="88">
        <v>0.62579587519830859</v>
      </c>
      <c r="U63" s="88">
        <v>2.4204124801691429E-2</v>
      </c>
    </row>
    <row r="64" spans="1:21" x14ac:dyDescent="0.25">
      <c r="S64" s="86">
        <v>37</v>
      </c>
      <c r="T64" s="88">
        <v>0.62547964040190429</v>
      </c>
      <c r="U64" s="88">
        <v>3.452035959809574E-2</v>
      </c>
    </row>
    <row r="65" spans="4:21" x14ac:dyDescent="0.25">
      <c r="S65" s="86">
        <v>38</v>
      </c>
      <c r="T65" s="88">
        <v>0.62516340560549999</v>
      </c>
      <c r="U65" s="88">
        <v>4.4836594394500051E-2</v>
      </c>
    </row>
    <row r="66" spans="4:21" x14ac:dyDescent="0.25">
      <c r="S66" s="86">
        <v>39</v>
      </c>
      <c r="T66" s="88">
        <v>0.62484717080909569</v>
      </c>
      <c r="U66" s="88">
        <v>8.5152829190904278E-2</v>
      </c>
    </row>
    <row r="67" spans="4:21" x14ac:dyDescent="0.25">
      <c r="D67" s="20"/>
      <c r="E67" s="20"/>
      <c r="S67" s="86">
        <v>40</v>
      </c>
      <c r="T67" s="88">
        <v>0.62453093601269138</v>
      </c>
      <c r="U67" s="88">
        <v>6.5469063987308562E-2</v>
      </c>
    </row>
    <row r="68" spans="4:21" x14ac:dyDescent="0.25">
      <c r="S68" s="86">
        <v>41</v>
      </c>
      <c r="T68" s="88">
        <v>0.62421470121628708</v>
      </c>
      <c r="U68" s="88">
        <v>4.5785298783712958E-2</v>
      </c>
    </row>
    <row r="69" spans="4:21" x14ac:dyDescent="0.25">
      <c r="S69" s="86">
        <v>42</v>
      </c>
      <c r="T69" s="88">
        <v>0.62389846641988456</v>
      </c>
      <c r="U69" s="88">
        <v>6.610153358011539E-2</v>
      </c>
    </row>
    <row r="70" spans="4:21" x14ac:dyDescent="0.25">
      <c r="S70" s="86">
        <v>43</v>
      </c>
      <c r="T70" s="88">
        <v>0.62358223162348025</v>
      </c>
      <c r="U70" s="88">
        <v>-4.3582231623480294E-2</v>
      </c>
    </row>
    <row r="71" spans="4:21" x14ac:dyDescent="0.25">
      <c r="S71" s="86">
        <v>44</v>
      </c>
      <c r="T71" s="88">
        <v>0.62326599682707595</v>
      </c>
      <c r="U71" s="88">
        <v>-9.3265996827075925E-2</v>
      </c>
    </row>
    <row r="72" spans="4:21" x14ac:dyDescent="0.25">
      <c r="S72" s="86">
        <v>45</v>
      </c>
      <c r="T72" s="88">
        <v>0.62294976203067165</v>
      </c>
      <c r="U72" s="88">
        <v>-2.2949762030671672E-2</v>
      </c>
    </row>
    <row r="73" spans="4:21" x14ac:dyDescent="0.25">
      <c r="S73" s="86">
        <v>46</v>
      </c>
      <c r="T73" s="88">
        <v>0.62263352723426735</v>
      </c>
      <c r="U73" s="88">
        <v>-1.2633527234267361E-2</v>
      </c>
    </row>
    <row r="74" spans="4:21" x14ac:dyDescent="0.25">
      <c r="S74" s="86">
        <v>47</v>
      </c>
      <c r="T74" s="88">
        <v>0.62231729243786305</v>
      </c>
      <c r="U74" s="88">
        <v>-4.2317292437863085E-2</v>
      </c>
    </row>
    <row r="75" spans="4:21" x14ac:dyDescent="0.25">
      <c r="S75" s="86">
        <v>48</v>
      </c>
      <c r="T75" s="88">
        <v>0.62200105764146052</v>
      </c>
      <c r="U75" s="88">
        <v>-4.200105764146056E-2</v>
      </c>
    </row>
    <row r="76" spans="4:21" x14ac:dyDescent="0.25">
      <c r="S76" s="86">
        <v>49</v>
      </c>
      <c r="T76" s="88">
        <v>0.62168482284505622</v>
      </c>
      <c r="U76" s="88">
        <v>-1.1684822845056231E-2</v>
      </c>
    </row>
    <row r="77" spans="4:21" x14ac:dyDescent="0.25">
      <c r="S77" s="86">
        <v>50</v>
      </c>
      <c r="T77" s="88">
        <v>0.62136858804865192</v>
      </c>
      <c r="U77" s="88">
        <v>-1.3685880486519197E-3</v>
      </c>
    </row>
    <row r="78" spans="4:21" x14ac:dyDescent="0.25">
      <c r="S78" s="86">
        <v>51</v>
      </c>
      <c r="T78" s="88">
        <v>0.62105235325224761</v>
      </c>
      <c r="U78" s="88">
        <v>2.8947646747752409E-2</v>
      </c>
    </row>
    <row r="79" spans="4:21" x14ac:dyDescent="0.25">
      <c r="S79" s="86">
        <v>52</v>
      </c>
      <c r="T79" s="88">
        <v>0.62073611845584331</v>
      </c>
      <c r="U79" s="88">
        <v>2.9263881544156711E-2</v>
      </c>
    </row>
    <row r="80" spans="4:21" x14ac:dyDescent="0.25">
      <c r="S80" s="86">
        <v>53</v>
      </c>
      <c r="T80" s="88">
        <v>0.62041988365943901</v>
      </c>
      <c r="U80" s="88">
        <v>8.9580116340560956E-2</v>
      </c>
    </row>
    <row r="81" spans="19:21" x14ac:dyDescent="0.25">
      <c r="S81" s="86">
        <v>54</v>
      </c>
      <c r="T81" s="88">
        <v>0.62010364886303471</v>
      </c>
      <c r="U81" s="88">
        <v>1.9896351136965307E-2</v>
      </c>
    </row>
    <row r="82" spans="19:21" x14ac:dyDescent="0.25">
      <c r="S82" s="86">
        <v>55</v>
      </c>
      <c r="T82" s="88">
        <v>0.61978741406663218</v>
      </c>
      <c r="U82" s="88">
        <v>4.021258593336785E-2</v>
      </c>
    </row>
    <row r="83" spans="19:21" x14ac:dyDescent="0.25">
      <c r="S83" s="86">
        <v>56</v>
      </c>
      <c r="T83" s="88">
        <v>0.61947117927022788</v>
      </c>
      <c r="U83" s="88">
        <v>4.0528820729772153E-2</v>
      </c>
    </row>
    <row r="84" spans="19:21" x14ac:dyDescent="0.25">
      <c r="S84" s="86">
        <v>57</v>
      </c>
      <c r="T84" s="88">
        <v>0.61915494447382358</v>
      </c>
      <c r="U84" s="88">
        <v>-3.9154944473823616E-2</v>
      </c>
    </row>
    <row r="85" spans="19:21" x14ac:dyDescent="0.25">
      <c r="S85" s="86">
        <v>58</v>
      </c>
      <c r="T85" s="88">
        <v>0.61883870967741927</v>
      </c>
      <c r="U85" s="88">
        <v>-6.883870967741923E-2</v>
      </c>
    </row>
    <row r="86" spans="19:21" x14ac:dyDescent="0.25">
      <c r="S86" s="86">
        <v>59</v>
      </c>
      <c r="T86" s="88">
        <v>0.61852247488101497</v>
      </c>
      <c r="U86" s="88">
        <v>-3.8522474881015012E-2</v>
      </c>
    </row>
    <row r="87" spans="19:21" x14ac:dyDescent="0.25">
      <c r="S87" s="86">
        <v>60</v>
      </c>
      <c r="T87" s="88">
        <v>0.61820624008461067</v>
      </c>
      <c r="U87" s="88">
        <v>-4.8206240084610719E-2</v>
      </c>
    </row>
    <row r="88" spans="19:21" ht="13.8" thickBot="1" x14ac:dyDescent="0.3">
      <c r="S88" s="87">
        <v>61</v>
      </c>
      <c r="T88" s="89">
        <v>0.61789000528820814</v>
      </c>
      <c r="U88" s="89">
        <v>-4.7890005288208193E-2</v>
      </c>
    </row>
    <row r="89" spans="19:21" ht="13.8" thickTop="1" x14ac:dyDescent="0.25"/>
  </sheetData>
  <mergeCells count="1">
    <mergeCell ref="S2:T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64"/>
  <sheetViews>
    <sheetView showGridLines="0" workbookViewId="0"/>
  </sheetViews>
  <sheetFormatPr defaultRowHeight="13.2" x14ac:dyDescent="0.25"/>
  <cols>
    <col min="1" max="1" width="12.6640625" bestFit="1" customWidth="1"/>
    <col min="2" max="2" width="11" bestFit="1" customWidth="1"/>
    <col min="3" max="3" width="13.109375" bestFit="1" customWidth="1"/>
    <col min="4" max="4" width="21" customWidth="1"/>
    <col min="5" max="5" width="19.44140625" customWidth="1"/>
  </cols>
  <sheetData>
    <row r="1" spans="1:5" ht="35.25" customHeight="1" thickTop="1" thickBot="1" x14ac:dyDescent="0.3">
      <c r="A1" s="405" t="s">
        <v>183</v>
      </c>
      <c r="B1" s="406" t="s">
        <v>184</v>
      </c>
      <c r="C1" s="406" t="s">
        <v>185</v>
      </c>
      <c r="D1" s="407" t="s">
        <v>186</v>
      </c>
      <c r="E1" s="408" t="s">
        <v>187</v>
      </c>
    </row>
    <row r="2" spans="1:5" ht="13.8" thickTop="1" x14ac:dyDescent="0.25">
      <c r="A2" s="409">
        <v>44835</v>
      </c>
      <c r="B2" s="116">
        <v>0.56999999999999995</v>
      </c>
      <c r="C2" s="171"/>
      <c r="D2" s="171"/>
      <c r="E2" s="410"/>
    </row>
    <row r="3" spans="1:5" x14ac:dyDescent="0.25">
      <c r="A3" s="411">
        <v>44836</v>
      </c>
      <c r="B3" s="117">
        <v>0.6</v>
      </c>
      <c r="C3" s="172"/>
      <c r="D3" s="172"/>
      <c r="E3" s="412"/>
    </row>
    <row r="4" spans="1:5" x14ac:dyDescent="0.25">
      <c r="A4" s="413">
        <v>44837</v>
      </c>
      <c r="B4" s="118">
        <v>0.6</v>
      </c>
      <c r="C4" s="173"/>
      <c r="D4" s="173"/>
      <c r="E4" s="414"/>
    </row>
    <row r="5" spans="1:5" x14ac:dyDescent="0.25">
      <c r="A5" s="411">
        <v>44838</v>
      </c>
      <c r="B5" s="117">
        <v>0.6</v>
      </c>
      <c r="C5" s="172"/>
      <c r="D5" s="172"/>
      <c r="E5" s="412"/>
    </row>
    <row r="6" spans="1:5" x14ac:dyDescent="0.25">
      <c r="A6" s="413">
        <v>44839</v>
      </c>
      <c r="B6" s="118">
        <v>0.6</v>
      </c>
      <c r="C6" s="173"/>
      <c r="D6" s="173"/>
      <c r="E6" s="414"/>
    </row>
    <row r="7" spans="1:5" x14ac:dyDescent="0.25">
      <c r="A7" s="411">
        <v>44840</v>
      </c>
      <c r="B7" s="117">
        <v>0.63</v>
      </c>
      <c r="C7" s="172"/>
      <c r="D7" s="172"/>
      <c r="E7" s="412"/>
    </row>
    <row r="8" spans="1:5" x14ac:dyDescent="0.25">
      <c r="A8" s="413">
        <v>44841</v>
      </c>
      <c r="B8" s="118">
        <v>0.62</v>
      </c>
      <c r="C8" s="173"/>
      <c r="D8" s="173"/>
      <c r="E8" s="414"/>
    </row>
    <row r="9" spans="1:5" x14ac:dyDescent="0.25">
      <c r="A9" s="411">
        <v>44842</v>
      </c>
      <c r="B9" s="117">
        <v>0.67</v>
      </c>
      <c r="C9" s="172"/>
      <c r="D9" s="172"/>
      <c r="E9" s="412"/>
    </row>
    <row r="10" spans="1:5" x14ac:dyDescent="0.25">
      <c r="A10" s="413">
        <v>44843</v>
      </c>
      <c r="B10" s="118">
        <v>0.69</v>
      </c>
      <c r="C10" s="173"/>
      <c r="D10" s="173"/>
      <c r="E10" s="414"/>
    </row>
    <row r="11" spans="1:5" x14ac:dyDescent="0.25">
      <c r="A11" s="411">
        <v>44844</v>
      </c>
      <c r="B11" s="117">
        <v>0.64</v>
      </c>
      <c r="C11" s="172"/>
      <c r="D11" s="172"/>
      <c r="E11" s="412"/>
    </row>
    <row r="12" spans="1:5" x14ac:dyDescent="0.25">
      <c r="A12" s="413">
        <v>44845</v>
      </c>
      <c r="B12" s="118">
        <v>0.69</v>
      </c>
      <c r="C12" s="173"/>
      <c r="D12" s="173"/>
      <c r="E12" s="414"/>
    </row>
    <row r="13" spans="1:5" x14ac:dyDescent="0.25">
      <c r="A13" s="411">
        <v>44846</v>
      </c>
      <c r="B13" s="117">
        <v>0.68</v>
      </c>
      <c r="C13" s="172"/>
      <c r="D13" s="172"/>
      <c r="E13" s="412"/>
    </row>
    <row r="14" spans="1:5" x14ac:dyDescent="0.25">
      <c r="A14" s="413">
        <v>44847</v>
      </c>
      <c r="B14" s="118">
        <v>0.69</v>
      </c>
      <c r="C14" s="173"/>
      <c r="D14" s="173"/>
      <c r="E14" s="414"/>
    </row>
    <row r="15" spans="1:5" x14ac:dyDescent="0.25">
      <c r="A15" s="411">
        <v>44848</v>
      </c>
      <c r="B15" s="117">
        <v>0.74</v>
      </c>
      <c r="C15" s="172"/>
      <c r="D15" s="172"/>
      <c r="E15" s="412"/>
    </row>
    <row r="16" spans="1:5" x14ac:dyDescent="0.25">
      <c r="A16" s="413">
        <v>44849</v>
      </c>
      <c r="B16" s="118">
        <v>0.52</v>
      </c>
      <c r="C16" s="173"/>
      <c r="D16" s="173"/>
      <c r="E16" s="414"/>
    </row>
    <row r="17" spans="1:11" x14ac:dyDescent="0.25">
      <c r="A17" s="411">
        <v>44850</v>
      </c>
      <c r="B17" s="117">
        <v>0.53</v>
      </c>
      <c r="C17" s="172"/>
      <c r="D17" s="172"/>
      <c r="E17" s="412"/>
    </row>
    <row r="18" spans="1:11" x14ac:dyDescent="0.25">
      <c r="A18" s="413">
        <v>44851</v>
      </c>
      <c r="B18" s="118">
        <v>0.54</v>
      </c>
      <c r="C18" s="173"/>
      <c r="D18" s="173"/>
      <c r="E18" s="414"/>
    </row>
    <row r="19" spans="1:11" x14ac:dyDescent="0.25">
      <c r="A19" s="411">
        <v>44852</v>
      </c>
      <c r="B19" s="117">
        <v>0.63</v>
      </c>
      <c r="C19" s="172"/>
      <c r="D19" s="172"/>
      <c r="E19" s="412"/>
    </row>
    <row r="20" spans="1:11" x14ac:dyDescent="0.25">
      <c r="A20" s="413">
        <v>44853</v>
      </c>
      <c r="B20" s="118">
        <v>0.63</v>
      </c>
      <c r="C20" s="173"/>
      <c r="D20" s="173"/>
      <c r="E20" s="414"/>
    </row>
    <row r="21" spans="1:11" x14ac:dyDescent="0.25">
      <c r="A21" s="411">
        <v>44854</v>
      </c>
      <c r="B21" s="117">
        <v>0.65</v>
      </c>
      <c r="C21" s="172"/>
      <c r="D21" s="172"/>
      <c r="E21" s="412"/>
    </row>
    <row r="22" spans="1:11" x14ac:dyDescent="0.25">
      <c r="A22" s="413">
        <v>44855</v>
      </c>
      <c r="B22" s="118">
        <v>0.67</v>
      </c>
      <c r="C22" s="173"/>
      <c r="D22" s="173"/>
      <c r="E22" s="414"/>
      <c r="H22" s="19" t="s">
        <v>269</v>
      </c>
    </row>
    <row r="23" spans="1:11" ht="13.8" thickBot="1" x14ac:dyDescent="0.3">
      <c r="A23" s="411">
        <v>44856</v>
      </c>
      <c r="B23" s="117">
        <v>0.66</v>
      </c>
      <c r="C23" s="172"/>
      <c r="D23" s="172"/>
      <c r="E23" s="412"/>
    </row>
    <row r="24" spans="1:11" ht="14.4" thickBot="1" x14ac:dyDescent="0.3">
      <c r="A24" s="413">
        <v>44857</v>
      </c>
      <c r="B24" s="118">
        <v>0.64</v>
      </c>
      <c r="C24" s="173"/>
      <c r="D24" s="173"/>
      <c r="E24" s="414"/>
      <c r="H24" s="489" t="s">
        <v>261</v>
      </c>
      <c r="I24" s="490"/>
      <c r="J24" s="490"/>
      <c r="K24" s="491"/>
    </row>
    <row r="25" spans="1:11" x14ac:dyDescent="0.25">
      <c r="A25" s="411">
        <v>44858</v>
      </c>
      <c r="B25" s="117">
        <v>0.68</v>
      </c>
      <c r="C25" s="172"/>
      <c r="D25" s="172"/>
      <c r="E25" s="412"/>
      <c r="H25" s="492" t="s">
        <v>221</v>
      </c>
      <c r="I25" s="493"/>
      <c r="J25" s="494"/>
      <c r="K25" s="182">
        <f>'12. T3(d)'!B63</f>
        <v>0.61408535732182878</v>
      </c>
    </row>
    <row r="26" spans="1:11" x14ac:dyDescent="0.25">
      <c r="A26" s="413">
        <v>44859</v>
      </c>
      <c r="B26" s="118">
        <v>0.63</v>
      </c>
      <c r="C26" s="173"/>
      <c r="D26" s="173"/>
      <c r="E26" s="414"/>
      <c r="H26" s="495" t="s">
        <v>270</v>
      </c>
      <c r="I26" s="496"/>
      <c r="J26" s="497"/>
      <c r="K26" s="140">
        <f>C63</f>
        <v>0.61049066922439632</v>
      </c>
    </row>
    <row r="27" spans="1:11" x14ac:dyDescent="0.25">
      <c r="A27" s="411">
        <v>44860</v>
      </c>
      <c r="B27" s="117">
        <v>0.69</v>
      </c>
      <c r="C27" s="172"/>
      <c r="D27" s="172"/>
      <c r="E27" s="412"/>
      <c r="H27" s="495" t="s">
        <v>236</v>
      </c>
      <c r="I27" s="496"/>
      <c r="J27" s="497"/>
      <c r="K27" s="140">
        <f>'12. T3(d)'!D63</f>
        <v>0.57233333333333325</v>
      </c>
    </row>
    <row r="28" spans="1:11" ht="13.8" thickBot="1" x14ac:dyDescent="0.3">
      <c r="A28" s="413">
        <v>44861</v>
      </c>
      <c r="B28" s="118">
        <v>0.65</v>
      </c>
      <c r="C28" s="173"/>
      <c r="D28" s="173"/>
      <c r="E28" s="414"/>
      <c r="H28" s="498" t="s">
        <v>238</v>
      </c>
      <c r="I28" s="499"/>
      <c r="J28" s="500"/>
      <c r="K28" s="139">
        <f>'12. T3(d)'!E63</f>
        <v>0.58434081919392411</v>
      </c>
    </row>
    <row r="29" spans="1:11" ht="13.8" thickBot="1" x14ac:dyDescent="0.3">
      <c r="A29" s="411">
        <v>44862</v>
      </c>
      <c r="B29" s="117">
        <v>0.74</v>
      </c>
      <c r="C29" s="172"/>
      <c r="D29" s="172"/>
      <c r="E29" s="412"/>
      <c r="H29" s="461" t="s">
        <v>254</v>
      </c>
      <c r="I29" s="462"/>
      <c r="J29" s="463"/>
      <c r="K29" s="317">
        <f>AVERAGE(K25:K28)</f>
        <v>0.5953125447683707</v>
      </c>
    </row>
    <row r="30" spans="1:11" x14ac:dyDescent="0.25">
      <c r="A30" s="413">
        <v>44863</v>
      </c>
      <c r="B30" s="118">
        <v>0.56999999999999995</v>
      </c>
      <c r="C30" s="173"/>
      <c r="D30" s="173"/>
      <c r="E30" s="414"/>
    </row>
    <row r="31" spans="1:11" x14ac:dyDescent="0.25">
      <c r="A31" s="411">
        <v>44864</v>
      </c>
      <c r="B31" s="117">
        <v>0.56999999999999995</v>
      </c>
      <c r="C31" s="172"/>
      <c r="D31" s="172"/>
      <c r="E31" s="412"/>
    </row>
    <row r="32" spans="1:11" x14ac:dyDescent="0.25">
      <c r="A32" s="413">
        <v>44865</v>
      </c>
      <c r="B32" s="118">
        <v>0.56000000000000005</v>
      </c>
      <c r="C32" s="173"/>
      <c r="D32" s="173"/>
      <c r="E32" s="414"/>
    </row>
    <row r="33" spans="1:5" x14ac:dyDescent="0.25">
      <c r="A33" s="411">
        <v>44866</v>
      </c>
      <c r="B33" s="117">
        <v>0.62</v>
      </c>
      <c r="C33" s="172"/>
      <c r="D33" s="172"/>
      <c r="E33" s="412"/>
    </row>
    <row r="34" spans="1:5" x14ac:dyDescent="0.25">
      <c r="A34" s="413">
        <v>44867</v>
      </c>
      <c r="B34" s="118">
        <v>0.6</v>
      </c>
      <c r="C34" s="173"/>
      <c r="D34" s="173"/>
      <c r="E34" s="414"/>
    </row>
    <row r="35" spans="1:5" x14ac:dyDescent="0.25">
      <c r="A35" s="411">
        <v>44868</v>
      </c>
      <c r="B35" s="117">
        <v>0.62</v>
      </c>
      <c r="C35" s="172"/>
      <c r="D35" s="172"/>
      <c r="E35" s="412"/>
    </row>
    <row r="36" spans="1:5" x14ac:dyDescent="0.25">
      <c r="A36" s="413">
        <v>44869</v>
      </c>
      <c r="B36" s="118">
        <v>0.57999999999999996</v>
      </c>
      <c r="C36" s="173"/>
      <c r="D36" s="173"/>
      <c r="E36" s="414"/>
    </row>
    <row r="37" spans="1:5" x14ac:dyDescent="0.25">
      <c r="A37" s="411">
        <v>44870</v>
      </c>
      <c r="B37" s="117">
        <v>0.65</v>
      </c>
      <c r="C37" s="172"/>
      <c r="D37" s="172"/>
      <c r="E37" s="412"/>
    </row>
    <row r="38" spans="1:5" x14ac:dyDescent="0.25">
      <c r="A38" s="413">
        <v>44871</v>
      </c>
      <c r="B38" s="118">
        <v>0.66</v>
      </c>
      <c r="C38" s="173"/>
      <c r="D38" s="173"/>
      <c r="E38" s="414"/>
    </row>
    <row r="39" spans="1:5" x14ac:dyDescent="0.25">
      <c r="A39" s="411">
        <v>44872</v>
      </c>
      <c r="B39" s="117">
        <v>0.67</v>
      </c>
      <c r="C39" s="172"/>
      <c r="D39" s="172"/>
      <c r="E39" s="412"/>
    </row>
    <row r="40" spans="1:5" x14ac:dyDescent="0.25">
      <c r="A40" s="413">
        <v>44873</v>
      </c>
      <c r="B40" s="118">
        <v>0.71</v>
      </c>
      <c r="C40" s="173"/>
      <c r="D40" s="173"/>
      <c r="E40" s="414"/>
    </row>
    <row r="41" spans="1:5" x14ac:dyDescent="0.25">
      <c r="A41" s="411">
        <v>44874</v>
      </c>
      <c r="B41" s="117">
        <v>0.69</v>
      </c>
      <c r="C41" s="172"/>
      <c r="D41" s="172"/>
      <c r="E41" s="412"/>
    </row>
    <row r="42" spans="1:5" x14ac:dyDescent="0.25">
      <c r="A42" s="413">
        <v>44875</v>
      </c>
      <c r="B42" s="118">
        <v>0.67</v>
      </c>
      <c r="C42" s="173"/>
      <c r="D42" s="173"/>
      <c r="E42" s="414"/>
    </row>
    <row r="43" spans="1:5" x14ac:dyDescent="0.25">
      <c r="A43" s="411">
        <v>44876</v>
      </c>
      <c r="B43" s="117">
        <v>0.69</v>
      </c>
      <c r="C43" s="172"/>
      <c r="D43" s="172"/>
      <c r="E43" s="412"/>
    </row>
    <row r="44" spans="1:5" x14ac:dyDescent="0.25">
      <c r="A44" s="413">
        <v>44877</v>
      </c>
      <c r="B44" s="118">
        <v>0.57999999999999996</v>
      </c>
      <c r="C44" s="173"/>
      <c r="D44" s="173"/>
      <c r="E44" s="414"/>
    </row>
    <row r="45" spans="1:5" x14ac:dyDescent="0.25">
      <c r="A45" s="411">
        <v>44878</v>
      </c>
      <c r="B45" s="117">
        <v>0.53</v>
      </c>
      <c r="C45" s="172"/>
      <c r="D45" s="172"/>
      <c r="E45" s="412"/>
    </row>
    <row r="46" spans="1:5" x14ac:dyDescent="0.25">
      <c r="A46" s="413">
        <v>44879</v>
      </c>
      <c r="B46" s="118">
        <v>0.6</v>
      </c>
      <c r="C46" s="173"/>
      <c r="D46" s="173"/>
      <c r="E46" s="414"/>
    </row>
    <row r="47" spans="1:5" x14ac:dyDescent="0.25">
      <c r="A47" s="411">
        <v>44880</v>
      </c>
      <c r="B47" s="117">
        <v>0.61</v>
      </c>
      <c r="C47" s="172"/>
      <c r="D47" s="172"/>
      <c r="E47" s="412"/>
    </row>
    <row r="48" spans="1:5" x14ac:dyDescent="0.25">
      <c r="A48" s="413">
        <v>44881</v>
      </c>
      <c r="B48" s="118">
        <v>0.57999999999999996</v>
      </c>
      <c r="C48" s="173"/>
      <c r="D48" s="173"/>
      <c r="E48" s="414"/>
    </row>
    <row r="49" spans="1:5" x14ac:dyDescent="0.25">
      <c r="A49" s="411">
        <v>44882</v>
      </c>
      <c r="B49" s="117">
        <v>0.57999999999999996</v>
      </c>
      <c r="C49" s="172"/>
      <c r="D49" s="172"/>
      <c r="E49" s="412"/>
    </row>
    <row r="50" spans="1:5" x14ac:dyDescent="0.25">
      <c r="A50" s="413">
        <v>44883</v>
      </c>
      <c r="B50" s="118">
        <v>0.61</v>
      </c>
      <c r="C50" s="173"/>
      <c r="D50" s="173"/>
      <c r="E50" s="414"/>
    </row>
    <row r="51" spans="1:5" x14ac:dyDescent="0.25">
      <c r="A51" s="411">
        <v>44884</v>
      </c>
      <c r="B51" s="117">
        <v>0.62</v>
      </c>
      <c r="C51" s="172"/>
      <c r="D51" s="172"/>
      <c r="E51" s="412"/>
    </row>
    <row r="52" spans="1:5" x14ac:dyDescent="0.25">
      <c r="A52" s="413">
        <v>44885</v>
      </c>
      <c r="B52" s="118">
        <v>0.65</v>
      </c>
      <c r="C52" s="118">
        <v>0.65</v>
      </c>
      <c r="D52" s="119">
        <v>0.65</v>
      </c>
      <c r="E52" s="415">
        <v>0.65</v>
      </c>
    </row>
    <row r="53" spans="1:5" x14ac:dyDescent="0.25">
      <c r="A53" s="411">
        <v>44886</v>
      </c>
      <c r="B53" s="117">
        <v>0.65</v>
      </c>
      <c r="C53" s="115">
        <f t="shared" ref="C53:C63" si="0">_xlfn.FORECAST.ETS(A53,$B$2:$B$52,$A$2:$A$52,1,1)</f>
        <v>0.64148581531769677</v>
      </c>
      <c r="D53" s="115">
        <f t="shared" ref="D53:D63" si="1">C53-_xlfn.FORECAST.ETS.CONFINT(A53,$B$2:$B$52,$A$2:$A$52,0.95,1,1)</f>
        <v>0.58448763745445231</v>
      </c>
      <c r="E53" s="416">
        <f t="shared" ref="E53:E63" si="2">C53+_xlfn.FORECAST.ETS.CONFINT(A53,$B$2:$B$52,$A$2:$A$52,0.95,1,1)</f>
        <v>0.69848399318094123</v>
      </c>
    </row>
    <row r="54" spans="1:5" x14ac:dyDescent="0.25">
      <c r="A54" s="413">
        <v>44887</v>
      </c>
      <c r="B54" s="118">
        <v>0.71</v>
      </c>
      <c r="C54" s="119">
        <f t="shared" si="0"/>
        <v>0.64525796623785758</v>
      </c>
      <c r="D54" s="119">
        <f t="shared" si="1"/>
        <v>0.58825953188338986</v>
      </c>
      <c r="E54" s="415">
        <f t="shared" si="2"/>
        <v>0.7022564005923253</v>
      </c>
    </row>
    <row r="55" spans="1:5" x14ac:dyDescent="0.25">
      <c r="A55" s="411">
        <v>44888</v>
      </c>
      <c r="B55" s="117">
        <v>0.64</v>
      </c>
      <c r="C55" s="115">
        <f t="shared" si="0"/>
        <v>0.6651519123606271</v>
      </c>
      <c r="D55" s="115">
        <f t="shared" si="1"/>
        <v>0.6081530220246123</v>
      </c>
      <c r="E55" s="416">
        <f t="shared" si="2"/>
        <v>0.72215080269664189</v>
      </c>
    </row>
    <row r="56" spans="1:5" x14ac:dyDescent="0.25">
      <c r="A56" s="413">
        <v>44889</v>
      </c>
      <c r="B56" s="118">
        <v>0.66</v>
      </c>
      <c r="C56" s="119">
        <f t="shared" si="0"/>
        <v>0.64959322247892159</v>
      </c>
      <c r="D56" s="119">
        <f t="shared" si="1"/>
        <v>0.59259361967904201</v>
      </c>
      <c r="E56" s="415">
        <f t="shared" si="2"/>
        <v>0.70659282527880118</v>
      </c>
    </row>
    <row r="57" spans="1:5" x14ac:dyDescent="0.25">
      <c r="A57" s="411">
        <v>44890</v>
      </c>
      <c r="B57" s="117">
        <v>0.66</v>
      </c>
      <c r="C57" s="115">
        <f t="shared" si="0"/>
        <v>0.71426760049427329</v>
      </c>
      <c r="D57" s="115">
        <f t="shared" si="1"/>
        <v>0.65726697176207327</v>
      </c>
      <c r="E57" s="416">
        <f t="shared" si="2"/>
        <v>0.77126822922647331</v>
      </c>
    </row>
    <row r="58" spans="1:5" x14ac:dyDescent="0.25">
      <c r="A58" s="413">
        <v>44891</v>
      </c>
      <c r="B58" s="118">
        <v>0.57999999999999996</v>
      </c>
      <c r="C58" s="119">
        <f t="shared" si="0"/>
        <v>0.53042558822827623</v>
      </c>
      <c r="D58" s="119">
        <f t="shared" si="1"/>
        <v>0.47342356311786621</v>
      </c>
      <c r="E58" s="415">
        <f t="shared" si="2"/>
        <v>0.58742761333868621</v>
      </c>
    </row>
    <row r="59" spans="1:5" x14ac:dyDescent="0.25">
      <c r="A59" s="411">
        <v>44892</v>
      </c>
      <c r="B59" s="117">
        <v>0.55000000000000004</v>
      </c>
      <c r="C59" s="115">
        <f t="shared" si="0"/>
        <v>0.51730100524566758</v>
      </c>
      <c r="D59" s="115">
        <f t="shared" si="1"/>
        <v>0.46029715634584578</v>
      </c>
      <c r="E59" s="416">
        <f t="shared" si="2"/>
        <v>0.57430485414548937</v>
      </c>
    </row>
    <row r="60" spans="1:5" x14ac:dyDescent="0.25">
      <c r="A60" s="413">
        <v>44893</v>
      </c>
      <c r="B60" s="118">
        <v>0.57999999999999996</v>
      </c>
      <c r="C60" s="119">
        <f t="shared" si="0"/>
        <v>0.53063401118931319</v>
      </c>
      <c r="D60" s="119">
        <f t="shared" si="1"/>
        <v>0.47362785413967184</v>
      </c>
      <c r="E60" s="415">
        <f t="shared" si="2"/>
        <v>0.5876401682389546</v>
      </c>
    </row>
    <row r="61" spans="1:5" x14ac:dyDescent="0.25">
      <c r="A61" s="411">
        <v>44894</v>
      </c>
      <c r="B61" s="117">
        <v>0.56999999999999995</v>
      </c>
      <c r="C61" s="115">
        <f t="shared" si="0"/>
        <v>0.59885993456298614</v>
      </c>
      <c r="D61" s="115">
        <f t="shared" si="1"/>
        <v>0.54185092807456936</v>
      </c>
      <c r="E61" s="416">
        <f t="shared" si="2"/>
        <v>0.65586894105140292</v>
      </c>
    </row>
    <row r="62" spans="1:5" ht="13.8" thickBot="1" x14ac:dyDescent="0.3">
      <c r="A62" s="413">
        <v>44895</v>
      </c>
      <c r="B62" s="118">
        <v>0.56999999999999995</v>
      </c>
      <c r="C62" s="119">
        <f t="shared" si="0"/>
        <v>0.59221359362114678</v>
      </c>
      <c r="D62" s="119">
        <f t="shared" si="1"/>
        <v>0.5352011395022247</v>
      </c>
      <c r="E62" s="415">
        <f t="shared" si="2"/>
        <v>0.64922604774006887</v>
      </c>
    </row>
    <row r="63" spans="1:5" ht="15" thickTop="1" thickBot="1" x14ac:dyDescent="0.3">
      <c r="A63" s="417">
        <v>44896</v>
      </c>
      <c r="B63" s="418"/>
      <c r="C63" s="419">
        <f t="shared" si="0"/>
        <v>0.61049066922439632</v>
      </c>
      <c r="D63" s="419">
        <f t="shared" si="1"/>
        <v>0.55347411241191879</v>
      </c>
      <c r="E63" s="420">
        <f t="shared" si="2"/>
        <v>0.66750722603687385</v>
      </c>
    </row>
    <row r="64" spans="1:5" ht="13.8" thickTop="1" x14ac:dyDescent="0.25"/>
  </sheetData>
  <mergeCells count="6">
    <mergeCell ref="H29:J29"/>
    <mergeCell ref="H24:K24"/>
    <mergeCell ref="H25:J25"/>
    <mergeCell ref="H26:J26"/>
    <mergeCell ref="H27:J27"/>
    <mergeCell ref="H28:J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T80"/>
  <sheetViews>
    <sheetView showGridLines="0" topLeftCell="B1" workbookViewId="0">
      <selection activeCell="K33" sqref="K33"/>
    </sheetView>
  </sheetViews>
  <sheetFormatPr defaultRowHeight="13.2" x14ac:dyDescent="0.25"/>
  <cols>
    <col min="2" max="2" width="13.88671875" customWidth="1"/>
    <col min="3" max="4" width="13.44140625" customWidth="1"/>
    <col min="6" max="6" width="27" customWidth="1"/>
    <col min="7" max="7" width="12.5546875" bestFit="1" customWidth="1"/>
    <col min="8" max="8" width="12" bestFit="1" customWidth="1"/>
    <col min="9" max="9" width="11.5546875" bestFit="1" customWidth="1"/>
    <col min="10" max="10" width="15.44140625" customWidth="1"/>
    <col min="11" max="11" width="10.5546875" customWidth="1"/>
    <col min="12" max="12" width="9.109375" customWidth="1"/>
  </cols>
  <sheetData>
    <row r="2" spans="2:20" ht="16.2" thickBot="1" x14ac:dyDescent="0.35">
      <c r="B2" s="162" t="s">
        <v>124</v>
      </c>
      <c r="C2" s="163" t="s">
        <v>128</v>
      </c>
      <c r="D2" s="163" t="s">
        <v>129</v>
      </c>
      <c r="F2" s="161" t="s">
        <v>225</v>
      </c>
      <c r="Q2" s="20"/>
      <c r="R2" s="20"/>
      <c r="S2" s="20"/>
      <c r="T2" s="20"/>
    </row>
    <row r="3" spans="2:20" ht="13.8" thickTop="1" x14ac:dyDescent="0.25">
      <c r="B3" s="106">
        <v>44835</v>
      </c>
      <c r="C3" s="107">
        <v>0.75</v>
      </c>
      <c r="D3" s="107">
        <v>0.72</v>
      </c>
      <c r="Q3" s="20"/>
      <c r="R3" s="20"/>
      <c r="S3" s="20"/>
      <c r="T3" s="20"/>
    </row>
    <row r="4" spans="2:20" x14ac:dyDescent="0.25">
      <c r="B4" s="109">
        <v>44836</v>
      </c>
      <c r="C4" s="110">
        <v>0.71</v>
      </c>
      <c r="D4" s="110">
        <v>0.73</v>
      </c>
      <c r="Q4" s="142"/>
      <c r="R4" s="142"/>
      <c r="S4" s="142"/>
      <c r="T4" s="20"/>
    </row>
    <row r="5" spans="2:20" x14ac:dyDescent="0.25">
      <c r="B5" s="111">
        <v>44837</v>
      </c>
      <c r="C5" s="112">
        <v>0.73</v>
      </c>
      <c r="D5" s="112">
        <v>0.67</v>
      </c>
      <c r="Q5" s="72"/>
      <c r="R5" s="72"/>
      <c r="S5" s="72"/>
      <c r="T5" s="20"/>
    </row>
    <row r="6" spans="2:20" x14ac:dyDescent="0.25">
      <c r="B6" s="109">
        <v>44838</v>
      </c>
      <c r="C6" s="110">
        <v>0.77</v>
      </c>
      <c r="D6" s="110">
        <v>0.78</v>
      </c>
      <c r="Q6" s="72"/>
      <c r="R6" s="72"/>
      <c r="S6" s="72"/>
      <c r="T6" s="20"/>
    </row>
    <row r="7" spans="2:20" x14ac:dyDescent="0.25">
      <c r="B7" s="111">
        <v>44839</v>
      </c>
      <c r="C7" s="112">
        <v>0.76</v>
      </c>
      <c r="D7" s="112">
        <v>0.68</v>
      </c>
      <c r="Q7" s="72"/>
      <c r="R7" s="72"/>
      <c r="S7" s="72"/>
      <c r="T7" s="20"/>
    </row>
    <row r="8" spans="2:20" x14ac:dyDescent="0.25">
      <c r="B8" s="109">
        <v>44840</v>
      </c>
      <c r="C8" s="110">
        <v>0.67</v>
      </c>
      <c r="D8" s="110">
        <v>0.7</v>
      </c>
      <c r="I8" s="169"/>
      <c r="J8" s="72"/>
      <c r="Q8" s="72"/>
      <c r="R8" s="72"/>
      <c r="S8" s="72"/>
      <c r="T8" s="20"/>
    </row>
    <row r="9" spans="2:20" x14ac:dyDescent="0.25">
      <c r="B9" s="111">
        <v>44841</v>
      </c>
      <c r="C9" s="112">
        <v>0.73</v>
      </c>
      <c r="D9" s="112">
        <v>0.75</v>
      </c>
      <c r="Q9" s="72"/>
      <c r="R9" s="72"/>
      <c r="S9" s="72"/>
      <c r="T9" s="20"/>
    </row>
    <row r="10" spans="2:20" ht="13.8" x14ac:dyDescent="0.25">
      <c r="B10" s="109">
        <v>44842</v>
      </c>
      <c r="C10" s="110">
        <v>0.7</v>
      </c>
      <c r="D10" s="110">
        <v>0.69</v>
      </c>
      <c r="F10" s="501" t="s">
        <v>233</v>
      </c>
      <c r="G10" s="501"/>
      <c r="H10" s="501"/>
      <c r="I10" s="90"/>
      <c r="J10" s="501" t="s">
        <v>241</v>
      </c>
      <c r="K10" s="501"/>
      <c r="L10" s="501"/>
      <c r="P10" s="72"/>
      <c r="Q10" s="72"/>
      <c r="R10" s="72"/>
      <c r="S10" s="20"/>
    </row>
    <row r="11" spans="2:20" ht="13.8" thickBot="1" x14ac:dyDescent="0.3">
      <c r="B11" s="111">
        <v>44843</v>
      </c>
      <c r="C11" s="112">
        <v>0.7</v>
      </c>
      <c r="D11" s="112">
        <v>0.7</v>
      </c>
      <c r="F11" s="164"/>
      <c r="G11" s="164"/>
      <c r="H11" s="164"/>
      <c r="I11" s="90"/>
      <c r="J11" s="164"/>
      <c r="K11" s="164"/>
      <c r="L11" s="164"/>
      <c r="P11" s="72"/>
      <c r="Q11" s="72"/>
      <c r="R11" s="72"/>
      <c r="S11" s="20"/>
    </row>
    <row r="12" spans="2:20" ht="13.8" thickBot="1" x14ac:dyDescent="0.3">
      <c r="B12" s="109">
        <v>44844</v>
      </c>
      <c r="C12" s="110">
        <v>0.71</v>
      </c>
      <c r="D12" s="110">
        <v>0.7</v>
      </c>
      <c r="F12" s="167"/>
      <c r="G12" s="168" t="s">
        <v>128</v>
      </c>
      <c r="H12" s="168" t="s">
        <v>129</v>
      </c>
      <c r="I12" s="90"/>
      <c r="J12" s="168"/>
      <c r="K12" s="168" t="s">
        <v>128</v>
      </c>
      <c r="L12" s="168" t="s">
        <v>129</v>
      </c>
      <c r="P12" s="72"/>
      <c r="Q12" s="72"/>
      <c r="R12" s="72"/>
      <c r="S12" s="20"/>
    </row>
    <row r="13" spans="2:20" x14ac:dyDescent="0.25">
      <c r="B13" s="111">
        <v>44845</v>
      </c>
      <c r="C13" s="112">
        <v>0.7</v>
      </c>
      <c r="D13" s="112">
        <v>0.75</v>
      </c>
      <c r="F13" s="141" t="s">
        <v>226</v>
      </c>
      <c r="G13" s="213">
        <v>0.70114754098360654</v>
      </c>
      <c r="H13" s="219">
        <v>0.72688524590163928</v>
      </c>
      <c r="I13" s="90"/>
      <c r="J13" s="141" t="s">
        <v>226</v>
      </c>
      <c r="K13" s="72">
        <v>0.70114754098360654</v>
      </c>
      <c r="L13" s="72">
        <v>0.72688524590163928</v>
      </c>
      <c r="P13" s="72"/>
      <c r="Q13" s="72"/>
      <c r="R13" s="72"/>
      <c r="S13" s="20"/>
    </row>
    <row r="14" spans="2:20" x14ac:dyDescent="0.25">
      <c r="B14" s="109">
        <v>44846</v>
      </c>
      <c r="C14" s="110">
        <v>0.74</v>
      </c>
      <c r="D14" s="110">
        <v>0.8</v>
      </c>
      <c r="F14" s="141" t="s">
        <v>227</v>
      </c>
      <c r="G14" s="213">
        <v>1.0569945355191246E-3</v>
      </c>
      <c r="H14" s="219">
        <v>9.5513661202185831E-4</v>
      </c>
      <c r="I14" s="90"/>
      <c r="J14" s="141" t="s">
        <v>227</v>
      </c>
      <c r="K14" s="72">
        <v>1.0569945355191246E-3</v>
      </c>
      <c r="L14" s="72">
        <v>9.5513661202185831E-4</v>
      </c>
      <c r="P14" s="72"/>
      <c r="Q14" s="72"/>
      <c r="R14" s="72"/>
      <c r="S14" s="20"/>
    </row>
    <row r="15" spans="2:20" x14ac:dyDescent="0.25">
      <c r="B15" s="111">
        <v>44847</v>
      </c>
      <c r="C15" s="112">
        <v>0.72</v>
      </c>
      <c r="D15" s="112">
        <v>0.73</v>
      </c>
      <c r="F15" s="141" t="s">
        <v>194</v>
      </c>
      <c r="G15" s="72">
        <v>61</v>
      </c>
      <c r="H15" s="72">
        <v>61</v>
      </c>
      <c r="I15" s="90"/>
      <c r="J15" s="141" t="s">
        <v>194</v>
      </c>
      <c r="K15" s="72">
        <v>61</v>
      </c>
      <c r="L15" s="72">
        <v>61</v>
      </c>
    </row>
    <row r="16" spans="2:20" x14ac:dyDescent="0.25">
      <c r="B16" s="109">
        <v>44848</v>
      </c>
      <c r="C16" s="110">
        <v>0.7</v>
      </c>
      <c r="D16" s="110">
        <v>0.7</v>
      </c>
      <c r="F16" s="141" t="s">
        <v>228</v>
      </c>
      <c r="G16" s="72">
        <v>0</v>
      </c>
      <c r="H16" s="72"/>
      <c r="I16" s="90"/>
      <c r="J16" s="141" t="s">
        <v>199</v>
      </c>
      <c r="K16" s="72">
        <v>60</v>
      </c>
      <c r="L16" s="72">
        <v>60</v>
      </c>
    </row>
    <row r="17" spans="2:12" x14ac:dyDescent="0.25">
      <c r="B17" s="111">
        <v>44849</v>
      </c>
      <c r="C17" s="112">
        <v>0.71</v>
      </c>
      <c r="D17" s="112">
        <v>0.75</v>
      </c>
      <c r="F17" s="141" t="s">
        <v>199</v>
      </c>
      <c r="G17" s="72">
        <v>120</v>
      </c>
      <c r="H17" s="72"/>
      <c r="I17" s="90"/>
      <c r="J17" s="141" t="s">
        <v>202</v>
      </c>
      <c r="K17" s="72">
        <v>1.1066422564219904</v>
      </c>
      <c r="L17" s="72"/>
    </row>
    <row r="18" spans="2:12" x14ac:dyDescent="0.25">
      <c r="B18" s="109">
        <v>44850</v>
      </c>
      <c r="C18" s="110">
        <v>0.71</v>
      </c>
      <c r="D18" s="110">
        <v>0.71</v>
      </c>
      <c r="F18" s="212" t="s">
        <v>205</v>
      </c>
      <c r="G18" s="215">
        <v>-4.4813265628327574</v>
      </c>
      <c r="H18" s="72"/>
      <c r="I18" s="90"/>
      <c r="J18" s="141" t="s">
        <v>242</v>
      </c>
      <c r="K18" s="38">
        <v>0.34799613554172282</v>
      </c>
      <c r="L18" s="72"/>
    </row>
    <row r="19" spans="2:12" ht="13.8" thickBot="1" x14ac:dyDescent="0.3">
      <c r="B19" s="111">
        <v>44851</v>
      </c>
      <c r="C19" s="112">
        <v>0.74</v>
      </c>
      <c r="D19" s="112">
        <v>0.73</v>
      </c>
      <c r="F19" s="141" t="s">
        <v>229</v>
      </c>
      <c r="G19" s="169">
        <v>8.52923299017858E-6</v>
      </c>
      <c r="H19" s="72"/>
      <c r="I19" s="90"/>
      <c r="J19" s="166" t="s">
        <v>243</v>
      </c>
      <c r="K19" s="165">
        <v>1.5343141798123641</v>
      </c>
      <c r="L19" s="165"/>
    </row>
    <row r="20" spans="2:12" x14ac:dyDescent="0.25">
      <c r="B20" s="109">
        <v>44852</v>
      </c>
      <c r="C20" s="110">
        <v>0.69</v>
      </c>
      <c r="D20" s="110">
        <v>0.77</v>
      </c>
      <c r="F20" s="212" t="s">
        <v>230</v>
      </c>
      <c r="G20" s="215">
        <v>1.6576508993552355</v>
      </c>
      <c r="H20" s="72"/>
      <c r="I20" s="90"/>
    </row>
    <row r="21" spans="2:12" x14ac:dyDescent="0.25">
      <c r="B21" s="111">
        <v>44853</v>
      </c>
      <c r="C21" s="112">
        <v>0.71</v>
      </c>
      <c r="D21" s="112">
        <v>0.71</v>
      </c>
      <c r="F21" s="141" t="s">
        <v>231</v>
      </c>
      <c r="G21" s="169">
        <v>1.705846598035716E-5</v>
      </c>
      <c r="H21" s="72"/>
      <c r="I21" s="90"/>
    </row>
    <row r="22" spans="2:12" ht="13.8" thickBot="1" x14ac:dyDescent="0.3">
      <c r="B22" s="109">
        <v>44854</v>
      </c>
      <c r="C22" s="110">
        <v>0.67</v>
      </c>
      <c r="D22" s="110">
        <v>0.73</v>
      </c>
      <c r="F22" s="166" t="s">
        <v>232</v>
      </c>
      <c r="G22" s="214">
        <v>1.9799304050824413</v>
      </c>
      <c r="H22" s="165"/>
      <c r="I22" s="90"/>
    </row>
    <row r="23" spans="2:12" ht="13.8" thickBot="1" x14ac:dyDescent="0.3">
      <c r="B23" s="111">
        <v>44855</v>
      </c>
      <c r="C23" s="112">
        <v>0.62</v>
      </c>
      <c r="D23" s="112">
        <v>0.7</v>
      </c>
      <c r="F23" s="164"/>
      <c r="G23" s="164"/>
    </row>
    <row r="24" spans="2:12" x14ac:dyDescent="0.25">
      <c r="B24" s="109">
        <v>44856</v>
      </c>
      <c r="C24" s="110">
        <v>0.72</v>
      </c>
      <c r="D24" s="110">
        <v>0.73</v>
      </c>
      <c r="F24" s="212" t="s">
        <v>246</v>
      </c>
      <c r="G24" s="215">
        <f>-G20</f>
        <v>-1.6576508993552355</v>
      </c>
      <c r="H24" s="211"/>
    </row>
    <row r="25" spans="2:12" ht="13.8" thickBot="1" x14ac:dyDescent="0.3">
      <c r="B25" s="111">
        <v>44857</v>
      </c>
      <c r="C25" s="112">
        <v>0.73</v>
      </c>
      <c r="D25" s="112">
        <v>0.74</v>
      </c>
      <c r="F25" s="230" t="s">
        <v>205</v>
      </c>
      <c r="G25" s="231">
        <f>G18</f>
        <v>-4.4813265628327574</v>
      </c>
    </row>
    <row r="26" spans="2:12" x14ac:dyDescent="0.25">
      <c r="B26" s="109">
        <v>44858</v>
      </c>
      <c r="C26" s="110">
        <v>0.68</v>
      </c>
      <c r="D26" s="110">
        <v>0.7</v>
      </c>
      <c r="F26" s="212"/>
      <c r="G26" s="215"/>
    </row>
    <row r="27" spans="2:12" ht="13.8" x14ac:dyDescent="0.25">
      <c r="B27" s="111">
        <v>44859</v>
      </c>
      <c r="C27" s="112">
        <v>0.77</v>
      </c>
      <c r="D27" s="112">
        <v>0.72</v>
      </c>
      <c r="F27" s="218" t="s">
        <v>234</v>
      </c>
      <c r="G27" s="19"/>
    </row>
    <row r="28" spans="2:12" ht="13.8" x14ac:dyDescent="0.25">
      <c r="B28" s="109">
        <v>44860</v>
      </c>
      <c r="C28" s="110">
        <v>0.66</v>
      </c>
      <c r="D28" s="110">
        <v>0.72</v>
      </c>
      <c r="F28" s="65" t="str">
        <f>IF(G25&lt;G24,"We accept alternative hypothesis.","We reject alternative hypothesis.")</f>
        <v>We accept alternative hypothesis.</v>
      </c>
      <c r="G28" s="217"/>
    </row>
    <row r="29" spans="2:12" ht="13.8" x14ac:dyDescent="0.25">
      <c r="B29" s="111">
        <v>44861</v>
      </c>
      <c r="C29" s="112">
        <v>0.7</v>
      </c>
      <c r="D29" s="112">
        <v>0.71</v>
      </c>
      <c r="F29" s="65" t="str">
        <f>IF(G25&lt;G24,"With 95% confidence I conclude that Country_4 has lower CPI than Country_5.","With 95% confidence I conclude that Country_4 has greater CPI than Country_5.")</f>
        <v>With 95% confidence I conclude that Country_4 has lower CPI than Country_5.</v>
      </c>
    </row>
    <row r="30" spans="2:12" x14ac:dyDescent="0.25">
      <c r="B30" s="109">
        <v>44862</v>
      </c>
      <c r="C30" s="110">
        <v>0.69</v>
      </c>
      <c r="D30" s="110">
        <v>0.69</v>
      </c>
      <c r="J30" s="19"/>
      <c r="K30" s="19"/>
    </row>
    <row r="31" spans="2:12" x14ac:dyDescent="0.25">
      <c r="B31" s="111">
        <v>44863</v>
      </c>
      <c r="C31" s="112">
        <v>0.75</v>
      </c>
      <c r="D31" s="112">
        <v>0.69</v>
      </c>
    </row>
    <row r="32" spans="2:12" ht="13.8" thickBot="1" x14ac:dyDescent="0.3">
      <c r="B32" s="109">
        <v>44864</v>
      </c>
      <c r="C32" s="110">
        <v>0.74</v>
      </c>
      <c r="D32" s="110">
        <v>0.73</v>
      </c>
      <c r="J32" s="211"/>
    </row>
    <row r="33" spans="2:10" ht="14.4" thickBot="1" x14ac:dyDescent="0.3">
      <c r="B33" s="111">
        <v>44865</v>
      </c>
      <c r="C33" s="112">
        <v>0.7</v>
      </c>
      <c r="D33" s="112">
        <v>0.72</v>
      </c>
      <c r="F33" s="421" t="s">
        <v>244</v>
      </c>
      <c r="G33" s="422" t="s">
        <v>245</v>
      </c>
      <c r="I33" s="211"/>
      <c r="J33" s="211"/>
    </row>
    <row r="34" spans="2:10" x14ac:dyDescent="0.25">
      <c r="B34" s="109">
        <v>44866</v>
      </c>
      <c r="C34" s="110">
        <v>0.71</v>
      </c>
      <c r="D34" s="110">
        <v>0.8</v>
      </c>
      <c r="F34" s="227">
        <v>-4.5999999999999996</v>
      </c>
      <c r="G34" s="228">
        <f>_xlfn.T.DIST(F34,$G$17,FALSE)</f>
        <v>2.1523647749618246E-5</v>
      </c>
      <c r="I34" s="211"/>
      <c r="J34" s="211"/>
    </row>
    <row r="35" spans="2:10" x14ac:dyDescent="0.25">
      <c r="B35" s="111">
        <v>44867</v>
      </c>
      <c r="C35" s="112">
        <v>0.67</v>
      </c>
      <c r="D35" s="112">
        <v>0.66</v>
      </c>
      <c r="F35" s="227">
        <f>F34+0.2</f>
        <v>-4.3999999999999995</v>
      </c>
      <c r="G35" s="228">
        <f t="shared" ref="G35:G80" si="0">_xlfn.T.DIST(F35,$G$17,FALSE)</f>
        <v>4.6785723878052118E-5</v>
      </c>
      <c r="I35" s="211"/>
      <c r="J35" s="211"/>
    </row>
    <row r="36" spans="2:10" x14ac:dyDescent="0.25">
      <c r="B36" s="109">
        <v>44868</v>
      </c>
      <c r="C36" s="110">
        <v>0.64</v>
      </c>
      <c r="D36" s="110">
        <v>0.73</v>
      </c>
      <c r="F36" s="227">
        <f t="shared" ref="F36:F73" si="1">F35+0.2</f>
        <v>-4.1999999999999993</v>
      </c>
      <c r="G36" s="228">
        <f t="shared" si="0"/>
        <v>9.9178723221261651E-5</v>
      </c>
      <c r="I36" s="211"/>
      <c r="J36" s="211"/>
    </row>
    <row r="37" spans="2:10" x14ac:dyDescent="0.25">
      <c r="B37" s="111">
        <v>44869</v>
      </c>
      <c r="C37" s="112">
        <v>0.69</v>
      </c>
      <c r="D37" s="112">
        <v>0.74</v>
      </c>
      <c r="F37" s="227">
        <f t="shared" si="1"/>
        <v>-3.9999999999999991</v>
      </c>
      <c r="G37" s="228">
        <f t="shared" si="0"/>
        <v>2.048173418985708E-4</v>
      </c>
      <c r="I37" s="211"/>
      <c r="J37" s="211"/>
    </row>
    <row r="38" spans="2:10" x14ac:dyDescent="0.25">
      <c r="B38" s="109">
        <v>44870</v>
      </c>
      <c r="C38" s="110">
        <v>0.7</v>
      </c>
      <c r="D38" s="110">
        <v>0.77</v>
      </c>
      <c r="F38" s="227">
        <f t="shared" si="1"/>
        <v>-3.7999999999999989</v>
      </c>
      <c r="G38" s="228">
        <f t="shared" si="0"/>
        <v>4.1161974782669809E-4</v>
      </c>
      <c r="I38" s="211"/>
      <c r="J38" s="211"/>
    </row>
    <row r="39" spans="2:10" x14ac:dyDescent="0.25">
      <c r="B39" s="111">
        <v>44871</v>
      </c>
      <c r="C39" s="112">
        <v>0.74</v>
      </c>
      <c r="D39" s="112">
        <v>0.75</v>
      </c>
      <c r="F39" s="227">
        <f t="shared" si="1"/>
        <v>-3.5999999999999988</v>
      </c>
      <c r="G39" s="228">
        <f t="shared" si="0"/>
        <v>8.0417356429414986E-4</v>
      </c>
      <c r="I39" s="211"/>
      <c r="J39" s="211"/>
    </row>
    <row r="40" spans="2:10" x14ac:dyDescent="0.25">
      <c r="B40" s="109">
        <v>44872</v>
      </c>
      <c r="C40" s="110">
        <v>0.74</v>
      </c>
      <c r="D40" s="110">
        <v>0.7</v>
      </c>
      <c r="F40" s="227">
        <f t="shared" si="1"/>
        <v>-3.3999999999999986</v>
      </c>
      <c r="G40" s="228">
        <f t="shared" si="0"/>
        <v>1.5257271025005033E-3</v>
      </c>
      <c r="I40" s="211"/>
      <c r="J40" s="211"/>
    </row>
    <row r="41" spans="2:10" x14ac:dyDescent="0.25">
      <c r="B41" s="111">
        <v>44873</v>
      </c>
      <c r="C41" s="112">
        <v>0.69</v>
      </c>
      <c r="D41" s="112">
        <v>0.73</v>
      </c>
      <c r="F41" s="227">
        <f t="shared" si="1"/>
        <v>-3.1999999999999984</v>
      </c>
      <c r="G41" s="228">
        <f t="shared" si="0"/>
        <v>2.8082465597500978E-3</v>
      </c>
      <c r="I41" s="211"/>
      <c r="J41" s="211"/>
    </row>
    <row r="42" spans="2:10" x14ac:dyDescent="0.25">
      <c r="B42" s="109">
        <v>44874</v>
      </c>
      <c r="C42" s="110">
        <v>0.69</v>
      </c>
      <c r="D42" s="110">
        <v>0.75</v>
      </c>
      <c r="F42" s="227">
        <f t="shared" si="1"/>
        <v>-2.9999999999999982</v>
      </c>
      <c r="G42" s="228">
        <f t="shared" si="0"/>
        <v>5.0094864807314144E-3</v>
      </c>
      <c r="I42" s="211"/>
      <c r="J42" s="211"/>
    </row>
    <row r="43" spans="2:10" x14ac:dyDescent="0.25">
      <c r="B43" s="111">
        <v>44875</v>
      </c>
      <c r="C43" s="112">
        <v>0.67</v>
      </c>
      <c r="D43" s="112">
        <v>0.72</v>
      </c>
      <c r="F43" s="227">
        <f t="shared" si="1"/>
        <v>-2.799999999999998</v>
      </c>
      <c r="G43" s="228">
        <f t="shared" si="0"/>
        <v>8.6523002701960026E-3</v>
      </c>
      <c r="I43" s="211"/>
      <c r="J43" s="211"/>
    </row>
    <row r="44" spans="2:10" x14ac:dyDescent="0.25">
      <c r="B44" s="109">
        <v>44876</v>
      </c>
      <c r="C44" s="110">
        <v>0.66</v>
      </c>
      <c r="D44" s="110">
        <v>0.75</v>
      </c>
      <c r="F44" s="227">
        <f t="shared" si="1"/>
        <v>-2.5999999999999979</v>
      </c>
      <c r="G44" s="228">
        <f t="shared" si="0"/>
        <v>1.4455919983429183E-2</v>
      </c>
      <c r="I44" s="211"/>
      <c r="J44" s="211"/>
    </row>
    <row r="45" spans="2:10" x14ac:dyDescent="0.25">
      <c r="B45" s="111">
        <v>44877</v>
      </c>
      <c r="C45" s="112">
        <v>0.65</v>
      </c>
      <c r="D45" s="112">
        <v>0.67</v>
      </c>
      <c r="F45" s="227">
        <f t="shared" si="1"/>
        <v>-2.3999999999999977</v>
      </c>
      <c r="G45" s="228">
        <f t="shared" si="0"/>
        <v>2.3342517653901777E-2</v>
      </c>
      <c r="I45" s="211"/>
      <c r="J45" s="211"/>
    </row>
    <row r="46" spans="2:10" x14ac:dyDescent="0.25">
      <c r="B46" s="109">
        <v>44878</v>
      </c>
      <c r="C46" s="110">
        <v>0.76</v>
      </c>
      <c r="D46" s="110">
        <v>0.78</v>
      </c>
      <c r="F46" s="227">
        <f t="shared" si="1"/>
        <v>-2.1999999999999975</v>
      </c>
      <c r="G46" s="228">
        <f t="shared" si="0"/>
        <v>3.6397219050500161E-2</v>
      </c>
      <c r="I46" s="211"/>
      <c r="J46" s="211"/>
    </row>
    <row r="47" spans="2:10" x14ac:dyDescent="0.25">
      <c r="B47" s="111">
        <v>44879</v>
      </c>
      <c r="C47" s="112">
        <v>0.68</v>
      </c>
      <c r="D47" s="112">
        <v>0.77</v>
      </c>
      <c r="F47" s="227">
        <f t="shared" si="1"/>
        <v>-1.9999999999999976</v>
      </c>
      <c r="G47" s="228">
        <f t="shared" si="0"/>
        <v>5.4759406149834794E-2</v>
      </c>
      <c r="I47" s="211"/>
      <c r="J47" s="211"/>
    </row>
    <row r="48" spans="2:10" x14ac:dyDescent="0.25">
      <c r="B48" s="109">
        <v>44880</v>
      </c>
      <c r="C48" s="110">
        <v>0.69</v>
      </c>
      <c r="D48" s="110">
        <v>0.72</v>
      </c>
      <c r="F48" s="227">
        <f t="shared" si="1"/>
        <v>-1.7999999999999976</v>
      </c>
      <c r="G48" s="228">
        <f t="shared" si="0"/>
        <v>7.9431627033083221E-2</v>
      </c>
      <c r="I48" s="211"/>
      <c r="J48" s="211"/>
    </row>
    <row r="49" spans="2:10" x14ac:dyDescent="0.25">
      <c r="B49" s="111">
        <v>44881</v>
      </c>
      <c r="C49" s="112">
        <v>0.66</v>
      </c>
      <c r="D49" s="112">
        <v>0.75</v>
      </c>
      <c r="F49" s="227">
        <f t="shared" si="1"/>
        <v>-1.5999999999999976</v>
      </c>
      <c r="G49" s="228">
        <f t="shared" si="0"/>
        <v>0.11101231735693783</v>
      </c>
      <c r="I49" s="211"/>
      <c r="J49" s="211"/>
    </row>
    <row r="50" spans="2:10" x14ac:dyDescent="0.25">
      <c r="B50" s="109">
        <v>44882</v>
      </c>
      <c r="C50" s="110">
        <v>0.72</v>
      </c>
      <c r="D50" s="110">
        <v>0.73</v>
      </c>
      <c r="F50" s="227">
        <f t="shared" si="1"/>
        <v>-1.3999999999999977</v>
      </c>
      <c r="G50" s="228">
        <f t="shared" si="0"/>
        <v>0.14938845390382458</v>
      </c>
      <c r="I50" s="211"/>
      <c r="J50" s="211"/>
    </row>
    <row r="51" spans="2:10" x14ac:dyDescent="0.25">
      <c r="B51" s="111">
        <v>44883</v>
      </c>
      <c r="C51" s="112">
        <v>0.65</v>
      </c>
      <c r="D51" s="112">
        <v>0.71</v>
      </c>
      <c r="F51" s="227">
        <f t="shared" si="1"/>
        <v>-1.1999999999999977</v>
      </c>
      <c r="G51" s="228">
        <f t="shared" si="0"/>
        <v>0.19345692912764387</v>
      </c>
      <c r="I51" s="211"/>
      <c r="J51" s="211"/>
    </row>
    <row r="52" spans="2:10" x14ac:dyDescent="0.25">
      <c r="B52" s="109">
        <v>44884</v>
      </c>
      <c r="C52" s="110">
        <v>0.69</v>
      </c>
      <c r="D52" s="110">
        <v>0.73</v>
      </c>
      <c r="F52" s="227">
        <f t="shared" si="1"/>
        <v>-0.99999999999999778</v>
      </c>
      <c r="G52" s="228">
        <f t="shared" si="0"/>
        <v>0.24096600519662464</v>
      </c>
      <c r="I52" s="211"/>
      <c r="J52" s="211"/>
    </row>
    <row r="53" spans="2:10" x14ac:dyDescent="0.25">
      <c r="B53" s="111">
        <v>44885</v>
      </c>
      <c r="C53" s="112">
        <v>0.67</v>
      </c>
      <c r="D53" s="112">
        <v>0.76</v>
      </c>
      <c r="F53" s="227">
        <f t="shared" si="1"/>
        <v>-0.79999999999999782</v>
      </c>
      <c r="G53" s="228">
        <f t="shared" si="0"/>
        <v>0.2885660975001707</v>
      </c>
      <c r="I53" s="211"/>
      <c r="J53" s="211"/>
    </row>
    <row r="54" spans="2:10" x14ac:dyDescent="0.25">
      <c r="B54" s="109">
        <v>44886</v>
      </c>
      <c r="C54" s="110">
        <v>0.71</v>
      </c>
      <c r="D54" s="110">
        <v>0.72</v>
      </c>
      <c r="F54" s="229">
        <f t="shared" si="1"/>
        <v>-0.59999999999999787</v>
      </c>
      <c r="G54" s="228">
        <f t="shared" si="0"/>
        <v>0.33212292063731025</v>
      </c>
      <c r="I54" s="211"/>
      <c r="J54" s="211"/>
    </row>
    <row r="55" spans="2:10" x14ac:dyDescent="0.25">
      <c r="B55" s="111">
        <v>44887</v>
      </c>
      <c r="C55" s="112">
        <v>0.68</v>
      </c>
      <c r="D55" s="112">
        <v>0.72</v>
      </c>
      <c r="F55" s="227">
        <f t="shared" si="1"/>
        <v>-0.39999999999999786</v>
      </c>
      <c r="G55" s="228">
        <f t="shared" si="0"/>
        <v>0.3672785308719948</v>
      </c>
      <c r="I55" s="211"/>
      <c r="J55" s="211"/>
    </row>
    <row r="56" spans="2:10" x14ac:dyDescent="0.25">
      <c r="B56" s="109">
        <v>44888</v>
      </c>
      <c r="C56" s="110">
        <v>0.66</v>
      </c>
      <c r="D56" s="110">
        <v>0.73</v>
      </c>
      <c r="F56" s="227">
        <f t="shared" si="1"/>
        <v>-0.19999999999999785</v>
      </c>
      <c r="G56" s="228">
        <f t="shared" si="0"/>
        <v>0.39016515750087605</v>
      </c>
      <c r="I56" s="211"/>
      <c r="J56" s="211"/>
    </row>
    <row r="57" spans="2:10" x14ac:dyDescent="0.25">
      <c r="B57" s="111">
        <v>44889</v>
      </c>
      <c r="C57" s="112">
        <v>0.7</v>
      </c>
      <c r="D57" s="112">
        <v>0.74</v>
      </c>
      <c r="F57" s="229">
        <f t="shared" si="1"/>
        <v>2.1649348980190553E-15</v>
      </c>
      <c r="G57" s="228">
        <f t="shared" si="0"/>
        <v>0.39811202540858193</v>
      </c>
      <c r="I57" s="211"/>
      <c r="J57" s="211"/>
    </row>
    <row r="58" spans="2:10" x14ac:dyDescent="0.25">
      <c r="B58" s="109">
        <v>44890</v>
      </c>
      <c r="C58" s="110">
        <v>0.71</v>
      </c>
      <c r="D58" s="110">
        <v>0.77</v>
      </c>
      <c r="F58" s="227">
        <f t="shared" si="1"/>
        <v>0.20000000000000218</v>
      </c>
      <c r="G58" s="228">
        <f t="shared" si="0"/>
        <v>0.39016515750087577</v>
      </c>
      <c r="I58" s="211"/>
      <c r="J58" s="211"/>
    </row>
    <row r="59" spans="2:10" x14ac:dyDescent="0.25">
      <c r="B59" s="111">
        <v>44891</v>
      </c>
      <c r="C59" s="112">
        <v>0.7</v>
      </c>
      <c r="D59" s="112">
        <v>0.71</v>
      </c>
      <c r="F59" s="227">
        <f t="shared" si="1"/>
        <v>0.40000000000000219</v>
      </c>
      <c r="G59" s="228">
        <f t="shared" si="0"/>
        <v>0.36727853087199419</v>
      </c>
      <c r="I59" s="211"/>
      <c r="J59" s="211"/>
    </row>
    <row r="60" spans="2:10" x14ac:dyDescent="0.25">
      <c r="B60" s="109">
        <v>44892</v>
      </c>
      <c r="C60" s="110">
        <v>0.71</v>
      </c>
      <c r="D60" s="110">
        <v>0.75</v>
      </c>
      <c r="F60" s="227">
        <f t="shared" si="1"/>
        <v>0.6000000000000022</v>
      </c>
      <c r="G60" s="228">
        <f t="shared" si="0"/>
        <v>0.33212292063730936</v>
      </c>
      <c r="I60" s="211"/>
      <c r="J60" s="211"/>
    </row>
    <row r="61" spans="2:10" x14ac:dyDescent="0.25">
      <c r="B61" s="111">
        <v>44893</v>
      </c>
      <c r="C61" s="112">
        <v>0.68</v>
      </c>
      <c r="D61" s="112">
        <v>0.74</v>
      </c>
      <c r="F61" s="227">
        <f t="shared" si="1"/>
        <v>0.80000000000000226</v>
      </c>
      <c r="G61" s="228">
        <f t="shared" si="0"/>
        <v>0.2885660975001697</v>
      </c>
      <c r="I61" s="211"/>
      <c r="J61" s="211"/>
    </row>
    <row r="62" spans="2:10" x14ac:dyDescent="0.25">
      <c r="B62" s="109">
        <v>44894</v>
      </c>
      <c r="C62" s="110">
        <v>0.69</v>
      </c>
      <c r="D62" s="110">
        <v>0.67</v>
      </c>
      <c r="F62" s="227">
        <f>F61+0.2</f>
        <v>1.0000000000000022</v>
      </c>
      <c r="G62" s="228">
        <f t="shared" si="0"/>
        <v>0.24096600519662359</v>
      </c>
      <c r="I62" s="211"/>
      <c r="J62" s="211"/>
    </row>
    <row r="63" spans="2:10" x14ac:dyDescent="0.25">
      <c r="B63" s="111">
        <v>44895</v>
      </c>
      <c r="C63" s="112">
        <v>0.68</v>
      </c>
      <c r="D63" s="112">
        <v>0.72</v>
      </c>
      <c r="F63" s="227">
        <f t="shared" si="1"/>
        <v>1.2000000000000022</v>
      </c>
      <c r="G63" s="228">
        <f t="shared" si="0"/>
        <v>0.19345692912764287</v>
      </c>
    </row>
    <row r="64" spans="2:10" x14ac:dyDescent="0.25">
      <c r="F64" s="227">
        <f>F63+0.2</f>
        <v>1.4000000000000021</v>
      </c>
      <c r="G64" s="228">
        <f t="shared" si="0"/>
        <v>0.14938845390382369</v>
      </c>
    </row>
    <row r="65" spans="6:7" x14ac:dyDescent="0.25">
      <c r="F65" s="227">
        <f t="shared" si="1"/>
        <v>1.6000000000000021</v>
      </c>
      <c r="G65" s="228">
        <f t="shared" si="0"/>
        <v>0.11101231735693703</v>
      </c>
    </row>
    <row r="66" spans="6:7" x14ac:dyDescent="0.25">
      <c r="F66" s="227">
        <f t="shared" si="1"/>
        <v>1.800000000000002</v>
      </c>
      <c r="G66" s="228">
        <f t="shared" si="0"/>
        <v>7.9431627033082583E-2</v>
      </c>
    </row>
    <row r="67" spans="6:7" x14ac:dyDescent="0.25">
      <c r="F67" s="227">
        <f t="shared" si="1"/>
        <v>2.0000000000000022</v>
      </c>
      <c r="G67" s="228">
        <f t="shared" si="0"/>
        <v>5.4759406149834287E-2</v>
      </c>
    </row>
    <row r="68" spans="6:7" x14ac:dyDescent="0.25">
      <c r="F68" s="227">
        <f t="shared" si="1"/>
        <v>2.2000000000000024</v>
      </c>
      <c r="G68" s="228">
        <f t="shared" si="0"/>
        <v>3.6397219050499773E-2</v>
      </c>
    </row>
    <row r="69" spans="6:7" x14ac:dyDescent="0.25">
      <c r="F69" s="227">
        <f t="shared" si="1"/>
        <v>2.4000000000000026</v>
      </c>
      <c r="G69" s="228">
        <f t="shared" si="0"/>
        <v>2.334251765390152E-2</v>
      </c>
    </row>
    <row r="70" spans="6:7" x14ac:dyDescent="0.25">
      <c r="F70" s="227">
        <f>F69+0.2</f>
        <v>2.6000000000000028</v>
      </c>
      <c r="G70" s="228">
        <f t="shared" si="0"/>
        <v>1.4455919983429016E-2</v>
      </c>
    </row>
    <row r="71" spans="6:7" x14ac:dyDescent="0.25">
      <c r="F71" s="227">
        <f t="shared" si="1"/>
        <v>2.8000000000000029</v>
      </c>
      <c r="G71" s="228">
        <f t="shared" si="0"/>
        <v>8.6523002701958934E-3</v>
      </c>
    </row>
    <row r="72" spans="6:7" x14ac:dyDescent="0.25">
      <c r="F72" s="227">
        <f t="shared" si="1"/>
        <v>3.0000000000000031</v>
      </c>
      <c r="G72" s="228">
        <f t="shared" si="0"/>
        <v>5.0094864807313459E-3</v>
      </c>
    </row>
    <row r="73" spans="6:7" x14ac:dyDescent="0.25">
      <c r="F73" s="232">
        <f t="shared" si="1"/>
        <v>3.2000000000000033</v>
      </c>
      <c r="G73" s="233">
        <f t="shared" si="0"/>
        <v>2.8082465597500553E-3</v>
      </c>
    </row>
    <row r="74" spans="6:7" x14ac:dyDescent="0.25">
      <c r="F74" s="232">
        <f>F73+0.2</f>
        <v>3.4000000000000035</v>
      </c>
      <c r="G74" s="233">
        <f t="shared" si="0"/>
        <v>1.5257271025004798E-3</v>
      </c>
    </row>
    <row r="75" spans="6:7" x14ac:dyDescent="0.25">
      <c r="F75" s="232">
        <f t="shared" ref="F75:F80" si="2">F74+0.2</f>
        <v>3.6000000000000036</v>
      </c>
      <c r="G75" s="233">
        <f t="shared" si="0"/>
        <v>8.041735642941375E-4</v>
      </c>
    </row>
    <row r="76" spans="6:7" x14ac:dyDescent="0.25">
      <c r="F76" s="232">
        <f t="shared" si="2"/>
        <v>3.8000000000000038</v>
      </c>
      <c r="G76" s="233">
        <f t="shared" si="0"/>
        <v>4.1161974782669109E-4</v>
      </c>
    </row>
    <row r="77" spans="6:7" x14ac:dyDescent="0.25">
      <c r="F77" s="232">
        <f>F76+0.2</f>
        <v>4.0000000000000036</v>
      </c>
      <c r="G77" s="233">
        <f t="shared" si="0"/>
        <v>2.0481734189856755E-4</v>
      </c>
    </row>
    <row r="78" spans="6:7" x14ac:dyDescent="0.25">
      <c r="F78" s="232">
        <f t="shared" si="2"/>
        <v>4.2000000000000037</v>
      </c>
      <c r="G78" s="233">
        <f t="shared" si="0"/>
        <v>9.9178723221260025E-5</v>
      </c>
    </row>
    <row r="79" spans="6:7" x14ac:dyDescent="0.25">
      <c r="F79" s="232">
        <f t="shared" si="2"/>
        <v>4.4000000000000039</v>
      </c>
      <c r="G79" s="233">
        <f t="shared" si="0"/>
        <v>4.6785723878051427E-5</v>
      </c>
    </row>
    <row r="80" spans="6:7" x14ac:dyDescent="0.25">
      <c r="F80" s="232">
        <f t="shared" si="2"/>
        <v>4.6000000000000041</v>
      </c>
      <c r="G80" s="233">
        <f t="shared" si="0"/>
        <v>2.1523647749617857E-5</v>
      </c>
    </row>
  </sheetData>
  <mergeCells count="2">
    <mergeCell ref="F10:H10"/>
    <mergeCell ref="J10:L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T63"/>
  <sheetViews>
    <sheetView showGridLines="0" workbookViewId="0">
      <selection activeCell="I25" sqref="I25"/>
    </sheetView>
  </sheetViews>
  <sheetFormatPr defaultColWidth="9.109375" defaultRowHeight="13.2" x14ac:dyDescent="0.25"/>
  <cols>
    <col min="1" max="1" width="9.109375" style="211"/>
    <col min="2" max="2" width="13.88671875" style="211" customWidth="1"/>
    <col min="3" max="4" width="13.44140625" style="211" customWidth="1"/>
    <col min="5" max="5" width="9.109375" style="211"/>
    <col min="6" max="6" width="27" style="211" customWidth="1"/>
    <col min="7" max="7" width="12.5546875" style="211" bestFit="1" customWidth="1"/>
    <col min="8" max="8" width="12" style="211" bestFit="1" customWidth="1"/>
    <col min="9" max="9" width="11.5546875" style="211" bestFit="1" customWidth="1"/>
    <col min="10" max="10" width="27.33203125" style="211" customWidth="1"/>
    <col min="11" max="11" width="9.109375" style="211"/>
    <col min="12" max="12" width="12" style="211" bestFit="1" customWidth="1"/>
    <col min="13" max="16384" width="9.109375" style="211"/>
  </cols>
  <sheetData>
    <row r="2" spans="2:20" ht="16.2" thickBot="1" x14ac:dyDescent="0.35">
      <c r="B2" s="162" t="s">
        <v>124</v>
      </c>
      <c r="C2" s="163" t="s">
        <v>128</v>
      </c>
      <c r="D2" s="163" t="s">
        <v>130</v>
      </c>
      <c r="F2" s="161" t="s">
        <v>239</v>
      </c>
      <c r="Q2" s="20"/>
      <c r="R2" s="20"/>
      <c r="S2" s="20"/>
      <c r="T2" s="20"/>
    </row>
    <row r="3" spans="2:20" ht="13.8" thickTop="1" x14ac:dyDescent="0.25">
      <c r="B3" s="106">
        <v>44835</v>
      </c>
      <c r="C3" s="107">
        <v>0.75</v>
      </c>
      <c r="D3" s="107">
        <v>0.81</v>
      </c>
      <c r="Q3" s="20"/>
      <c r="R3" s="20"/>
      <c r="S3" s="20"/>
      <c r="T3" s="20"/>
    </row>
    <row r="4" spans="2:20" x14ac:dyDescent="0.25">
      <c r="B4" s="109">
        <v>44836</v>
      </c>
      <c r="C4" s="110">
        <v>0.71</v>
      </c>
      <c r="D4" s="110">
        <v>0.75</v>
      </c>
      <c r="Q4" s="142"/>
      <c r="R4" s="142"/>
      <c r="S4" s="142"/>
      <c r="T4" s="20"/>
    </row>
    <row r="5" spans="2:20" x14ac:dyDescent="0.25">
      <c r="B5" s="111">
        <v>44837</v>
      </c>
      <c r="C5" s="112">
        <v>0.73</v>
      </c>
      <c r="D5" s="112">
        <v>0.76</v>
      </c>
      <c r="Q5" s="72"/>
      <c r="R5" s="72"/>
      <c r="S5" s="72"/>
      <c r="T5" s="20"/>
    </row>
    <row r="6" spans="2:20" x14ac:dyDescent="0.25">
      <c r="B6" s="109">
        <v>44838</v>
      </c>
      <c r="C6" s="110">
        <v>0.77</v>
      </c>
      <c r="D6" s="110">
        <v>0.77</v>
      </c>
      <c r="Q6" s="72"/>
      <c r="R6" s="72"/>
      <c r="S6" s="72"/>
      <c r="T6" s="20"/>
    </row>
    <row r="7" spans="2:20" x14ac:dyDescent="0.25">
      <c r="B7" s="111">
        <v>44839</v>
      </c>
      <c r="C7" s="112">
        <v>0.76</v>
      </c>
      <c r="D7" s="112">
        <v>0.74</v>
      </c>
      <c r="Q7" s="72"/>
      <c r="R7" s="72"/>
      <c r="S7" s="72"/>
      <c r="T7" s="20"/>
    </row>
    <row r="8" spans="2:20" x14ac:dyDescent="0.25">
      <c r="B8" s="109">
        <v>44840</v>
      </c>
      <c r="C8" s="110">
        <v>0.67</v>
      </c>
      <c r="D8" s="110">
        <v>0.76</v>
      </c>
      <c r="I8" s="169"/>
      <c r="J8" s="72"/>
      <c r="Q8" s="72"/>
      <c r="R8" s="72"/>
      <c r="S8" s="72"/>
      <c r="T8" s="20"/>
    </row>
    <row r="9" spans="2:20" x14ac:dyDescent="0.25">
      <c r="B9" s="111">
        <v>44841</v>
      </c>
      <c r="C9" s="112">
        <v>0.73</v>
      </c>
      <c r="D9" s="112">
        <v>0.76</v>
      </c>
      <c r="Q9" s="72"/>
      <c r="R9" s="72"/>
      <c r="S9" s="72"/>
      <c r="T9" s="20"/>
    </row>
    <row r="10" spans="2:20" ht="13.8" x14ac:dyDescent="0.25">
      <c r="B10" s="109">
        <v>44842</v>
      </c>
      <c r="C10" s="110">
        <v>0.7</v>
      </c>
      <c r="D10" s="110">
        <v>0.71</v>
      </c>
      <c r="F10" s="501" t="s">
        <v>233</v>
      </c>
      <c r="G10" s="501"/>
      <c r="H10" s="501"/>
      <c r="J10" s="501" t="s">
        <v>241</v>
      </c>
      <c r="K10" s="501"/>
      <c r="L10" s="501"/>
      <c r="Q10" s="72"/>
      <c r="R10" s="72"/>
      <c r="S10" s="72"/>
      <c r="T10" s="20"/>
    </row>
    <row r="11" spans="2:20" ht="13.8" thickBot="1" x14ac:dyDescent="0.3">
      <c r="B11" s="111">
        <v>44843</v>
      </c>
      <c r="C11" s="112">
        <v>0.7</v>
      </c>
      <c r="D11" s="112">
        <v>0.79</v>
      </c>
      <c r="F11" s="164"/>
      <c r="G11" s="164"/>
      <c r="H11" s="164"/>
      <c r="J11" s="164"/>
      <c r="K11" s="164"/>
      <c r="L11" s="164"/>
      <c r="Q11" s="72"/>
      <c r="R11" s="72"/>
      <c r="S11" s="72"/>
      <c r="T11" s="20"/>
    </row>
    <row r="12" spans="2:20" ht="13.8" thickBot="1" x14ac:dyDescent="0.3">
      <c r="B12" s="109">
        <v>44844</v>
      </c>
      <c r="C12" s="110">
        <v>0.71</v>
      </c>
      <c r="D12" s="110">
        <v>0.78</v>
      </c>
      <c r="F12" s="226"/>
      <c r="G12" s="226" t="s">
        <v>128</v>
      </c>
      <c r="H12" s="226" t="s">
        <v>130</v>
      </c>
      <c r="J12" s="168"/>
      <c r="K12" s="168" t="s">
        <v>128</v>
      </c>
      <c r="L12" s="168" t="s">
        <v>130</v>
      </c>
      <c r="Q12" s="72"/>
      <c r="R12" s="72"/>
      <c r="S12" s="72"/>
      <c r="T12" s="20"/>
    </row>
    <row r="13" spans="2:20" x14ac:dyDescent="0.25">
      <c r="B13" s="111">
        <v>44845</v>
      </c>
      <c r="C13" s="112">
        <v>0.7</v>
      </c>
      <c r="D13" s="112">
        <v>0.74</v>
      </c>
      <c r="F13" s="220" t="s">
        <v>226</v>
      </c>
      <c r="G13" s="221">
        <v>0.70114754098360654</v>
      </c>
      <c r="H13" s="221">
        <v>0.75918032786885248</v>
      </c>
      <c r="J13" s="141" t="s">
        <v>226</v>
      </c>
      <c r="K13" s="72">
        <v>0.70114754098360654</v>
      </c>
      <c r="L13" s="72">
        <v>0.75918032786885248</v>
      </c>
      <c r="Q13" s="72"/>
      <c r="R13" s="72"/>
      <c r="S13" s="72"/>
      <c r="T13" s="20"/>
    </row>
    <row r="14" spans="2:20" x14ac:dyDescent="0.25">
      <c r="B14" s="109">
        <v>44846</v>
      </c>
      <c r="C14" s="110">
        <v>0.74</v>
      </c>
      <c r="D14" s="110">
        <v>0.75</v>
      </c>
      <c r="F14" s="220" t="s">
        <v>227</v>
      </c>
      <c r="G14" s="221">
        <v>1.0569945355191246E-3</v>
      </c>
      <c r="H14" s="221">
        <v>1.0043169398907118E-3</v>
      </c>
      <c r="J14" s="141" t="s">
        <v>227</v>
      </c>
      <c r="K14" s="72">
        <v>1.0569945355191246E-3</v>
      </c>
      <c r="L14" s="72">
        <v>1.0043169398907118E-3</v>
      </c>
      <c r="Q14" s="72"/>
      <c r="R14" s="72"/>
      <c r="S14" s="72"/>
      <c r="T14" s="20"/>
    </row>
    <row r="15" spans="2:20" x14ac:dyDescent="0.25">
      <c r="B15" s="111">
        <v>44847</v>
      </c>
      <c r="C15" s="112">
        <v>0.72</v>
      </c>
      <c r="D15" s="112">
        <v>0.78</v>
      </c>
      <c r="F15" s="220" t="s">
        <v>194</v>
      </c>
      <c r="G15" s="220">
        <v>61</v>
      </c>
      <c r="H15" s="220">
        <v>61</v>
      </c>
      <c r="J15" s="141" t="s">
        <v>194</v>
      </c>
      <c r="K15" s="72">
        <v>61</v>
      </c>
      <c r="L15" s="72">
        <v>61</v>
      </c>
    </row>
    <row r="16" spans="2:20" x14ac:dyDescent="0.25">
      <c r="B16" s="109">
        <v>44848</v>
      </c>
      <c r="C16" s="110">
        <v>0.7</v>
      </c>
      <c r="D16" s="110">
        <v>0.75</v>
      </c>
      <c r="F16" s="220" t="s">
        <v>240</v>
      </c>
      <c r="G16" s="221">
        <v>1.0306557377049183E-3</v>
      </c>
      <c r="H16" s="220"/>
      <c r="J16" s="141" t="s">
        <v>199</v>
      </c>
      <c r="K16" s="72">
        <v>60</v>
      </c>
      <c r="L16" s="72">
        <v>60</v>
      </c>
    </row>
    <row r="17" spans="2:12" x14ac:dyDescent="0.25">
      <c r="B17" s="111">
        <v>44849</v>
      </c>
      <c r="C17" s="112">
        <v>0.71</v>
      </c>
      <c r="D17" s="112">
        <v>0.75</v>
      </c>
      <c r="F17" s="220" t="s">
        <v>228</v>
      </c>
      <c r="G17" s="220">
        <v>0</v>
      </c>
      <c r="H17" s="220"/>
      <c r="J17" s="141" t="s">
        <v>202</v>
      </c>
      <c r="K17" s="72">
        <v>1.0524511670928751</v>
      </c>
      <c r="L17" s="72"/>
    </row>
    <row r="18" spans="2:12" x14ac:dyDescent="0.25">
      <c r="B18" s="109">
        <v>44850</v>
      </c>
      <c r="C18" s="110">
        <v>0.71</v>
      </c>
      <c r="D18" s="110">
        <v>0.72</v>
      </c>
      <c r="F18" s="220" t="s">
        <v>199</v>
      </c>
      <c r="G18" s="220">
        <v>120</v>
      </c>
      <c r="H18" s="220"/>
      <c r="J18" s="141" t="s">
        <v>242</v>
      </c>
      <c r="K18" s="38">
        <v>0.42185104359100778</v>
      </c>
      <c r="L18" s="72"/>
    </row>
    <row r="19" spans="2:12" ht="13.8" thickBot="1" x14ac:dyDescent="0.3">
      <c r="B19" s="111">
        <v>44851</v>
      </c>
      <c r="C19" s="112">
        <v>0.74</v>
      </c>
      <c r="D19" s="112">
        <v>0.78</v>
      </c>
      <c r="F19" s="222" t="s">
        <v>205</v>
      </c>
      <c r="G19" s="223">
        <v>-9.9831255750001677</v>
      </c>
      <c r="H19" s="220"/>
      <c r="J19" s="166" t="s">
        <v>243</v>
      </c>
      <c r="K19" s="165">
        <v>1.5343141798123641</v>
      </c>
      <c r="L19" s="165"/>
    </row>
    <row r="20" spans="2:12" x14ac:dyDescent="0.25">
      <c r="B20" s="109">
        <v>44852</v>
      </c>
      <c r="C20" s="110">
        <v>0.69</v>
      </c>
      <c r="D20" s="110">
        <v>0.76</v>
      </c>
      <c r="F20" s="220" t="s">
        <v>229</v>
      </c>
      <c r="G20" s="220">
        <v>9.4042383093539791E-18</v>
      </c>
      <c r="H20" s="220"/>
      <c r="J20" s="72"/>
      <c r="K20" s="72"/>
      <c r="L20" s="72"/>
    </row>
    <row r="21" spans="2:12" x14ac:dyDescent="0.25">
      <c r="B21" s="111">
        <v>44853</v>
      </c>
      <c r="C21" s="112">
        <v>0.71</v>
      </c>
      <c r="D21" s="112">
        <v>0.77</v>
      </c>
      <c r="F21" s="222" t="s">
        <v>230</v>
      </c>
      <c r="G21" s="223">
        <v>1.6576508993552355</v>
      </c>
      <c r="H21" s="220"/>
      <c r="J21" s="72"/>
      <c r="K21" s="72"/>
      <c r="L21" s="72"/>
    </row>
    <row r="22" spans="2:12" x14ac:dyDescent="0.25">
      <c r="B22" s="109">
        <v>44854</v>
      </c>
      <c r="C22" s="110">
        <v>0.67</v>
      </c>
      <c r="D22" s="110">
        <v>0.71</v>
      </c>
      <c r="F22" s="220" t="s">
        <v>231</v>
      </c>
      <c r="G22" s="220">
        <v>1.8808476618707958E-17</v>
      </c>
      <c r="H22" s="220"/>
      <c r="J22" s="72"/>
      <c r="K22" s="72"/>
      <c r="L22" s="72"/>
    </row>
    <row r="23" spans="2:12" ht="13.8" thickBot="1" x14ac:dyDescent="0.3">
      <c r="B23" s="111">
        <v>44855</v>
      </c>
      <c r="C23" s="112">
        <v>0.62</v>
      </c>
      <c r="D23" s="112">
        <v>0.81</v>
      </c>
      <c r="F23" s="224" t="s">
        <v>232</v>
      </c>
      <c r="G23" s="225">
        <v>1.9799304050824413</v>
      </c>
      <c r="H23" s="224"/>
    </row>
    <row r="24" spans="2:12" ht="13.8" thickBot="1" x14ac:dyDescent="0.3">
      <c r="B24" s="109">
        <v>44856</v>
      </c>
      <c r="C24" s="110">
        <v>0.72</v>
      </c>
      <c r="D24" s="110">
        <v>0.76</v>
      </c>
      <c r="F24" s="224"/>
      <c r="G24" s="225"/>
    </row>
    <row r="25" spans="2:12" x14ac:dyDescent="0.25">
      <c r="B25" s="111">
        <v>44857</v>
      </c>
      <c r="C25" s="112">
        <v>0.73</v>
      </c>
      <c r="D25" s="112">
        <v>0.75</v>
      </c>
      <c r="F25" s="222" t="s">
        <v>247</v>
      </c>
      <c r="G25" s="223">
        <f>-G21</f>
        <v>-1.6576508993552355</v>
      </c>
    </row>
    <row r="26" spans="2:12" ht="13.8" thickBot="1" x14ac:dyDescent="0.3">
      <c r="B26" s="109">
        <v>44858</v>
      </c>
      <c r="C26" s="110">
        <v>0.68</v>
      </c>
      <c r="D26" s="110">
        <v>0.82</v>
      </c>
      <c r="F26" s="234" t="s">
        <v>205</v>
      </c>
      <c r="G26" s="235">
        <f>G19</f>
        <v>-9.9831255750001677</v>
      </c>
    </row>
    <row r="27" spans="2:12" x14ac:dyDescent="0.25">
      <c r="B27" s="111">
        <v>44859</v>
      </c>
      <c r="C27" s="112">
        <v>0.77</v>
      </c>
      <c r="D27" s="112">
        <v>0.76</v>
      </c>
    </row>
    <row r="28" spans="2:12" ht="13.8" x14ac:dyDescent="0.25">
      <c r="B28" s="109">
        <v>44860</v>
      </c>
      <c r="C28" s="110">
        <v>0.66</v>
      </c>
      <c r="D28" s="110">
        <v>0.72</v>
      </c>
      <c r="F28" s="218" t="s">
        <v>234</v>
      </c>
      <c r="G28" s="19"/>
    </row>
    <row r="29" spans="2:12" ht="13.8" x14ac:dyDescent="0.25">
      <c r="B29" s="111">
        <v>44861</v>
      </c>
      <c r="C29" s="112">
        <v>0.7</v>
      </c>
      <c r="D29" s="112">
        <v>0.75</v>
      </c>
      <c r="F29" s="65" t="str">
        <f>IF(G26&lt;G25,"We accept alternative hypothesis.","We reject alternative hypothesis.")</f>
        <v>We accept alternative hypothesis.</v>
      </c>
      <c r="G29" s="217"/>
    </row>
    <row r="30" spans="2:12" ht="13.8" x14ac:dyDescent="0.25">
      <c r="B30" s="109">
        <v>44862</v>
      </c>
      <c r="C30" s="110">
        <v>0.69</v>
      </c>
      <c r="D30" s="110">
        <v>0.69</v>
      </c>
      <c r="F30" s="65" t="str">
        <f>IF(G26&lt;G25,"With 95% confidence I conclude that Country_4 has lower CPI than Country_5.","With 95% confidence I conclude that Country_4 has greater CPI than Country_5.")</f>
        <v>With 95% confidence I conclude that Country_4 has lower CPI than Country_5.</v>
      </c>
    </row>
    <row r="31" spans="2:12" x14ac:dyDescent="0.25">
      <c r="B31" s="111">
        <v>44863</v>
      </c>
      <c r="C31" s="112">
        <v>0.75</v>
      </c>
      <c r="D31" s="112">
        <v>0.79</v>
      </c>
    </row>
    <row r="32" spans="2:12" x14ac:dyDescent="0.25">
      <c r="B32" s="109">
        <v>44864</v>
      </c>
      <c r="C32" s="110">
        <v>0.74</v>
      </c>
      <c r="D32" s="110">
        <v>0.75</v>
      </c>
    </row>
    <row r="33" spans="2:4" x14ac:dyDescent="0.25">
      <c r="B33" s="111">
        <v>44865</v>
      </c>
      <c r="C33" s="112">
        <v>0.7</v>
      </c>
      <c r="D33" s="112">
        <v>0.74</v>
      </c>
    </row>
    <row r="34" spans="2:4" x14ac:dyDescent="0.25">
      <c r="B34" s="109">
        <v>44866</v>
      </c>
      <c r="C34" s="110">
        <v>0.71</v>
      </c>
      <c r="D34" s="110">
        <v>0.79</v>
      </c>
    </row>
    <row r="35" spans="2:4" x14ac:dyDescent="0.25">
      <c r="B35" s="111">
        <v>44867</v>
      </c>
      <c r="C35" s="112">
        <v>0.67</v>
      </c>
      <c r="D35" s="112">
        <v>0.71</v>
      </c>
    </row>
    <row r="36" spans="2:4" x14ac:dyDescent="0.25">
      <c r="B36" s="109">
        <v>44868</v>
      </c>
      <c r="C36" s="110">
        <v>0.64</v>
      </c>
      <c r="D36" s="110">
        <v>0.78</v>
      </c>
    </row>
    <row r="37" spans="2:4" x14ac:dyDescent="0.25">
      <c r="B37" s="111">
        <v>44869</v>
      </c>
      <c r="C37" s="112">
        <v>0.69</v>
      </c>
      <c r="D37" s="112">
        <v>0.7</v>
      </c>
    </row>
    <row r="38" spans="2:4" x14ac:dyDescent="0.25">
      <c r="B38" s="109">
        <v>44870</v>
      </c>
      <c r="C38" s="110">
        <v>0.7</v>
      </c>
      <c r="D38" s="110">
        <v>0.74</v>
      </c>
    </row>
    <row r="39" spans="2:4" x14ac:dyDescent="0.25">
      <c r="B39" s="111">
        <v>44871</v>
      </c>
      <c r="C39" s="112">
        <v>0.74</v>
      </c>
      <c r="D39" s="112">
        <v>0.72</v>
      </c>
    </row>
    <row r="40" spans="2:4" x14ac:dyDescent="0.25">
      <c r="B40" s="109">
        <v>44872</v>
      </c>
      <c r="C40" s="110">
        <v>0.74</v>
      </c>
      <c r="D40" s="110">
        <v>0.8</v>
      </c>
    </row>
    <row r="41" spans="2:4" x14ac:dyDescent="0.25">
      <c r="B41" s="111">
        <v>44873</v>
      </c>
      <c r="C41" s="112">
        <v>0.69</v>
      </c>
      <c r="D41" s="112">
        <v>0.81</v>
      </c>
    </row>
    <row r="42" spans="2:4" x14ac:dyDescent="0.25">
      <c r="B42" s="109">
        <v>44874</v>
      </c>
      <c r="C42" s="110">
        <v>0.69</v>
      </c>
      <c r="D42" s="110">
        <v>0.75</v>
      </c>
    </row>
    <row r="43" spans="2:4" x14ac:dyDescent="0.25">
      <c r="B43" s="111">
        <v>44875</v>
      </c>
      <c r="C43" s="112">
        <v>0.67</v>
      </c>
      <c r="D43" s="112">
        <v>0.79</v>
      </c>
    </row>
    <row r="44" spans="2:4" x14ac:dyDescent="0.25">
      <c r="B44" s="109">
        <v>44876</v>
      </c>
      <c r="C44" s="110">
        <v>0.66</v>
      </c>
      <c r="D44" s="110">
        <v>0.75</v>
      </c>
    </row>
    <row r="45" spans="2:4" x14ac:dyDescent="0.25">
      <c r="B45" s="111">
        <v>44877</v>
      </c>
      <c r="C45" s="112">
        <v>0.65</v>
      </c>
      <c r="D45" s="112">
        <v>0.78</v>
      </c>
    </row>
    <row r="46" spans="2:4" x14ac:dyDescent="0.25">
      <c r="B46" s="109">
        <v>44878</v>
      </c>
      <c r="C46" s="110">
        <v>0.76</v>
      </c>
      <c r="D46" s="110">
        <v>0.74</v>
      </c>
    </row>
    <row r="47" spans="2:4" x14ac:dyDescent="0.25">
      <c r="B47" s="111">
        <v>44879</v>
      </c>
      <c r="C47" s="112">
        <v>0.68</v>
      </c>
      <c r="D47" s="112">
        <v>0.71</v>
      </c>
    </row>
    <row r="48" spans="2:4" x14ac:dyDescent="0.25">
      <c r="B48" s="109">
        <v>44880</v>
      </c>
      <c r="C48" s="110">
        <v>0.69</v>
      </c>
      <c r="D48" s="110">
        <v>0.71</v>
      </c>
    </row>
    <row r="49" spans="2:4" x14ac:dyDescent="0.25">
      <c r="B49" s="111">
        <v>44881</v>
      </c>
      <c r="C49" s="112">
        <v>0.66</v>
      </c>
      <c r="D49" s="112">
        <v>0.77</v>
      </c>
    </row>
    <row r="50" spans="2:4" x14ac:dyDescent="0.25">
      <c r="B50" s="109">
        <v>44882</v>
      </c>
      <c r="C50" s="110">
        <v>0.72</v>
      </c>
      <c r="D50" s="110">
        <v>0.83</v>
      </c>
    </row>
    <row r="51" spans="2:4" x14ac:dyDescent="0.25">
      <c r="B51" s="111">
        <v>44883</v>
      </c>
      <c r="C51" s="112">
        <v>0.65</v>
      </c>
      <c r="D51" s="112">
        <v>0.77</v>
      </c>
    </row>
    <row r="52" spans="2:4" x14ac:dyDescent="0.25">
      <c r="B52" s="109">
        <v>44884</v>
      </c>
      <c r="C52" s="110">
        <v>0.69</v>
      </c>
      <c r="D52" s="110">
        <v>0.74</v>
      </c>
    </row>
    <row r="53" spans="2:4" x14ac:dyDescent="0.25">
      <c r="B53" s="111">
        <v>44885</v>
      </c>
      <c r="C53" s="112">
        <v>0.67</v>
      </c>
      <c r="D53" s="112">
        <v>0.82</v>
      </c>
    </row>
    <row r="54" spans="2:4" x14ac:dyDescent="0.25">
      <c r="B54" s="109">
        <v>44886</v>
      </c>
      <c r="C54" s="110">
        <v>0.71</v>
      </c>
      <c r="D54" s="110">
        <v>0.77</v>
      </c>
    </row>
    <row r="55" spans="2:4" x14ac:dyDescent="0.25">
      <c r="B55" s="111">
        <v>44887</v>
      </c>
      <c r="C55" s="112">
        <v>0.68</v>
      </c>
      <c r="D55" s="112">
        <v>0.76</v>
      </c>
    </row>
    <row r="56" spans="2:4" x14ac:dyDescent="0.25">
      <c r="B56" s="109">
        <v>44888</v>
      </c>
      <c r="C56" s="110">
        <v>0.66</v>
      </c>
      <c r="D56" s="110">
        <v>0.77</v>
      </c>
    </row>
    <row r="57" spans="2:4" x14ac:dyDescent="0.25">
      <c r="B57" s="111">
        <v>44889</v>
      </c>
      <c r="C57" s="112">
        <v>0.7</v>
      </c>
      <c r="D57" s="112">
        <v>0.76</v>
      </c>
    </row>
    <row r="58" spans="2:4" x14ac:dyDescent="0.25">
      <c r="B58" s="109">
        <v>44890</v>
      </c>
      <c r="C58" s="110">
        <v>0.71</v>
      </c>
      <c r="D58" s="110">
        <v>0.75</v>
      </c>
    </row>
    <row r="59" spans="2:4" x14ac:dyDescent="0.25">
      <c r="B59" s="111">
        <v>44891</v>
      </c>
      <c r="C59" s="112">
        <v>0.7</v>
      </c>
      <c r="D59" s="112">
        <v>0.72</v>
      </c>
    </row>
    <row r="60" spans="2:4" x14ac:dyDescent="0.25">
      <c r="B60" s="109">
        <v>44892</v>
      </c>
      <c r="C60" s="110">
        <v>0.71</v>
      </c>
      <c r="D60" s="110">
        <v>0.78</v>
      </c>
    </row>
    <row r="61" spans="2:4" x14ac:dyDescent="0.25">
      <c r="B61" s="111">
        <v>44893</v>
      </c>
      <c r="C61" s="112">
        <v>0.68</v>
      </c>
      <c r="D61" s="112">
        <v>0.76</v>
      </c>
    </row>
    <row r="62" spans="2:4" x14ac:dyDescent="0.25">
      <c r="B62" s="109">
        <v>44894</v>
      </c>
      <c r="C62" s="110">
        <v>0.69</v>
      </c>
      <c r="D62" s="110">
        <v>0.8</v>
      </c>
    </row>
    <row r="63" spans="2:4" x14ac:dyDescent="0.25">
      <c r="B63" s="111">
        <v>44895</v>
      </c>
      <c r="C63" s="112">
        <v>0.68</v>
      </c>
      <c r="D63" s="112">
        <v>0.75</v>
      </c>
    </row>
  </sheetData>
  <mergeCells count="2">
    <mergeCell ref="F10:H10"/>
    <mergeCell ref="J10:L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62"/>
  <sheetViews>
    <sheetView showGridLines="0" workbookViewId="0">
      <selection activeCell="T1" sqref="T1"/>
    </sheetView>
  </sheetViews>
  <sheetFormatPr defaultColWidth="9.109375" defaultRowHeight="13.2" x14ac:dyDescent="0.25"/>
  <cols>
    <col min="1" max="1" width="10.109375" style="19" bestFit="1" customWidth="1"/>
    <col min="2" max="5" width="11.33203125" style="19" bestFit="1" customWidth="1"/>
    <col min="6" max="6" width="9.109375" style="19"/>
    <col min="7" max="7" width="11.5546875" style="19" customWidth="1"/>
    <col min="8" max="8" width="11.33203125" style="19" customWidth="1"/>
    <col min="9" max="11" width="10.6640625" style="19" bestFit="1" customWidth="1"/>
    <col min="12" max="16384" width="9.109375" style="19"/>
  </cols>
  <sheetData>
    <row r="1" spans="1:19" ht="14.4" thickBot="1" x14ac:dyDescent="0.3">
      <c r="A1" s="146" t="s">
        <v>124</v>
      </c>
      <c r="B1" s="147" t="s">
        <v>128</v>
      </c>
      <c r="C1" s="147" t="s">
        <v>129</v>
      </c>
      <c r="D1" s="147" t="s">
        <v>130</v>
      </c>
      <c r="E1" s="148" t="s">
        <v>131</v>
      </c>
    </row>
    <row r="2" spans="1:19" ht="13.8" x14ac:dyDescent="0.25">
      <c r="A2" s="158">
        <v>44835</v>
      </c>
      <c r="B2" s="149">
        <v>0.75</v>
      </c>
      <c r="C2" s="150">
        <v>0.72</v>
      </c>
      <c r="D2" s="150">
        <v>0.81</v>
      </c>
      <c r="E2" s="151">
        <v>0.72</v>
      </c>
      <c r="G2" s="30" t="s">
        <v>171</v>
      </c>
    </row>
    <row r="3" spans="1:19" x14ac:dyDescent="0.25">
      <c r="A3" s="159">
        <v>44836</v>
      </c>
      <c r="B3" s="152">
        <v>0.71</v>
      </c>
      <c r="C3" s="153">
        <v>0.73</v>
      </c>
      <c r="D3" s="153">
        <v>0.75</v>
      </c>
      <c r="E3" s="154">
        <v>0.63</v>
      </c>
    </row>
    <row r="4" spans="1:19" ht="13.8" x14ac:dyDescent="0.25">
      <c r="A4" s="159">
        <v>44837</v>
      </c>
      <c r="B4" s="152">
        <v>0.73</v>
      </c>
      <c r="C4" s="153">
        <v>0.67</v>
      </c>
      <c r="D4" s="153">
        <v>0.76</v>
      </c>
      <c r="E4" s="154">
        <v>0.61</v>
      </c>
      <c r="G4" s="502" t="s">
        <v>176</v>
      </c>
      <c r="H4" s="502"/>
      <c r="I4" s="502"/>
      <c r="J4" s="502"/>
      <c r="K4" s="502"/>
    </row>
    <row r="5" spans="1:19" ht="13.8" thickBot="1" x14ac:dyDescent="0.3">
      <c r="A5" s="159">
        <v>44838</v>
      </c>
      <c r="B5" s="152">
        <v>0.77</v>
      </c>
      <c r="C5" s="153">
        <v>0.78</v>
      </c>
      <c r="D5" s="153">
        <v>0.77</v>
      </c>
      <c r="E5" s="154">
        <v>0.65</v>
      </c>
      <c r="H5" s="43"/>
      <c r="I5" s="43"/>
      <c r="J5" s="43"/>
      <c r="K5" s="43"/>
    </row>
    <row r="6" spans="1:19" ht="14.4" thickBot="1" x14ac:dyDescent="0.3">
      <c r="A6" s="159">
        <v>44839</v>
      </c>
      <c r="B6" s="152">
        <v>0.76</v>
      </c>
      <c r="C6" s="153">
        <v>0.68</v>
      </c>
      <c r="D6" s="153">
        <v>0.74</v>
      </c>
      <c r="E6" s="154">
        <v>0.61</v>
      </c>
      <c r="G6" s="41"/>
      <c r="H6" s="46" t="s">
        <v>173</v>
      </c>
      <c r="I6" s="46" t="s">
        <v>172</v>
      </c>
      <c r="J6" s="46" t="s">
        <v>174</v>
      </c>
      <c r="K6" s="47" t="s">
        <v>175</v>
      </c>
      <c r="L6" s="38"/>
    </row>
    <row r="7" spans="1:19" ht="14.4" thickBot="1" x14ac:dyDescent="0.3">
      <c r="A7" s="159">
        <v>44840</v>
      </c>
      <c r="B7" s="152">
        <v>0.67</v>
      </c>
      <c r="C7" s="153">
        <v>0.7</v>
      </c>
      <c r="D7" s="153">
        <v>0.76</v>
      </c>
      <c r="E7" s="154">
        <v>0.63</v>
      </c>
      <c r="G7" s="48" t="s">
        <v>173</v>
      </c>
      <c r="H7" s="42">
        <f>CORREL(B2:B62,B2:B62)</f>
        <v>1.0000000000000002</v>
      </c>
      <c r="I7" s="49"/>
      <c r="J7" s="49"/>
      <c r="K7" s="50"/>
      <c r="L7" s="38"/>
    </row>
    <row r="8" spans="1:19" ht="14.4" thickBot="1" x14ac:dyDescent="0.3">
      <c r="A8" s="159">
        <v>44841</v>
      </c>
      <c r="B8" s="152">
        <v>0.73</v>
      </c>
      <c r="C8" s="153">
        <v>0.75</v>
      </c>
      <c r="D8" s="153">
        <v>0.76</v>
      </c>
      <c r="E8" s="154">
        <v>0.62</v>
      </c>
      <c r="G8" s="48" t="s">
        <v>172</v>
      </c>
      <c r="H8" s="51">
        <f>CORREL(B2:B62,C2:C62)</f>
        <v>0.17778483519716404</v>
      </c>
      <c r="I8" s="42">
        <f>CORREL(C2:C62,C2:C62)</f>
        <v>1</v>
      </c>
      <c r="J8" s="52"/>
      <c r="K8" s="53"/>
      <c r="L8" s="38"/>
    </row>
    <row r="9" spans="1:19" ht="14.4" thickBot="1" x14ac:dyDescent="0.3">
      <c r="A9" s="159">
        <v>44842</v>
      </c>
      <c r="B9" s="152">
        <v>0.7</v>
      </c>
      <c r="C9" s="153">
        <v>0.69</v>
      </c>
      <c r="D9" s="153">
        <v>0.71</v>
      </c>
      <c r="E9" s="154">
        <v>0.59</v>
      </c>
      <c r="G9" s="48" t="s">
        <v>174</v>
      </c>
      <c r="H9" s="51">
        <f>CORREL(B2:B62,D2:D62)</f>
        <v>9.2814364178120162E-4</v>
      </c>
      <c r="I9" s="54">
        <f>CORREL(C2:C62,D2:D62)</f>
        <v>-3.4982296044470305E-2</v>
      </c>
      <c r="J9" s="42">
        <f>CORREL(D2:D62,D2:D62)</f>
        <v>1</v>
      </c>
      <c r="K9" s="53"/>
      <c r="L9" s="38"/>
    </row>
    <row r="10" spans="1:19" ht="14.4" thickBot="1" x14ac:dyDescent="0.3">
      <c r="A10" s="159">
        <v>44843</v>
      </c>
      <c r="B10" s="152">
        <v>0.7</v>
      </c>
      <c r="C10" s="153">
        <v>0.7</v>
      </c>
      <c r="D10" s="153">
        <v>0.79</v>
      </c>
      <c r="E10" s="154">
        <v>0.68</v>
      </c>
      <c r="G10" s="55" t="s">
        <v>175</v>
      </c>
      <c r="H10" s="56">
        <f>CORREL(B2:B62,E2:E62)</f>
        <v>-9.8892293431974948E-2</v>
      </c>
      <c r="I10" s="57">
        <f>CORREL(C2:C62,E2:E62)</f>
        <v>0.14072692622760638</v>
      </c>
      <c r="J10" s="57">
        <f>CORREL(D2:D62,E2:E62)</f>
        <v>0.76330042754199834</v>
      </c>
      <c r="K10" s="42">
        <f>CORREL(E2:E62,E2:E62)</f>
        <v>1.0000000000000002</v>
      </c>
      <c r="L10" s="38"/>
    </row>
    <row r="11" spans="1:19" x14ac:dyDescent="0.25">
      <c r="A11" s="159">
        <v>44844</v>
      </c>
      <c r="B11" s="152">
        <v>0.71</v>
      </c>
      <c r="C11" s="153">
        <v>0.7</v>
      </c>
      <c r="D11" s="153">
        <v>0.78</v>
      </c>
      <c r="E11" s="154">
        <v>0.7</v>
      </c>
      <c r="G11" s="38"/>
      <c r="H11" s="38"/>
      <c r="I11" s="38"/>
      <c r="J11" s="38"/>
      <c r="K11" s="38"/>
      <c r="L11" s="38"/>
    </row>
    <row r="12" spans="1:19" ht="14.25" customHeight="1" x14ac:dyDescent="0.25">
      <c r="A12" s="159">
        <v>44845</v>
      </c>
      <c r="B12" s="152">
        <v>0.7</v>
      </c>
      <c r="C12" s="153">
        <v>0.75</v>
      </c>
      <c r="D12" s="153">
        <v>0.74</v>
      </c>
      <c r="E12" s="154">
        <v>0.66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</row>
    <row r="13" spans="1:19" ht="13.5" customHeight="1" x14ac:dyDescent="0.25">
      <c r="A13" s="159">
        <v>44846</v>
      </c>
      <c r="B13" s="152">
        <v>0.74</v>
      </c>
      <c r="C13" s="153">
        <v>0.8</v>
      </c>
      <c r="D13" s="153">
        <v>0.75</v>
      </c>
      <c r="E13" s="154">
        <v>0.65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</row>
    <row r="14" spans="1:19" x14ac:dyDescent="0.25">
      <c r="A14" s="159">
        <v>44847</v>
      </c>
      <c r="B14" s="152">
        <v>0.72</v>
      </c>
      <c r="C14" s="153">
        <v>0.73</v>
      </c>
      <c r="D14" s="153">
        <v>0.78</v>
      </c>
      <c r="E14" s="154">
        <v>0.66</v>
      </c>
      <c r="G14" s="503" t="s">
        <v>275</v>
      </c>
      <c r="H14" s="503"/>
      <c r="I14" s="503"/>
      <c r="J14" s="503"/>
      <c r="K14" s="503"/>
      <c r="L14" s="503"/>
      <c r="M14" s="503"/>
      <c r="N14" s="503"/>
      <c r="O14" s="503"/>
      <c r="P14" s="503"/>
      <c r="Q14" s="503"/>
      <c r="R14" s="503"/>
      <c r="S14" s="503"/>
    </row>
    <row r="15" spans="1:19" x14ac:dyDescent="0.25">
      <c r="A15" s="159">
        <v>44848</v>
      </c>
      <c r="B15" s="152">
        <v>0.7</v>
      </c>
      <c r="C15" s="153">
        <v>0.7</v>
      </c>
      <c r="D15" s="153">
        <v>0.75</v>
      </c>
      <c r="E15" s="154">
        <v>0.67</v>
      </c>
      <c r="G15" s="503"/>
      <c r="H15" s="503"/>
      <c r="I15" s="503"/>
      <c r="J15" s="503"/>
      <c r="K15" s="503"/>
      <c r="L15" s="503"/>
      <c r="M15" s="503"/>
      <c r="N15" s="503"/>
      <c r="O15" s="503"/>
      <c r="P15" s="503"/>
      <c r="Q15" s="503"/>
      <c r="R15" s="503"/>
      <c r="S15" s="503"/>
    </row>
    <row r="16" spans="1:19" x14ac:dyDescent="0.25">
      <c r="A16" s="159">
        <v>44849</v>
      </c>
      <c r="B16" s="152">
        <v>0.71</v>
      </c>
      <c r="C16" s="153">
        <v>0.75</v>
      </c>
      <c r="D16" s="153">
        <v>0.75</v>
      </c>
      <c r="E16" s="154">
        <v>0.68</v>
      </c>
    </row>
    <row r="17" spans="1:5" x14ac:dyDescent="0.25">
      <c r="A17" s="159">
        <v>44850</v>
      </c>
      <c r="B17" s="152">
        <v>0.71</v>
      </c>
      <c r="C17" s="153">
        <v>0.71</v>
      </c>
      <c r="D17" s="153">
        <v>0.72</v>
      </c>
      <c r="E17" s="154">
        <v>0.62</v>
      </c>
    </row>
    <row r="18" spans="1:5" x14ac:dyDescent="0.25">
      <c r="A18" s="159">
        <v>44851</v>
      </c>
      <c r="B18" s="152">
        <v>0.74</v>
      </c>
      <c r="C18" s="153">
        <v>0.73</v>
      </c>
      <c r="D18" s="153">
        <v>0.78</v>
      </c>
      <c r="E18" s="154">
        <v>0.7</v>
      </c>
    </row>
    <row r="19" spans="1:5" x14ac:dyDescent="0.25">
      <c r="A19" s="159">
        <v>44852</v>
      </c>
      <c r="B19" s="152">
        <v>0.69</v>
      </c>
      <c r="C19" s="153">
        <v>0.77</v>
      </c>
      <c r="D19" s="153">
        <v>0.76</v>
      </c>
      <c r="E19" s="154">
        <v>0.7</v>
      </c>
    </row>
    <row r="20" spans="1:5" x14ac:dyDescent="0.25">
      <c r="A20" s="159">
        <v>44853</v>
      </c>
      <c r="B20" s="152">
        <v>0.71</v>
      </c>
      <c r="C20" s="153">
        <v>0.71</v>
      </c>
      <c r="D20" s="153">
        <v>0.77</v>
      </c>
      <c r="E20" s="154">
        <v>0.61</v>
      </c>
    </row>
    <row r="21" spans="1:5" x14ac:dyDescent="0.25">
      <c r="A21" s="159">
        <v>44854</v>
      </c>
      <c r="B21" s="152">
        <v>0.67</v>
      </c>
      <c r="C21" s="153">
        <v>0.73</v>
      </c>
      <c r="D21" s="153">
        <v>0.71</v>
      </c>
      <c r="E21" s="154">
        <v>0.64</v>
      </c>
    </row>
    <row r="22" spans="1:5" x14ac:dyDescent="0.25">
      <c r="A22" s="159">
        <v>44855</v>
      </c>
      <c r="B22" s="152">
        <v>0.62</v>
      </c>
      <c r="C22" s="153">
        <v>0.7</v>
      </c>
      <c r="D22" s="153">
        <v>0.81</v>
      </c>
      <c r="E22" s="154">
        <v>0.68</v>
      </c>
    </row>
    <row r="23" spans="1:5" x14ac:dyDescent="0.25">
      <c r="A23" s="159">
        <v>44856</v>
      </c>
      <c r="B23" s="152">
        <v>0.72</v>
      </c>
      <c r="C23" s="153">
        <v>0.73</v>
      </c>
      <c r="D23" s="153">
        <v>0.76</v>
      </c>
      <c r="E23" s="154">
        <v>0.65</v>
      </c>
    </row>
    <row r="24" spans="1:5" x14ac:dyDescent="0.25">
      <c r="A24" s="159">
        <v>44857</v>
      </c>
      <c r="B24" s="152">
        <v>0.73</v>
      </c>
      <c r="C24" s="153">
        <v>0.74</v>
      </c>
      <c r="D24" s="153">
        <v>0.75</v>
      </c>
      <c r="E24" s="154">
        <v>0.67</v>
      </c>
    </row>
    <row r="25" spans="1:5" x14ac:dyDescent="0.25">
      <c r="A25" s="159">
        <v>44858</v>
      </c>
      <c r="B25" s="152">
        <v>0.68</v>
      </c>
      <c r="C25" s="153">
        <v>0.7</v>
      </c>
      <c r="D25" s="153">
        <v>0.82</v>
      </c>
      <c r="E25" s="154">
        <v>0.73</v>
      </c>
    </row>
    <row r="26" spans="1:5" x14ac:dyDescent="0.25">
      <c r="A26" s="159">
        <v>44859</v>
      </c>
      <c r="B26" s="152">
        <v>0.77</v>
      </c>
      <c r="C26" s="153">
        <v>0.72</v>
      </c>
      <c r="D26" s="153">
        <v>0.76</v>
      </c>
      <c r="E26" s="154">
        <v>0.61</v>
      </c>
    </row>
    <row r="27" spans="1:5" x14ac:dyDescent="0.25">
      <c r="A27" s="159">
        <v>44860</v>
      </c>
      <c r="B27" s="152">
        <v>0.66</v>
      </c>
      <c r="C27" s="153">
        <v>0.72</v>
      </c>
      <c r="D27" s="153">
        <v>0.72</v>
      </c>
      <c r="E27" s="154">
        <v>0.62</v>
      </c>
    </row>
    <row r="28" spans="1:5" x14ac:dyDescent="0.25">
      <c r="A28" s="159">
        <v>44861</v>
      </c>
      <c r="B28" s="152">
        <v>0.7</v>
      </c>
      <c r="C28" s="153">
        <v>0.71</v>
      </c>
      <c r="D28" s="153">
        <v>0.75</v>
      </c>
      <c r="E28" s="154">
        <v>0.59</v>
      </c>
    </row>
    <row r="29" spans="1:5" x14ac:dyDescent="0.25">
      <c r="A29" s="159">
        <v>44862</v>
      </c>
      <c r="B29" s="152">
        <v>0.69</v>
      </c>
      <c r="C29" s="153">
        <v>0.69</v>
      </c>
      <c r="D29" s="153">
        <v>0.69</v>
      </c>
      <c r="E29" s="154">
        <v>0.56999999999999995</v>
      </c>
    </row>
    <row r="30" spans="1:5" x14ac:dyDescent="0.25">
      <c r="A30" s="159">
        <v>44863</v>
      </c>
      <c r="B30" s="152">
        <v>0.75</v>
      </c>
      <c r="C30" s="153">
        <v>0.69</v>
      </c>
      <c r="D30" s="153">
        <v>0.79</v>
      </c>
      <c r="E30" s="154">
        <v>0.71</v>
      </c>
    </row>
    <row r="31" spans="1:5" x14ac:dyDescent="0.25">
      <c r="A31" s="159">
        <v>44864</v>
      </c>
      <c r="B31" s="152">
        <v>0.74</v>
      </c>
      <c r="C31" s="153">
        <v>0.73</v>
      </c>
      <c r="D31" s="153">
        <v>0.75</v>
      </c>
      <c r="E31" s="154">
        <v>0.63</v>
      </c>
    </row>
    <row r="32" spans="1:5" x14ac:dyDescent="0.25">
      <c r="A32" s="159">
        <v>44865</v>
      </c>
      <c r="B32" s="152">
        <v>0.7</v>
      </c>
      <c r="C32" s="153">
        <v>0.72</v>
      </c>
      <c r="D32" s="153">
        <v>0.74</v>
      </c>
      <c r="E32" s="154">
        <v>0.64</v>
      </c>
    </row>
    <row r="33" spans="1:5" x14ac:dyDescent="0.25">
      <c r="A33" s="159">
        <v>44866</v>
      </c>
      <c r="B33" s="152">
        <v>0.71</v>
      </c>
      <c r="C33" s="153">
        <v>0.8</v>
      </c>
      <c r="D33" s="153">
        <v>0.79</v>
      </c>
      <c r="E33" s="154">
        <v>0.7</v>
      </c>
    </row>
    <row r="34" spans="1:5" x14ac:dyDescent="0.25">
      <c r="A34" s="159">
        <v>44867</v>
      </c>
      <c r="B34" s="152">
        <v>0.67</v>
      </c>
      <c r="C34" s="153">
        <v>0.66</v>
      </c>
      <c r="D34" s="153">
        <v>0.71</v>
      </c>
      <c r="E34" s="154">
        <v>0.63</v>
      </c>
    </row>
    <row r="35" spans="1:5" x14ac:dyDescent="0.25">
      <c r="A35" s="159">
        <v>44868</v>
      </c>
      <c r="B35" s="152">
        <v>0.64</v>
      </c>
      <c r="C35" s="153">
        <v>0.73</v>
      </c>
      <c r="D35" s="153">
        <v>0.78</v>
      </c>
      <c r="E35" s="154">
        <v>0.69</v>
      </c>
    </row>
    <row r="36" spans="1:5" x14ac:dyDescent="0.25">
      <c r="A36" s="159">
        <v>44869</v>
      </c>
      <c r="B36" s="152">
        <v>0.69</v>
      </c>
      <c r="C36" s="153">
        <v>0.74</v>
      </c>
      <c r="D36" s="153">
        <v>0.7</v>
      </c>
      <c r="E36" s="154">
        <v>0.54</v>
      </c>
    </row>
    <row r="37" spans="1:5" x14ac:dyDescent="0.25">
      <c r="A37" s="159">
        <v>44870</v>
      </c>
      <c r="B37" s="152">
        <v>0.7</v>
      </c>
      <c r="C37" s="153">
        <v>0.77</v>
      </c>
      <c r="D37" s="153">
        <v>0.74</v>
      </c>
      <c r="E37" s="154">
        <v>0.62</v>
      </c>
    </row>
    <row r="38" spans="1:5" x14ac:dyDescent="0.25">
      <c r="A38" s="159">
        <v>44871</v>
      </c>
      <c r="B38" s="152">
        <v>0.74</v>
      </c>
      <c r="C38" s="153">
        <v>0.75</v>
      </c>
      <c r="D38" s="153">
        <v>0.72</v>
      </c>
      <c r="E38" s="154">
        <v>0.61</v>
      </c>
    </row>
    <row r="39" spans="1:5" x14ac:dyDescent="0.25">
      <c r="A39" s="159">
        <v>44872</v>
      </c>
      <c r="B39" s="152">
        <v>0.74</v>
      </c>
      <c r="C39" s="153">
        <v>0.7</v>
      </c>
      <c r="D39" s="153">
        <v>0.8</v>
      </c>
      <c r="E39" s="154">
        <v>0.65</v>
      </c>
    </row>
    <row r="40" spans="1:5" x14ac:dyDescent="0.25">
      <c r="A40" s="159">
        <v>44873</v>
      </c>
      <c r="B40" s="152">
        <v>0.69</v>
      </c>
      <c r="C40" s="153">
        <v>0.73</v>
      </c>
      <c r="D40" s="153">
        <v>0.81</v>
      </c>
      <c r="E40" s="154">
        <v>0.71</v>
      </c>
    </row>
    <row r="41" spans="1:5" x14ac:dyDescent="0.25">
      <c r="A41" s="159">
        <v>44874</v>
      </c>
      <c r="B41" s="152">
        <v>0.69</v>
      </c>
      <c r="C41" s="153">
        <v>0.75</v>
      </c>
      <c r="D41" s="153">
        <v>0.75</v>
      </c>
      <c r="E41" s="154">
        <v>0.65</v>
      </c>
    </row>
    <row r="42" spans="1:5" x14ac:dyDescent="0.25">
      <c r="A42" s="159">
        <v>44875</v>
      </c>
      <c r="B42" s="152">
        <v>0.67</v>
      </c>
      <c r="C42" s="153">
        <v>0.72</v>
      </c>
      <c r="D42" s="153">
        <v>0.79</v>
      </c>
      <c r="E42" s="154">
        <v>0.71</v>
      </c>
    </row>
    <row r="43" spans="1:5" x14ac:dyDescent="0.25">
      <c r="A43" s="159">
        <v>44876</v>
      </c>
      <c r="B43" s="152">
        <v>0.66</v>
      </c>
      <c r="C43" s="153">
        <v>0.75</v>
      </c>
      <c r="D43" s="153">
        <v>0.75</v>
      </c>
      <c r="E43" s="154">
        <v>0.69</v>
      </c>
    </row>
    <row r="44" spans="1:5" x14ac:dyDescent="0.25">
      <c r="A44" s="159">
        <v>44877</v>
      </c>
      <c r="B44" s="152">
        <v>0.65</v>
      </c>
      <c r="C44" s="153">
        <v>0.67</v>
      </c>
      <c r="D44" s="153">
        <v>0.78</v>
      </c>
      <c r="E44" s="154">
        <v>0.63</v>
      </c>
    </row>
    <row r="45" spans="1:5" x14ac:dyDescent="0.25">
      <c r="A45" s="159">
        <v>44878</v>
      </c>
      <c r="B45" s="152">
        <v>0.76</v>
      </c>
      <c r="C45" s="153">
        <v>0.78</v>
      </c>
      <c r="D45" s="153">
        <v>0.74</v>
      </c>
      <c r="E45" s="154">
        <v>0.6</v>
      </c>
    </row>
    <row r="46" spans="1:5" x14ac:dyDescent="0.25">
      <c r="A46" s="159">
        <v>44879</v>
      </c>
      <c r="B46" s="152">
        <v>0.68</v>
      </c>
      <c r="C46" s="153">
        <v>0.77</v>
      </c>
      <c r="D46" s="153">
        <v>0.71</v>
      </c>
      <c r="E46" s="154">
        <v>0.61</v>
      </c>
    </row>
    <row r="47" spans="1:5" x14ac:dyDescent="0.25">
      <c r="A47" s="159">
        <v>44880</v>
      </c>
      <c r="B47" s="152">
        <v>0.69</v>
      </c>
      <c r="C47" s="153">
        <v>0.72</v>
      </c>
      <c r="D47" s="153">
        <v>0.71</v>
      </c>
      <c r="E47" s="154">
        <v>0.56000000000000005</v>
      </c>
    </row>
    <row r="48" spans="1:5" x14ac:dyDescent="0.25">
      <c r="A48" s="159">
        <v>44881</v>
      </c>
      <c r="B48" s="152">
        <v>0.66</v>
      </c>
      <c r="C48" s="153">
        <v>0.75</v>
      </c>
      <c r="D48" s="153">
        <v>0.77</v>
      </c>
      <c r="E48" s="154">
        <v>0.63</v>
      </c>
    </row>
    <row r="49" spans="1:5" x14ac:dyDescent="0.25">
      <c r="A49" s="159">
        <v>44882</v>
      </c>
      <c r="B49" s="152">
        <v>0.72</v>
      </c>
      <c r="C49" s="153">
        <v>0.73</v>
      </c>
      <c r="D49" s="153">
        <v>0.83</v>
      </c>
      <c r="E49" s="154">
        <v>0.72</v>
      </c>
    </row>
    <row r="50" spans="1:5" x14ac:dyDescent="0.25">
      <c r="A50" s="159">
        <v>44883</v>
      </c>
      <c r="B50" s="152">
        <v>0.65</v>
      </c>
      <c r="C50" s="153">
        <v>0.71</v>
      </c>
      <c r="D50" s="153">
        <v>0.77</v>
      </c>
      <c r="E50" s="154">
        <v>0.63</v>
      </c>
    </row>
    <row r="51" spans="1:5" x14ac:dyDescent="0.25">
      <c r="A51" s="159">
        <v>44884</v>
      </c>
      <c r="B51" s="152">
        <v>0.69</v>
      </c>
      <c r="C51" s="153">
        <v>0.73</v>
      </c>
      <c r="D51" s="153">
        <v>0.74</v>
      </c>
      <c r="E51" s="154">
        <v>0.66</v>
      </c>
    </row>
    <row r="52" spans="1:5" x14ac:dyDescent="0.25">
      <c r="A52" s="159">
        <v>44885</v>
      </c>
      <c r="B52" s="152">
        <v>0.67</v>
      </c>
      <c r="C52" s="153">
        <v>0.76</v>
      </c>
      <c r="D52" s="153">
        <v>0.82</v>
      </c>
      <c r="E52" s="154">
        <v>0.74</v>
      </c>
    </row>
    <row r="53" spans="1:5" x14ac:dyDescent="0.25">
      <c r="A53" s="159">
        <v>44886</v>
      </c>
      <c r="B53" s="152">
        <v>0.71</v>
      </c>
      <c r="C53" s="153">
        <v>0.72</v>
      </c>
      <c r="D53" s="153">
        <v>0.77</v>
      </c>
      <c r="E53" s="154">
        <v>0.61</v>
      </c>
    </row>
    <row r="54" spans="1:5" x14ac:dyDescent="0.25">
      <c r="A54" s="159">
        <v>44887</v>
      </c>
      <c r="B54" s="152">
        <v>0.68</v>
      </c>
      <c r="C54" s="153">
        <v>0.72</v>
      </c>
      <c r="D54" s="153">
        <v>0.76</v>
      </c>
      <c r="E54" s="154">
        <v>0.66</v>
      </c>
    </row>
    <row r="55" spans="1:5" x14ac:dyDescent="0.25">
      <c r="A55" s="159">
        <v>44888</v>
      </c>
      <c r="B55" s="152">
        <v>0.66</v>
      </c>
      <c r="C55" s="153">
        <v>0.73</v>
      </c>
      <c r="D55" s="153">
        <v>0.77</v>
      </c>
      <c r="E55" s="154">
        <v>0.69</v>
      </c>
    </row>
    <row r="56" spans="1:5" x14ac:dyDescent="0.25">
      <c r="A56" s="159">
        <v>44889</v>
      </c>
      <c r="B56" s="152">
        <v>0.7</v>
      </c>
      <c r="C56" s="153">
        <v>0.74</v>
      </c>
      <c r="D56" s="153">
        <v>0.76</v>
      </c>
      <c r="E56" s="154">
        <v>0.69</v>
      </c>
    </row>
    <row r="57" spans="1:5" x14ac:dyDescent="0.25">
      <c r="A57" s="159">
        <v>44890</v>
      </c>
      <c r="B57" s="152">
        <v>0.71</v>
      </c>
      <c r="C57" s="153">
        <v>0.77</v>
      </c>
      <c r="D57" s="153">
        <v>0.75</v>
      </c>
      <c r="E57" s="154">
        <v>0.62</v>
      </c>
    </row>
    <row r="58" spans="1:5" x14ac:dyDescent="0.25">
      <c r="A58" s="159">
        <v>44891</v>
      </c>
      <c r="B58" s="152">
        <v>0.7</v>
      </c>
      <c r="C58" s="153">
        <v>0.71</v>
      </c>
      <c r="D58" s="153">
        <v>0.72</v>
      </c>
      <c r="E58" s="154">
        <v>0.56999999999999995</v>
      </c>
    </row>
    <row r="59" spans="1:5" x14ac:dyDescent="0.25">
      <c r="A59" s="159">
        <v>44892</v>
      </c>
      <c r="B59" s="152">
        <v>0.71</v>
      </c>
      <c r="C59" s="153">
        <v>0.75</v>
      </c>
      <c r="D59" s="153">
        <v>0.78</v>
      </c>
      <c r="E59" s="154">
        <v>0.7</v>
      </c>
    </row>
    <row r="60" spans="1:5" x14ac:dyDescent="0.25">
      <c r="A60" s="159">
        <v>44893</v>
      </c>
      <c r="B60" s="152">
        <v>0.68</v>
      </c>
      <c r="C60" s="153">
        <v>0.74</v>
      </c>
      <c r="D60" s="153">
        <v>0.76</v>
      </c>
      <c r="E60" s="154">
        <v>0.69</v>
      </c>
    </row>
    <row r="61" spans="1:5" x14ac:dyDescent="0.25">
      <c r="A61" s="159">
        <v>44894</v>
      </c>
      <c r="B61" s="152">
        <v>0.69</v>
      </c>
      <c r="C61" s="153">
        <v>0.67</v>
      </c>
      <c r="D61" s="153">
        <v>0.8</v>
      </c>
      <c r="E61" s="154">
        <v>0.66</v>
      </c>
    </row>
    <row r="62" spans="1:5" ht="13.8" thickBot="1" x14ac:dyDescent="0.3">
      <c r="A62" s="160">
        <v>44895</v>
      </c>
      <c r="B62" s="155">
        <v>0.68</v>
      </c>
      <c r="C62" s="156">
        <v>0.72</v>
      </c>
      <c r="D62" s="156">
        <v>0.75</v>
      </c>
      <c r="E62" s="157">
        <v>0.63</v>
      </c>
    </row>
  </sheetData>
  <mergeCells count="2">
    <mergeCell ref="G4:K4"/>
    <mergeCell ref="G14:S15"/>
  </mergeCells>
  <conditionalFormatting sqref="H8:H10 I9:I10 J10">
    <cfRule type="top10" dxfId="0" priority="1" rank="1"/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64"/>
  <sheetViews>
    <sheetView showGridLines="0" workbookViewId="0">
      <selection activeCell="K3" sqref="K3"/>
    </sheetView>
  </sheetViews>
  <sheetFormatPr defaultRowHeight="13.2" x14ac:dyDescent="0.25"/>
  <cols>
    <col min="2" max="2" width="11.5546875" bestFit="1" customWidth="1"/>
    <col min="3" max="11" width="11.33203125" bestFit="1" customWidth="1"/>
    <col min="12" max="12" width="16.33203125" bestFit="1" customWidth="1"/>
    <col min="13" max="13" width="20" customWidth="1"/>
    <col min="14" max="14" width="20" style="269" customWidth="1"/>
    <col min="17" max="17" width="28.6640625" style="268" customWidth="1"/>
    <col min="19" max="19" width="11" customWidth="1"/>
  </cols>
  <sheetData>
    <row r="1" spans="2:19" ht="13.8" thickBot="1" x14ac:dyDescent="0.3"/>
    <row r="2" spans="2:19" ht="28.2" thickBot="1" x14ac:dyDescent="0.3">
      <c r="B2" s="288" t="s">
        <v>124</v>
      </c>
      <c r="C2" s="289" t="s">
        <v>125</v>
      </c>
      <c r="D2" s="289" t="s">
        <v>126</v>
      </c>
      <c r="E2" s="289" t="s">
        <v>127</v>
      </c>
      <c r="F2" s="289" t="s">
        <v>128</v>
      </c>
      <c r="G2" s="289" t="s">
        <v>129</v>
      </c>
      <c r="H2" s="289" t="s">
        <v>130</v>
      </c>
      <c r="I2" s="289" t="s">
        <v>131</v>
      </c>
      <c r="J2" s="289" t="s">
        <v>132</v>
      </c>
      <c r="K2" s="289" t="s">
        <v>257</v>
      </c>
      <c r="L2" s="290" t="s">
        <v>235</v>
      </c>
      <c r="M2" s="291" t="s">
        <v>236</v>
      </c>
      <c r="N2" s="292" t="s">
        <v>238</v>
      </c>
      <c r="P2" s="272" t="s">
        <v>256</v>
      </c>
      <c r="Q2" s="284">
        <v>0.3</v>
      </c>
      <c r="S2" s="30" t="s">
        <v>258</v>
      </c>
    </row>
    <row r="3" spans="2:19" x14ac:dyDescent="0.25">
      <c r="B3" s="293">
        <v>44835</v>
      </c>
      <c r="C3" s="297">
        <v>0.57999999999999996</v>
      </c>
      <c r="D3" s="298">
        <v>0.52</v>
      </c>
      <c r="E3" s="298">
        <v>0.49</v>
      </c>
      <c r="F3" s="298">
        <v>0.75</v>
      </c>
      <c r="G3" s="298">
        <v>0.72</v>
      </c>
      <c r="H3" s="298">
        <v>0.81</v>
      </c>
      <c r="I3" s="298">
        <v>0.72</v>
      </c>
      <c r="J3" s="299">
        <v>0.56999999999999995</v>
      </c>
      <c r="K3" s="277">
        <f>AVERAGE(C3:J3)</f>
        <v>0.64500000000000002</v>
      </c>
      <c r="L3" s="20"/>
      <c r="M3" s="20"/>
      <c r="N3" s="287"/>
    </row>
    <row r="4" spans="2:19" x14ac:dyDescent="0.25">
      <c r="B4" s="294">
        <v>44836</v>
      </c>
      <c r="C4" s="300">
        <v>0.93</v>
      </c>
      <c r="D4" s="285">
        <v>0.7</v>
      </c>
      <c r="E4" s="285">
        <v>0.55000000000000004</v>
      </c>
      <c r="F4" s="285">
        <v>0.71</v>
      </c>
      <c r="G4" s="285">
        <v>0.73</v>
      </c>
      <c r="H4" s="285">
        <v>0.75</v>
      </c>
      <c r="I4" s="285">
        <v>0.63</v>
      </c>
      <c r="J4" s="301">
        <v>0.6</v>
      </c>
      <c r="K4" s="278">
        <f t="shared" ref="K4:K63" si="0">AVERAGE(C4:J4)</f>
        <v>0.69999999999999984</v>
      </c>
      <c r="L4" s="20"/>
      <c r="M4" s="20"/>
      <c r="N4" s="275">
        <f>K3</f>
        <v>0.64500000000000002</v>
      </c>
    </row>
    <row r="5" spans="2:19" x14ac:dyDescent="0.25">
      <c r="B5" s="294">
        <v>44837</v>
      </c>
      <c r="C5" s="300">
        <v>0.86</v>
      </c>
      <c r="D5" s="285">
        <v>0.56999999999999995</v>
      </c>
      <c r="E5" s="285">
        <v>0.52</v>
      </c>
      <c r="F5" s="285">
        <v>0.73</v>
      </c>
      <c r="G5" s="285">
        <v>0.67</v>
      </c>
      <c r="H5" s="285">
        <v>0.76</v>
      </c>
      <c r="I5" s="285">
        <v>0.61</v>
      </c>
      <c r="J5" s="301">
        <v>0.6</v>
      </c>
      <c r="K5" s="278">
        <f t="shared" si="0"/>
        <v>0.66499999999999992</v>
      </c>
      <c r="L5" s="20"/>
      <c r="M5" s="20"/>
      <c r="N5" s="275">
        <f t="shared" ref="N5:N36" si="1">0.3*K4+0.7*N4</f>
        <v>0.66149999999999987</v>
      </c>
    </row>
    <row r="6" spans="2:19" x14ac:dyDescent="0.25">
      <c r="B6" s="294">
        <v>44838</v>
      </c>
      <c r="C6" s="300">
        <v>0.98</v>
      </c>
      <c r="D6" s="285">
        <v>0.51</v>
      </c>
      <c r="E6" s="285">
        <v>0.51</v>
      </c>
      <c r="F6" s="285">
        <v>0.77</v>
      </c>
      <c r="G6" s="285">
        <v>0.78</v>
      </c>
      <c r="H6" s="285">
        <v>0.77</v>
      </c>
      <c r="I6" s="285">
        <v>0.65</v>
      </c>
      <c r="J6" s="301">
        <v>0.6</v>
      </c>
      <c r="K6" s="278">
        <f t="shared" si="0"/>
        <v>0.69625000000000004</v>
      </c>
      <c r="L6" s="286">
        <f>AVERAGE(K3:K5)</f>
        <v>0.66999999999999993</v>
      </c>
      <c r="M6" s="286">
        <f>$Q$2*K5+(1-$Q$2)*L6</f>
        <v>0.66849999999999987</v>
      </c>
      <c r="N6" s="275">
        <f t="shared" si="1"/>
        <v>0.66254999999999986</v>
      </c>
    </row>
    <row r="7" spans="2:19" x14ac:dyDescent="0.25">
      <c r="B7" s="294">
        <v>44839</v>
      </c>
      <c r="C7" s="300">
        <v>0.55000000000000004</v>
      </c>
      <c r="D7" s="285">
        <v>0.42</v>
      </c>
      <c r="E7" s="285">
        <v>0.48</v>
      </c>
      <c r="F7" s="285">
        <v>0.76</v>
      </c>
      <c r="G7" s="285">
        <v>0.68</v>
      </c>
      <c r="H7" s="285">
        <v>0.74</v>
      </c>
      <c r="I7" s="285">
        <v>0.61</v>
      </c>
      <c r="J7" s="301">
        <v>0.6</v>
      </c>
      <c r="K7" s="278">
        <f t="shared" si="0"/>
        <v>0.60499999999999998</v>
      </c>
      <c r="L7" s="286">
        <f t="shared" ref="L7:L63" si="2">AVERAGE(K4:K6)</f>
        <v>0.68708333333333327</v>
      </c>
      <c r="M7" s="286">
        <f t="shared" ref="M7:M64" si="3">$Q$2*K6+(1-$Q$2)*L7</f>
        <v>0.6898333333333333</v>
      </c>
      <c r="N7" s="275">
        <f t="shared" si="1"/>
        <v>0.67265999999999992</v>
      </c>
    </row>
    <row r="8" spans="2:19" x14ac:dyDescent="0.25">
      <c r="B8" s="294">
        <v>44840</v>
      </c>
      <c r="C8" s="300">
        <v>3.68</v>
      </c>
      <c r="D8" s="285">
        <v>0.62</v>
      </c>
      <c r="E8" s="285">
        <v>0.55000000000000004</v>
      </c>
      <c r="F8" s="285">
        <v>0.67</v>
      </c>
      <c r="G8" s="285">
        <v>0.7</v>
      </c>
      <c r="H8" s="285">
        <v>0.76</v>
      </c>
      <c r="I8" s="285">
        <v>0.63</v>
      </c>
      <c r="J8" s="301">
        <v>0.63</v>
      </c>
      <c r="K8" s="278">
        <f t="shared" si="0"/>
        <v>1.03</v>
      </c>
      <c r="L8" s="286">
        <f t="shared" si="2"/>
        <v>0.65541666666666665</v>
      </c>
      <c r="M8" s="286">
        <f t="shared" si="3"/>
        <v>0.64029166666666659</v>
      </c>
      <c r="N8" s="275">
        <f t="shared" si="1"/>
        <v>0.65236199999999989</v>
      </c>
    </row>
    <row r="9" spans="2:19" x14ac:dyDescent="0.25">
      <c r="B9" s="294">
        <v>44841</v>
      </c>
      <c r="C9" s="300">
        <v>1</v>
      </c>
      <c r="D9" s="285">
        <v>0.43</v>
      </c>
      <c r="E9" s="285">
        <v>0.49</v>
      </c>
      <c r="F9" s="285">
        <v>0.73</v>
      </c>
      <c r="G9" s="285">
        <v>0.75</v>
      </c>
      <c r="H9" s="285">
        <v>0.76</v>
      </c>
      <c r="I9" s="285">
        <v>0.62</v>
      </c>
      <c r="J9" s="301">
        <v>0.62</v>
      </c>
      <c r="K9" s="278">
        <f t="shared" si="0"/>
        <v>0.67500000000000004</v>
      </c>
      <c r="L9" s="286">
        <f t="shared" si="2"/>
        <v>0.77708333333333324</v>
      </c>
      <c r="M9" s="286">
        <f t="shared" si="3"/>
        <v>0.85295833333333326</v>
      </c>
      <c r="N9" s="275">
        <f t="shared" si="1"/>
        <v>0.76565339999999993</v>
      </c>
    </row>
    <row r="10" spans="2:19" x14ac:dyDescent="0.25">
      <c r="B10" s="294">
        <v>44842</v>
      </c>
      <c r="C10" s="300">
        <v>0.39</v>
      </c>
      <c r="D10" s="285">
        <v>1.0900000000000001</v>
      </c>
      <c r="E10" s="285">
        <v>0.63</v>
      </c>
      <c r="F10" s="285">
        <v>0.7</v>
      </c>
      <c r="G10" s="285">
        <v>0.69</v>
      </c>
      <c r="H10" s="285">
        <v>0.71</v>
      </c>
      <c r="I10" s="285">
        <v>0.59</v>
      </c>
      <c r="J10" s="301">
        <v>0.67</v>
      </c>
      <c r="K10" s="278">
        <f t="shared" si="0"/>
        <v>0.68374999999999986</v>
      </c>
      <c r="L10" s="286">
        <f t="shared" si="2"/>
        <v>0.77</v>
      </c>
      <c r="M10" s="286">
        <f t="shared" si="3"/>
        <v>0.74149999999999994</v>
      </c>
      <c r="N10" s="275">
        <f t="shared" si="1"/>
        <v>0.73845737999999994</v>
      </c>
    </row>
    <row r="11" spans="2:19" x14ac:dyDescent="0.25">
      <c r="B11" s="294">
        <v>44843</v>
      </c>
      <c r="C11" s="300">
        <v>0.87</v>
      </c>
      <c r="D11" s="285">
        <v>1.53</v>
      </c>
      <c r="E11" s="285">
        <v>0.66</v>
      </c>
      <c r="F11" s="285">
        <v>0.7</v>
      </c>
      <c r="G11" s="285">
        <v>0.7</v>
      </c>
      <c r="H11" s="285">
        <v>0.79</v>
      </c>
      <c r="I11" s="285">
        <v>0.68</v>
      </c>
      <c r="J11" s="301">
        <v>0.69</v>
      </c>
      <c r="K11" s="278">
        <f t="shared" si="0"/>
        <v>0.8274999999999999</v>
      </c>
      <c r="L11" s="286">
        <f t="shared" si="2"/>
        <v>0.79625000000000001</v>
      </c>
      <c r="M11" s="286">
        <f t="shared" si="3"/>
        <v>0.76249999999999996</v>
      </c>
      <c r="N11" s="275">
        <f t="shared" si="1"/>
        <v>0.72204516599999979</v>
      </c>
    </row>
    <row r="12" spans="2:19" x14ac:dyDescent="0.25">
      <c r="B12" s="294">
        <v>44844</v>
      </c>
      <c r="C12" s="300">
        <v>0.8</v>
      </c>
      <c r="D12" s="285">
        <v>0.39</v>
      </c>
      <c r="E12" s="285">
        <v>0.49</v>
      </c>
      <c r="F12" s="285">
        <v>0.71</v>
      </c>
      <c r="G12" s="285">
        <v>0.7</v>
      </c>
      <c r="H12" s="285">
        <v>0.78</v>
      </c>
      <c r="I12" s="285">
        <v>0.7</v>
      </c>
      <c r="J12" s="301">
        <v>0.64</v>
      </c>
      <c r="K12" s="278">
        <f t="shared" si="0"/>
        <v>0.65125</v>
      </c>
      <c r="L12" s="286">
        <f t="shared" si="2"/>
        <v>0.7287499999999999</v>
      </c>
      <c r="M12" s="286">
        <f t="shared" si="3"/>
        <v>0.75837499999999991</v>
      </c>
      <c r="N12" s="275">
        <f t="shared" si="1"/>
        <v>0.75368161619999985</v>
      </c>
    </row>
    <row r="13" spans="2:19" x14ac:dyDescent="0.25">
      <c r="B13" s="294">
        <v>44845</v>
      </c>
      <c r="C13" s="300">
        <v>1</v>
      </c>
      <c r="D13" s="285">
        <v>0.83</v>
      </c>
      <c r="E13" s="285">
        <v>0.62</v>
      </c>
      <c r="F13" s="285">
        <v>0.7</v>
      </c>
      <c r="G13" s="285">
        <v>0.75</v>
      </c>
      <c r="H13" s="285">
        <v>0.74</v>
      </c>
      <c r="I13" s="285">
        <v>0.66</v>
      </c>
      <c r="J13" s="301">
        <v>0.69</v>
      </c>
      <c r="K13" s="278">
        <f t="shared" si="0"/>
        <v>0.74875000000000003</v>
      </c>
      <c r="L13" s="286">
        <f t="shared" si="2"/>
        <v>0.72083333333333321</v>
      </c>
      <c r="M13" s="286">
        <f t="shared" si="3"/>
        <v>0.69995833333333324</v>
      </c>
      <c r="N13" s="275">
        <f t="shared" si="1"/>
        <v>0.7229521313399998</v>
      </c>
    </row>
    <row r="14" spans="2:19" x14ac:dyDescent="0.25">
      <c r="B14" s="294">
        <v>44846</v>
      </c>
      <c r="C14" s="300">
        <v>0.97</v>
      </c>
      <c r="D14" s="285">
        <v>0.5</v>
      </c>
      <c r="E14" s="285">
        <v>0.54</v>
      </c>
      <c r="F14" s="285">
        <v>0.74</v>
      </c>
      <c r="G14" s="285">
        <v>0.8</v>
      </c>
      <c r="H14" s="285">
        <v>0.75</v>
      </c>
      <c r="I14" s="285">
        <v>0.65</v>
      </c>
      <c r="J14" s="301">
        <v>0.68</v>
      </c>
      <c r="K14" s="278">
        <f t="shared" si="0"/>
        <v>0.70374999999999999</v>
      </c>
      <c r="L14" s="286">
        <f t="shared" si="2"/>
        <v>0.74250000000000005</v>
      </c>
      <c r="M14" s="286">
        <f t="shared" si="3"/>
        <v>0.74437500000000001</v>
      </c>
      <c r="N14" s="275">
        <f t="shared" si="1"/>
        <v>0.73069149193799976</v>
      </c>
    </row>
    <row r="15" spans="2:19" x14ac:dyDescent="0.25">
      <c r="B15" s="294">
        <v>44847</v>
      </c>
      <c r="C15" s="300">
        <v>0.87</v>
      </c>
      <c r="D15" s="285">
        <v>0.54</v>
      </c>
      <c r="E15" s="285">
        <v>0.56000000000000005</v>
      </c>
      <c r="F15" s="285">
        <v>0.72</v>
      </c>
      <c r="G15" s="285">
        <v>0.73</v>
      </c>
      <c r="H15" s="285">
        <v>0.78</v>
      </c>
      <c r="I15" s="285">
        <v>0.66</v>
      </c>
      <c r="J15" s="301">
        <v>0.69</v>
      </c>
      <c r="K15" s="278">
        <f t="shared" si="0"/>
        <v>0.69375000000000009</v>
      </c>
      <c r="L15" s="286">
        <f t="shared" si="2"/>
        <v>0.70124999999999993</v>
      </c>
      <c r="M15" s="286">
        <f t="shared" si="3"/>
        <v>0.70199999999999985</v>
      </c>
      <c r="N15" s="275">
        <f t="shared" si="1"/>
        <v>0.72260904435659978</v>
      </c>
    </row>
    <row r="16" spans="2:19" x14ac:dyDescent="0.25">
      <c r="B16" s="294">
        <v>44848</v>
      </c>
      <c r="C16" s="300">
        <v>0.98</v>
      </c>
      <c r="D16" s="285">
        <v>1.24</v>
      </c>
      <c r="E16" s="285">
        <v>0.67</v>
      </c>
      <c r="F16" s="285">
        <v>0.7</v>
      </c>
      <c r="G16" s="285">
        <v>0.7</v>
      </c>
      <c r="H16" s="285">
        <v>0.75</v>
      </c>
      <c r="I16" s="285">
        <v>0.67</v>
      </c>
      <c r="J16" s="301">
        <v>0.74</v>
      </c>
      <c r="K16" s="278">
        <f t="shared" si="0"/>
        <v>0.80625000000000002</v>
      </c>
      <c r="L16" s="286">
        <f t="shared" si="2"/>
        <v>0.7154166666666667</v>
      </c>
      <c r="M16" s="286">
        <f t="shared" si="3"/>
        <v>0.70891666666666664</v>
      </c>
      <c r="N16" s="275">
        <f t="shared" si="1"/>
        <v>0.71395133104961983</v>
      </c>
    </row>
    <row r="17" spans="2:17" x14ac:dyDescent="0.25">
      <c r="B17" s="294">
        <v>44849</v>
      </c>
      <c r="C17" s="300">
        <v>0.37</v>
      </c>
      <c r="D17" s="285">
        <v>0.23</v>
      </c>
      <c r="E17" s="285">
        <v>0.42</v>
      </c>
      <c r="F17" s="285">
        <v>0.71</v>
      </c>
      <c r="G17" s="285">
        <v>0.75</v>
      </c>
      <c r="H17" s="285">
        <v>0.75</v>
      </c>
      <c r="I17" s="285">
        <v>0.68</v>
      </c>
      <c r="J17" s="301">
        <v>0.52</v>
      </c>
      <c r="K17" s="278">
        <f t="shared" si="0"/>
        <v>0.55374999999999996</v>
      </c>
      <c r="L17" s="286">
        <f t="shared" si="2"/>
        <v>0.73458333333333325</v>
      </c>
      <c r="M17" s="286">
        <f t="shared" si="3"/>
        <v>0.75608333333333322</v>
      </c>
      <c r="N17" s="275">
        <f t="shared" si="1"/>
        <v>0.74164093173473389</v>
      </c>
    </row>
    <row r="18" spans="2:17" x14ac:dyDescent="0.25">
      <c r="B18" s="294">
        <v>44850</v>
      </c>
      <c r="C18" s="300">
        <v>0.49</v>
      </c>
      <c r="D18" s="285">
        <v>0.24</v>
      </c>
      <c r="E18" s="285">
        <v>0.43</v>
      </c>
      <c r="F18" s="285">
        <v>0.71</v>
      </c>
      <c r="G18" s="285">
        <v>0.71</v>
      </c>
      <c r="H18" s="285">
        <v>0.72</v>
      </c>
      <c r="I18" s="285">
        <v>0.62</v>
      </c>
      <c r="J18" s="301">
        <v>0.53</v>
      </c>
      <c r="K18" s="278">
        <f t="shared" si="0"/>
        <v>0.55625000000000002</v>
      </c>
      <c r="L18" s="286">
        <f t="shared" si="2"/>
        <v>0.68458333333333332</v>
      </c>
      <c r="M18" s="286">
        <f t="shared" si="3"/>
        <v>0.64533333333333331</v>
      </c>
      <c r="N18" s="275">
        <f t="shared" si="1"/>
        <v>0.68527365221431369</v>
      </c>
    </row>
    <row r="19" spans="2:17" x14ac:dyDescent="0.25">
      <c r="B19" s="294">
        <v>44851</v>
      </c>
      <c r="C19" s="300">
        <v>0.54</v>
      </c>
      <c r="D19" s="285">
        <v>0.21</v>
      </c>
      <c r="E19" s="285">
        <v>0.42</v>
      </c>
      <c r="F19" s="285">
        <v>0.74</v>
      </c>
      <c r="G19" s="285">
        <v>0.73</v>
      </c>
      <c r="H19" s="285">
        <v>0.78</v>
      </c>
      <c r="I19" s="285">
        <v>0.7</v>
      </c>
      <c r="J19" s="301">
        <v>0.54</v>
      </c>
      <c r="K19" s="278">
        <f t="shared" si="0"/>
        <v>0.58250000000000002</v>
      </c>
      <c r="L19" s="286">
        <f t="shared" si="2"/>
        <v>0.63874999999999993</v>
      </c>
      <c r="M19" s="286">
        <f t="shared" si="3"/>
        <v>0.61399999999999988</v>
      </c>
      <c r="N19" s="275">
        <f t="shared" si="1"/>
        <v>0.6465665565500196</v>
      </c>
    </row>
    <row r="20" spans="2:17" x14ac:dyDescent="0.25">
      <c r="B20" s="294">
        <v>44852</v>
      </c>
      <c r="C20" s="300">
        <v>0.91</v>
      </c>
      <c r="D20" s="285">
        <v>0.91</v>
      </c>
      <c r="E20" s="285">
        <v>0.66</v>
      </c>
      <c r="F20" s="285">
        <v>0.69</v>
      </c>
      <c r="G20" s="285">
        <v>0.77</v>
      </c>
      <c r="H20" s="285">
        <v>0.76</v>
      </c>
      <c r="I20" s="285">
        <v>0.7</v>
      </c>
      <c r="J20" s="301">
        <v>0.63</v>
      </c>
      <c r="K20" s="278">
        <f t="shared" si="0"/>
        <v>0.75375000000000003</v>
      </c>
      <c r="L20" s="286">
        <f t="shared" si="2"/>
        <v>0.56416666666666659</v>
      </c>
      <c r="M20" s="286">
        <f t="shared" si="3"/>
        <v>0.56966666666666654</v>
      </c>
      <c r="N20" s="275">
        <f t="shared" si="1"/>
        <v>0.62734658958501366</v>
      </c>
    </row>
    <row r="21" spans="2:17" x14ac:dyDescent="0.25">
      <c r="B21" s="294">
        <v>44853</v>
      </c>
      <c r="C21" s="300">
        <v>0.34</v>
      </c>
      <c r="D21" s="285">
        <v>0.8</v>
      </c>
      <c r="E21" s="285">
        <v>0.65</v>
      </c>
      <c r="F21" s="285">
        <v>0.71</v>
      </c>
      <c r="G21" s="285">
        <v>0.71</v>
      </c>
      <c r="H21" s="285">
        <v>0.77</v>
      </c>
      <c r="I21" s="285">
        <v>0.61</v>
      </c>
      <c r="J21" s="301">
        <v>0.63</v>
      </c>
      <c r="K21" s="278">
        <f t="shared" si="0"/>
        <v>0.65249999999999997</v>
      </c>
      <c r="L21" s="286">
        <f t="shared" si="2"/>
        <v>0.63083333333333336</v>
      </c>
      <c r="M21" s="286">
        <f t="shared" si="3"/>
        <v>0.66770833333333335</v>
      </c>
      <c r="N21" s="275">
        <f t="shared" si="1"/>
        <v>0.66526761270950951</v>
      </c>
    </row>
    <row r="22" spans="2:17" x14ac:dyDescent="0.25">
      <c r="B22" s="294">
        <v>44854</v>
      </c>
      <c r="C22" s="300">
        <v>0.35</v>
      </c>
      <c r="D22" s="285">
        <v>1.02</v>
      </c>
      <c r="E22" s="285">
        <v>0.69</v>
      </c>
      <c r="F22" s="285">
        <v>0.67</v>
      </c>
      <c r="G22" s="285">
        <v>0.73</v>
      </c>
      <c r="H22" s="285">
        <v>0.71</v>
      </c>
      <c r="I22" s="285">
        <v>0.64</v>
      </c>
      <c r="J22" s="301">
        <v>0.65</v>
      </c>
      <c r="K22" s="278">
        <f t="shared" si="0"/>
        <v>0.6825</v>
      </c>
      <c r="L22" s="286">
        <f t="shared" si="2"/>
        <v>0.66291666666666671</v>
      </c>
      <c r="M22" s="286">
        <f t="shared" si="3"/>
        <v>0.65979166666666667</v>
      </c>
      <c r="N22" s="275">
        <f t="shared" si="1"/>
        <v>0.66143732889665663</v>
      </c>
      <c r="P22" s="28"/>
      <c r="Q22" s="28"/>
    </row>
    <row r="23" spans="2:17" x14ac:dyDescent="0.25">
      <c r="B23" s="294">
        <v>44855</v>
      </c>
      <c r="C23" s="300">
        <v>0.27</v>
      </c>
      <c r="D23" s="285">
        <v>1.74</v>
      </c>
      <c r="E23" s="285">
        <v>0.72</v>
      </c>
      <c r="F23" s="285">
        <v>0.62</v>
      </c>
      <c r="G23" s="285">
        <v>0.7</v>
      </c>
      <c r="H23" s="285">
        <v>0.81</v>
      </c>
      <c r="I23" s="285">
        <v>0.68</v>
      </c>
      <c r="J23" s="301">
        <v>0.67</v>
      </c>
      <c r="K23" s="278">
        <f t="shared" si="0"/>
        <v>0.77624999999999988</v>
      </c>
      <c r="L23" s="286">
        <f t="shared" si="2"/>
        <v>0.69625000000000004</v>
      </c>
      <c r="M23" s="286">
        <f t="shared" si="3"/>
        <v>0.69212499999999999</v>
      </c>
      <c r="N23" s="275">
        <f t="shared" si="1"/>
        <v>0.66775613022765956</v>
      </c>
    </row>
    <row r="24" spans="2:17" x14ac:dyDescent="0.25">
      <c r="B24" s="294">
        <v>44856</v>
      </c>
      <c r="C24" s="300">
        <v>0.47</v>
      </c>
      <c r="D24" s="285">
        <v>0.84</v>
      </c>
      <c r="E24" s="285">
        <v>0.67</v>
      </c>
      <c r="F24" s="285">
        <v>0.72</v>
      </c>
      <c r="G24" s="285">
        <v>0.73</v>
      </c>
      <c r="H24" s="285">
        <v>0.76</v>
      </c>
      <c r="I24" s="285">
        <v>0.65</v>
      </c>
      <c r="J24" s="301">
        <v>0.66</v>
      </c>
      <c r="K24" s="278">
        <f t="shared" si="0"/>
        <v>0.68750000000000011</v>
      </c>
      <c r="L24" s="286">
        <f t="shared" si="2"/>
        <v>0.70374999999999999</v>
      </c>
      <c r="M24" s="286">
        <f t="shared" si="3"/>
        <v>0.72549999999999992</v>
      </c>
      <c r="N24" s="275">
        <f t="shared" si="1"/>
        <v>0.70030429115936155</v>
      </c>
    </row>
    <row r="25" spans="2:17" x14ac:dyDescent="0.25">
      <c r="B25" s="294">
        <v>44857</v>
      </c>
      <c r="C25" s="300">
        <v>0.9</v>
      </c>
      <c r="D25" s="285">
        <v>0.45</v>
      </c>
      <c r="E25" s="285">
        <v>0.57999999999999996</v>
      </c>
      <c r="F25" s="285">
        <v>0.73</v>
      </c>
      <c r="G25" s="285">
        <v>0.74</v>
      </c>
      <c r="H25" s="285">
        <v>0.75</v>
      </c>
      <c r="I25" s="285">
        <v>0.67</v>
      </c>
      <c r="J25" s="301">
        <v>0.64</v>
      </c>
      <c r="K25" s="278">
        <f t="shared" si="0"/>
        <v>0.6825</v>
      </c>
      <c r="L25" s="286">
        <f t="shared" si="2"/>
        <v>0.71541666666666659</v>
      </c>
      <c r="M25" s="286">
        <f t="shared" si="3"/>
        <v>0.70704166666666668</v>
      </c>
      <c r="N25" s="275">
        <f t="shared" si="1"/>
        <v>0.69646300381155302</v>
      </c>
    </row>
    <row r="26" spans="2:17" x14ac:dyDescent="0.25">
      <c r="B26" s="294">
        <v>44858</v>
      </c>
      <c r="C26" s="300">
        <v>0.35</v>
      </c>
      <c r="D26" s="285">
        <v>0.81</v>
      </c>
      <c r="E26" s="285">
        <v>0.68</v>
      </c>
      <c r="F26" s="285">
        <v>0.68</v>
      </c>
      <c r="G26" s="285">
        <v>0.7</v>
      </c>
      <c r="H26" s="285">
        <v>0.82</v>
      </c>
      <c r="I26" s="285">
        <v>0.73</v>
      </c>
      <c r="J26" s="301">
        <v>0.68</v>
      </c>
      <c r="K26" s="278">
        <f t="shared" si="0"/>
        <v>0.68125000000000013</v>
      </c>
      <c r="L26" s="286">
        <f t="shared" si="2"/>
        <v>0.7154166666666667</v>
      </c>
      <c r="M26" s="286">
        <f t="shared" si="3"/>
        <v>0.70554166666666662</v>
      </c>
      <c r="N26" s="275">
        <f t="shared" si="1"/>
        <v>0.69227410266808709</v>
      </c>
    </row>
    <row r="27" spans="2:17" x14ac:dyDescent="0.25">
      <c r="B27" s="294">
        <v>44859</v>
      </c>
      <c r="C27" s="300">
        <v>0.26</v>
      </c>
      <c r="D27" s="285">
        <v>0.25</v>
      </c>
      <c r="E27" s="285">
        <v>0.49</v>
      </c>
      <c r="F27" s="285">
        <v>0.77</v>
      </c>
      <c r="G27" s="285">
        <v>0.72</v>
      </c>
      <c r="H27" s="285">
        <v>0.76</v>
      </c>
      <c r="I27" s="285">
        <v>0.61</v>
      </c>
      <c r="J27" s="301">
        <v>0.63</v>
      </c>
      <c r="K27" s="278">
        <f t="shared" si="0"/>
        <v>0.56125000000000003</v>
      </c>
      <c r="L27" s="286">
        <f t="shared" si="2"/>
        <v>0.68375000000000019</v>
      </c>
      <c r="M27" s="286">
        <f t="shared" si="3"/>
        <v>0.68300000000000005</v>
      </c>
      <c r="N27" s="275">
        <f t="shared" si="1"/>
        <v>0.68896687186766092</v>
      </c>
    </row>
    <row r="28" spans="2:17" x14ac:dyDescent="0.25">
      <c r="B28" s="294">
        <v>44860</v>
      </c>
      <c r="C28" s="300">
        <v>0.83</v>
      </c>
      <c r="D28" s="285">
        <v>0.61</v>
      </c>
      <c r="E28" s="285">
        <v>0.65</v>
      </c>
      <c r="F28" s="285">
        <v>0.66</v>
      </c>
      <c r="G28" s="285">
        <v>0.72</v>
      </c>
      <c r="H28" s="285">
        <v>0.72</v>
      </c>
      <c r="I28" s="285">
        <v>0.62</v>
      </c>
      <c r="J28" s="301">
        <v>0.69</v>
      </c>
      <c r="K28" s="278">
        <f t="shared" si="0"/>
        <v>0.6875</v>
      </c>
      <c r="L28" s="286">
        <f t="shared" si="2"/>
        <v>0.64166666666666672</v>
      </c>
      <c r="M28" s="286">
        <f t="shared" si="3"/>
        <v>0.61754166666666666</v>
      </c>
      <c r="N28" s="275">
        <f t="shared" si="1"/>
        <v>0.65065181030736263</v>
      </c>
    </row>
    <row r="29" spans="2:17" x14ac:dyDescent="0.25">
      <c r="B29" s="294">
        <v>44861</v>
      </c>
      <c r="C29" s="300">
        <v>0.36</v>
      </c>
      <c r="D29" s="285">
        <v>0.26</v>
      </c>
      <c r="E29" s="285">
        <v>0.5</v>
      </c>
      <c r="F29" s="285">
        <v>0.7</v>
      </c>
      <c r="G29" s="285">
        <v>0.71</v>
      </c>
      <c r="H29" s="285">
        <v>0.75</v>
      </c>
      <c r="I29" s="285">
        <v>0.59</v>
      </c>
      <c r="J29" s="301">
        <v>0.65</v>
      </c>
      <c r="K29" s="278">
        <f t="shared" si="0"/>
        <v>0.56500000000000006</v>
      </c>
      <c r="L29" s="286">
        <f t="shared" si="2"/>
        <v>0.64333333333333342</v>
      </c>
      <c r="M29" s="286">
        <f t="shared" si="3"/>
        <v>0.6565833333333333</v>
      </c>
      <c r="N29" s="275">
        <f t="shared" si="1"/>
        <v>0.6617062672151538</v>
      </c>
    </row>
    <row r="30" spans="2:17" x14ac:dyDescent="0.25">
      <c r="B30" s="294">
        <v>44862</v>
      </c>
      <c r="C30" s="300">
        <v>0.74</v>
      </c>
      <c r="D30" s="285">
        <v>1.36</v>
      </c>
      <c r="E30" s="285">
        <v>0.75</v>
      </c>
      <c r="F30" s="285">
        <v>0.69</v>
      </c>
      <c r="G30" s="285">
        <v>0.69</v>
      </c>
      <c r="H30" s="285">
        <v>0.69</v>
      </c>
      <c r="I30" s="285">
        <v>0.56999999999999995</v>
      </c>
      <c r="J30" s="301">
        <v>0.74</v>
      </c>
      <c r="K30" s="278">
        <f t="shared" si="0"/>
        <v>0.77875000000000005</v>
      </c>
      <c r="L30" s="286">
        <f t="shared" si="2"/>
        <v>0.60458333333333336</v>
      </c>
      <c r="M30" s="286">
        <f t="shared" si="3"/>
        <v>0.59270833333333339</v>
      </c>
      <c r="N30" s="275">
        <f t="shared" si="1"/>
        <v>0.63269438705060765</v>
      </c>
    </row>
    <row r="31" spans="2:17" x14ac:dyDescent="0.25">
      <c r="B31" s="294">
        <v>44863</v>
      </c>
      <c r="C31" s="300">
        <v>0.56999999999999995</v>
      </c>
      <c r="D31" s="285">
        <v>0.5</v>
      </c>
      <c r="E31" s="285">
        <v>0.63</v>
      </c>
      <c r="F31" s="285">
        <v>0.75</v>
      </c>
      <c r="G31" s="285">
        <v>0.69</v>
      </c>
      <c r="H31" s="285">
        <v>0.79</v>
      </c>
      <c r="I31" s="285">
        <v>0.71</v>
      </c>
      <c r="J31" s="301">
        <v>0.56999999999999995</v>
      </c>
      <c r="K31" s="278">
        <f t="shared" si="0"/>
        <v>0.65125</v>
      </c>
      <c r="L31" s="286">
        <f t="shared" si="2"/>
        <v>0.67708333333333337</v>
      </c>
      <c r="M31" s="286">
        <f t="shared" si="3"/>
        <v>0.70758333333333334</v>
      </c>
      <c r="N31" s="275">
        <f t="shared" si="1"/>
        <v>0.67651107093542528</v>
      </c>
    </row>
    <row r="32" spans="2:17" x14ac:dyDescent="0.25">
      <c r="B32" s="294">
        <v>44864</v>
      </c>
      <c r="C32" s="300">
        <v>0.66</v>
      </c>
      <c r="D32" s="285">
        <v>0.41</v>
      </c>
      <c r="E32" s="285">
        <v>0.6</v>
      </c>
      <c r="F32" s="285">
        <v>0.74</v>
      </c>
      <c r="G32" s="285">
        <v>0.73</v>
      </c>
      <c r="H32" s="285">
        <v>0.75</v>
      </c>
      <c r="I32" s="285">
        <v>0.63</v>
      </c>
      <c r="J32" s="301">
        <v>0.56999999999999995</v>
      </c>
      <c r="K32" s="278">
        <f t="shared" si="0"/>
        <v>0.63625000000000009</v>
      </c>
      <c r="L32" s="286">
        <f t="shared" si="2"/>
        <v>0.66500000000000004</v>
      </c>
      <c r="M32" s="286">
        <f t="shared" si="3"/>
        <v>0.66087499999999999</v>
      </c>
      <c r="N32" s="275">
        <f t="shared" si="1"/>
        <v>0.66893274965479765</v>
      </c>
    </row>
    <row r="33" spans="2:20" x14ac:dyDescent="0.25">
      <c r="B33" s="294">
        <v>44865</v>
      </c>
      <c r="C33" s="300">
        <v>0.4</v>
      </c>
      <c r="D33" s="285">
        <v>0.32</v>
      </c>
      <c r="E33" s="285">
        <v>0.56000000000000005</v>
      </c>
      <c r="F33" s="285">
        <v>0.7</v>
      </c>
      <c r="G33" s="285">
        <v>0.72</v>
      </c>
      <c r="H33" s="285">
        <v>0.74</v>
      </c>
      <c r="I33" s="285">
        <v>0.64</v>
      </c>
      <c r="J33" s="301">
        <v>0.56000000000000005</v>
      </c>
      <c r="K33" s="278">
        <f t="shared" si="0"/>
        <v>0.58000000000000007</v>
      </c>
      <c r="L33" s="286">
        <f t="shared" si="2"/>
        <v>0.68875000000000008</v>
      </c>
      <c r="M33" s="286">
        <f t="shared" si="3"/>
        <v>0.67300000000000004</v>
      </c>
      <c r="N33" s="275">
        <f t="shared" si="1"/>
        <v>0.65912792475835835</v>
      </c>
    </row>
    <row r="34" spans="2:20" x14ac:dyDescent="0.25">
      <c r="B34" s="294">
        <v>44866</v>
      </c>
      <c r="C34" s="300">
        <v>0.85</v>
      </c>
      <c r="D34" s="285">
        <v>0.8</v>
      </c>
      <c r="E34" s="285">
        <v>0.72</v>
      </c>
      <c r="F34" s="285">
        <v>0.71</v>
      </c>
      <c r="G34" s="285">
        <v>0.8</v>
      </c>
      <c r="H34" s="285">
        <v>0.79</v>
      </c>
      <c r="I34" s="285">
        <v>0.7</v>
      </c>
      <c r="J34" s="301">
        <v>0.62</v>
      </c>
      <c r="K34" s="278">
        <f t="shared" si="0"/>
        <v>0.74875000000000003</v>
      </c>
      <c r="L34" s="286">
        <f t="shared" si="2"/>
        <v>0.62250000000000005</v>
      </c>
      <c r="M34" s="286">
        <f t="shared" si="3"/>
        <v>0.60975000000000001</v>
      </c>
      <c r="N34" s="275">
        <f t="shared" si="1"/>
        <v>0.63538954733085085</v>
      </c>
    </row>
    <row r="35" spans="2:20" x14ac:dyDescent="0.25">
      <c r="B35" s="294">
        <v>44867</v>
      </c>
      <c r="C35" s="300">
        <v>0.96</v>
      </c>
      <c r="D35" s="285">
        <v>0.44</v>
      </c>
      <c r="E35" s="285">
        <v>0.63</v>
      </c>
      <c r="F35" s="285">
        <v>0.67</v>
      </c>
      <c r="G35" s="285">
        <v>0.66</v>
      </c>
      <c r="H35" s="285">
        <v>0.71</v>
      </c>
      <c r="I35" s="285">
        <v>0.63</v>
      </c>
      <c r="J35" s="301">
        <v>0.6</v>
      </c>
      <c r="K35" s="278">
        <f t="shared" si="0"/>
        <v>0.66249999999999998</v>
      </c>
      <c r="L35" s="286">
        <f t="shared" si="2"/>
        <v>0.65500000000000003</v>
      </c>
      <c r="M35" s="286">
        <f t="shared" si="3"/>
        <v>0.68312499999999998</v>
      </c>
      <c r="N35" s="275">
        <f t="shared" si="1"/>
        <v>0.66939768313159553</v>
      </c>
    </row>
    <row r="36" spans="2:20" x14ac:dyDescent="0.25">
      <c r="B36" s="294">
        <v>44868</v>
      </c>
      <c r="C36" s="300">
        <v>1.04</v>
      </c>
      <c r="D36" s="285">
        <v>0.54</v>
      </c>
      <c r="E36" s="285">
        <v>0.67</v>
      </c>
      <c r="F36" s="285">
        <v>0.64</v>
      </c>
      <c r="G36" s="285">
        <v>0.73</v>
      </c>
      <c r="H36" s="285">
        <v>0.78</v>
      </c>
      <c r="I36" s="285">
        <v>0.69</v>
      </c>
      <c r="J36" s="301">
        <v>0.62</v>
      </c>
      <c r="K36" s="278">
        <f t="shared" si="0"/>
        <v>0.71375</v>
      </c>
      <c r="L36" s="286">
        <f t="shared" si="2"/>
        <v>0.66374999999999995</v>
      </c>
      <c r="M36" s="286">
        <f t="shared" si="3"/>
        <v>0.66337499999999994</v>
      </c>
      <c r="N36" s="275">
        <f t="shared" si="1"/>
        <v>0.66732837819211688</v>
      </c>
    </row>
    <row r="37" spans="2:20" x14ac:dyDescent="0.25">
      <c r="B37" s="294">
        <v>44869</v>
      </c>
      <c r="C37" s="300">
        <v>0.86</v>
      </c>
      <c r="D37" s="285">
        <v>0.21</v>
      </c>
      <c r="E37" s="285">
        <v>0.51</v>
      </c>
      <c r="F37" s="285">
        <v>0.69</v>
      </c>
      <c r="G37" s="285">
        <v>0.74</v>
      </c>
      <c r="H37" s="285">
        <v>0.7</v>
      </c>
      <c r="I37" s="285">
        <v>0.54</v>
      </c>
      <c r="J37" s="301">
        <v>0.57999999999999996</v>
      </c>
      <c r="K37" s="278">
        <f t="shared" si="0"/>
        <v>0.60375000000000001</v>
      </c>
      <c r="L37" s="286">
        <f t="shared" si="2"/>
        <v>0.70833333333333337</v>
      </c>
      <c r="M37" s="286">
        <f t="shared" si="3"/>
        <v>0.70995833333333336</v>
      </c>
      <c r="N37" s="275">
        <f t="shared" ref="N37:N64" si="4">0.3*K36+0.7*N36</f>
        <v>0.68125486473448171</v>
      </c>
    </row>
    <row r="38" spans="2:20" x14ac:dyDescent="0.25">
      <c r="B38" s="294">
        <v>44870</v>
      </c>
      <c r="C38" s="300">
        <v>0.63</v>
      </c>
      <c r="D38" s="285">
        <v>0.57999999999999996</v>
      </c>
      <c r="E38" s="285">
        <v>0.69</v>
      </c>
      <c r="F38" s="285">
        <v>0.7</v>
      </c>
      <c r="G38" s="285">
        <v>0.77</v>
      </c>
      <c r="H38" s="285">
        <v>0.74</v>
      </c>
      <c r="I38" s="285">
        <v>0.62</v>
      </c>
      <c r="J38" s="301">
        <v>0.65</v>
      </c>
      <c r="K38" s="278">
        <f t="shared" si="0"/>
        <v>0.67249999999999999</v>
      </c>
      <c r="L38" s="286">
        <f t="shared" si="2"/>
        <v>0.66</v>
      </c>
      <c r="M38" s="286">
        <f t="shared" si="3"/>
        <v>0.64312499999999995</v>
      </c>
      <c r="N38" s="275">
        <f t="shared" si="4"/>
        <v>0.65800340531413715</v>
      </c>
    </row>
    <row r="39" spans="2:20" x14ac:dyDescent="0.25">
      <c r="B39" s="294">
        <v>44871</v>
      </c>
      <c r="C39" s="300">
        <v>0.64</v>
      </c>
      <c r="D39" s="285">
        <v>0.57999999999999996</v>
      </c>
      <c r="E39" s="285">
        <v>0.69</v>
      </c>
      <c r="F39" s="285">
        <v>0.74</v>
      </c>
      <c r="G39" s="285">
        <v>0.75</v>
      </c>
      <c r="H39" s="285">
        <v>0.72</v>
      </c>
      <c r="I39" s="285">
        <v>0.61</v>
      </c>
      <c r="J39" s="301">
        <v>0.66</v>
      </c>
      <c r="K39" s="278">
        <f t="shared" si="0"/>
        <v>0.67375000000000007</v>
      </c>
      <c r="L39" s="286">
        <f t="shared" si="2"/>
        <v>0.66333333333333322</v>
      </c>
      <c r="M39" s="286">
        <f t="shared" si="3"/>
        <v>0.66608333333333314</v>
      </c>
      <c r="N39" s="275">
        <f t="shared" si="4"/>
        <v>0.66235238371989591</v>
      </c>
    </row>
    <row r="40" spans="2:20" x14ac:dyDescent="0.25">
      <c r="B40" s="294">
        <v>44872</v>
      </c>
      <c r="C40" s="300">
        <v>0.74</v>
      </c>
      <c r="D40" s="285">
        <v>0.57999999999999996</v>
      </c>
      <c r="E40" s="285">
        <v>0.7</v>
      </c>
      <c r="F40" s="285">
        <v>0.74</v>
      </c>
      <c r="G40" s="285">
        <v>0.7</v>
      </c>
      <c r="H40" s="285">
        <v>0.8</v>
      </c>
      <c r="I40" s="285">
        <v>0.65</v>
      </c>
      <c r="J40" s="301">
        <v>0.67</v>
      </c>
      <c r="K40" s="278">
        <f t="shared" si="0"/>
        <v>0.69750000000000001</v>
      </c>
      <c r="L40" s="286">
        <f t="shared" si="2"/>
        <v>0.65</v>
      </c>
      <c r="M40" s="286">
        <f t="shared" si="3"/>
        <v>0.65712499999999996</v>
      </c>
      <c r="N40" s="275">
        <f t="shared" si="4"/>
        <v>0.66577166860392711</v>
      </c>
    </row>
    <row r="41" spans="2:20" x14ac:dyDescent="0.25">
      <c r="B41" s="294">
        <v>44873</v>
      </c>
      <c r="C41" s="300">
        <v>0.27</v>
      </c>
      <c r="D41" s="285">
        <v>1.35</v>
      </c>
      <c r="E41" s="285">
        <v>0.8</v>
      </c>
      <c r="F41" s="285">
        <v>0.69</v>
      </c>
      <c r="G41" s="285">
        <v>0.73</v>
      </c>
      <c r="H41" s="285">
        <v>0.81</v>
      </c>
      <c r="I41" s="285">
        <v>0.71</v>
      </c>
      <c r="J41" s="301">
        <v>0.71</v>
      </c>
      <c r="K41" s="278">
        <f t="shared" si="0"/>
        <v>0.75875000000000004</v>
      </c>
      <c r="L41" s="286">
        <f t="shared" si="2"/>
        <v>0.68125000000000002</v>
      </c>
      <c r="M41" s="286">
        <f t="shared" si="3"/>
        <v>0.68612499999999998</v>
      </c>
      <c r="N41" s="275">
        <f t="shared" si="4"/>
        <v>0.67529016802274899</v>
      </c>
    </row>
    <row r="42" spans="2:20" x14ac:dyDescent="0.25">
      <c r="B42" s="294">
        <v>44874</v>
      </c>
      <c r="C42" s="300">
        <v>0.31</v>
      </c>
      <c r="D42" s="285">
        <v>0.66</v>
      </c>
      <c r="E42" s="285">
        <v>0.73</v>
      </c>
      <c r="F42" s="285">
        <v>0.69</v>
      </c>
      <c r="G42" s="285">
        <v>0.75</v>
      </c>
      <c r="H42" s="285">
        <v>0.75</v>
      </c>
      <c r="I42" s="285">
        <v>0.65</v>
      </c>
      <c r="J42" s="301">
        <v>0.69</v>
      </c>
      <c r="K42" s="278">
        <f t="shared" si="0"/>
        <v>0.65375000000000005</v>
      </c>
      <c r="L42" s="286">
        <f t="shared" si="2"/>
        <v>0.71</v>
      </c>
      <c r="M42" s="286">
        <f t="shared" si="3"/>
        <v>0.72462499999999996</v>
      </c>
      <c r="N42" s="275">
        <f t="shared" si="4"/>
        <v>0.70032811761592428</v>
      </c>
    </row>
    <row r="43" spans="2:20" ht="13.8" thickBot="1" x14ac:dyDescent="0.3">
      <c r="B43" s="294">
        <v>44875</v>
      </c>
      <c r="C43" s="300">
        <v>1.07</v>
      </c>
      <c r="D43" s="285">
        <v>0.38</v>
      </c>
      <c r="E43" s="285">
        <v>0.64</v>
      </c>
      <c r="F43" s="285">
        <v>0.67</v>
      </c>
      <c r="G43" s="285">
        <v>0.72</v>
      </c>
      <c r="H43" s="285">
        <v>0.79</v>
      </c>
      <c r="I43" s="285">
        <v>0.71</v>
      </c>
      <c r="J43" s="301">
        <v>0.67</v>
      </c>
      <c r="K43" s="278">
        <f t="shared" si="0"/>
        <v>0.70625000000000004</v>
      </c>
      <c r="L43" s="286">
        <f t="shared" si="2"/>
        <v>0.70333333333333348</v>
      </c>
      <c r="M43" s="286">
        <f t="shared" si="3"/>
        <v>0.68845833333333339</v>
      </c>
      <c r="N43" s="275">
        <f t="shared" si="4"/>
        <v>0.68635468233114694</v>
      </c>
    </row>
    <row r="44" spans="2:20" ht="14.4" thickBot="1" x14ac:dyDescent="0.3">
      <c r="B44" s="294">
        <v>44876</v>
      </c>
      <c r="C44" s="300">
        <v>0.72</v>
      </c>
      <c r="D44" s="285">
        <v>0.43</v>
      </c>
      <c r="E44" s="285">
        <v>0.67</v>
      </c>
      <c r="F44" s="285">
        <v>0.66</v>
      </c>
      <c r="G44" s="285">
        <v>0.75</v>
      </c>
      <c r="H44" s="285">
        <v>0.75</v>
      </c>
      <c r="I44" s="285">
        <v>0.69</v>
      </c>
      <c r="J44" s="301">
        <v>0.69</v>
      </c>
      <c r="K44" s="278">
        <f t="shared" si="0"/>
        <v>0.66999999999999993</v>
      </c>
      <c r="L44" s="286">
        <f t="shared" si="2"/>
        <v>0.70625000000000016</v>
      </c>
      <c r="M44" s="286">
        <f t="shared" si="3"/>
        <v>0.70625000000000004</v>
      </c>
      <c r="N44" s="275">
        <f t="shared" si="4"/>
        <v>0.69232327763180279</v>
      </c>
      <c r="Q44" s="458" t="s">
        <v>261</v>
      </c>
      <c r="R44" s="460"/>
    </row>
    <row r="45" spans="2:20" ht="13.8" x14ac:dyDescent="0.25">
      <c r="B45" s="294">
        <v>44877</v>
      </c>
      <c r="C45" s="300">
        <v>0.28000000000000003</v>
      </c>
      <c r="D45" s="285">
        <v>0.68</v>
      </c>
      <c r="E45" s="285">
        <v>0.75</v>
      </c>
      <c r="F45" s="285">
        <v>0.65</v>
      </c>
      <c r="G45" s="285">
        <v>0.67</v>
      </c>
      <c r="H45" s="285">
        <v>0.78</v>
      </c>
      <c r="I45" s="285">
        <v>0.63</v>
      </c>
      <c r="J45" s="301">
        <v>0.57999999999999996</v>
      </c>
      <c r="K45" s="278">
        <f t="shared" si="0"/>
        <v>0.62749999999999995</v>
      </c>
      <c r="L45" s="286">
        <f t="shared" si="2"/>
        <v>0.67666666666666675</v>
      </c>
      <c r="M45" s="286">
        <f t="shared" si="3"/>
        <v>0.67466666666666664</v>
      </c>
      <c r="N45" s="275">
        <f t="shared" si="4"/>
        <v>0.68562629434226185</v>
      </c>
      <c r="Q45" s="273" t="s">
        <v>235</v>
      </c>
      <c r="R45" s="280">
        <f>L64</f>
        <v>0.64875000000000005</v>
      </c>
      <c r="T45" s="25"/>
    </row>
    <row r="46" spans="2:20" ht="13.8" x14ac:dyDescent="0.25">
      <c r="B46" s="294">
        <v>44878</v>
      </c>
      <c r="C46" s="300">
        <v>0.21</v>
      </c>
      <c r="D46" s="285">
        <v>0.22</v>
      </c>
      <c r="E46" s="285">
        <v>0.56000000000000005</v>
      </c>
      <c r="F46" s="285">
        <v>0.76</v>
      </c>
      <c r="G46" s="285">
        <v>0.78</v>
      </c>
      <c r="H46" s="285">
        <v>0.74</v>
      </c>
      <c r="I46" s="285">
        <v>0.6</v>
      </c>
      <c r="J46" s="301">
        <v>0.53</v>
      </c>
      <c r="K46" s="278">
        <f t="shared" si="0"/>
        <v>0.55000000000000004</v>
      </c>
      <c r="L46" s="286">
        <f t="shared" si="2"/>
        <v>0.66791666666666671</v>
      </c>
      <c r="M46" s="286">
        <f t="shared" si="3"/>
        <v>0.65579166666666666</v>
      </c>
      <c r="N46" s="275">
        <f t="shared" si="4"/>
        <v>0.66818840603958329</v>
      </c>
      <c r="Q46" s="274" t="s">
        <v>259</v>
      </c>
      <c r="R46" s="281">
        <f>M64</f>
        <v>0.64275000000000004</v>
      </c>
      <c r="T46" s="25"/>
    </row>
    <row r="47" spans="2:20" ht="14.4" thickBot="1" x14ac:dyDescent="0.3">
      <c r="B47" s="294">
        <v>44879</v>
      </c>
      <c r="C47" s="300">
        <v>0.95</v>
      </c>
      <c r="D47" s="285">
        <v>0.64</v>
      </c>
      <c r="E47" s="285">
        <v>0.75</v>
      </c>
      <c r="F47" s="285">
        <v>0.68</v>
      </c>
      <c r="G47" s="285">
        <v>0.77</v>
      </c>
      <c r="H47" s="285">
        <v>0.71</v>
      </c>
      <c r="I47" s="285">
        <v>0.61</v>
      </c>
      <c r="J47" s="301">
        <v>0.6</v>
      </c>
      <c r="K47" s="278">
        <f t="shared" si="0"/>
        <v>0.71375</v>
      </c>
      <c r="L47" s="286">
        <f t="shared" si="2"/>
        <v>0.61583333333333334</v>
      </c>
      <c r="M47" s="286">
        <f t="shared" si="3"/>
        <v>0.5960833333333333</v>
      </c>
      <c r="N47" s="275">
        <f t="shared" si="4"/>
        <v>0.63273188422770832</v>
      </c>
      <c r="Q47" s="276" t="s">
        <v>238</v>
      </c>
      <c r="R47" s="282">
        <f>N64</f>
        <v>0.64784228162464164</v>
      </c>
      <c r="T47" s="25"/>
    </row>
    <row r="48" spans="2:20" x14ac:dyDescent="0.25">
      <c r="B48" s="294">
        <v>44880</v>
      </c>
      <c r="C48" s="300">
        <v>1.02</v>
      </c>
      <c r="D48" s="285">
        <v>0.64</v>
      </c>
      <c r="E48" s="285">
        <v>0.76</v>
      </c>
      <c r="F48" s="285">
        <v>0.69</v>
      </c>
      <c r="G48" s="285">
        <v>0.72</v>
      </c>
      <c r="H48" s="285">
        <v>0.71</v>
      </c>
      <c r="I48" s="285">
        <v>0.56000000000000005</v>
      </c>
      <c r="J48" s="301">
        <v>0.61</v>
      </c>
      <c r="K48" s="278">
        <f t="shared" si="0"/>
        <v>0.71375</v>
      </c>
      <c r="L48" s="286">
        <f t="shared" si="2"/>
        <v>0.63041666666666663</v>
      </c>
      <c r="M48" s="286">
        <f t="shared" si="3"/>
        <v>0.65541666666666654</v>
      </c>
      <c r="N48" s="275">
        <f t="shared" si="4"/>
        <v>0.65703731895939577</v>
      </c>
    </row>
    <row r="49" spans="1:17" ht="15.6" x14ac:dyDescent="0.3">
      <c r="B49" s="294">
        <v>44881</v>
      </c>
      <c r="C49" s="300">
        <v>0.83</v>
      </c>
      <c r="D49" s="285">
        <v>0.28999999999999998</v>
      </c>
      <c r="E49" s="285">
        <v>0.62</v>
      </c>
      <c r="F49" s="285">
        <v>0.66</v>
      </c>
      <c r="G49" s="285">
        <v>0.75</v>
      </c>
      <c r="H49" s="285">
        <v>0.77</v>
      </c>
      <c r="I49" s="285">
        <v>0.63</v>
      </c>
      <c r="J49" s="301">
        <v>0.57999999999999996</v>
      </c>
      <c r="K49" s="278">
        <f t="shared" si="0"/>
        <v>0.64124999999999999</v>
      </c>
      <c r="L49" s="286">
        <f t="shared" si="2"/>
        <v>0.65916666666666668</v>
      </c>
      <c r="M49" s="286">
        <f t="shared" si="3"/>
        <v>0.6755416666666666</v>
      </c>
      <c r="N49" s="275">
        <f t="shared" si="4"/>
        <v>0.67405112327157701</v>
      </c>
      <c r="Q49" s="283" t="s">
        <v>260</v>
      </c>
    </row>
    <row r="50" spans="1:17" x14ac:dyDescent="0.25">
      <c r="B50" s="294">
        <v>44882</v>
      </c>
      <c r="C50" s="300">
        <v>0.55000000000000004</v>
      </c>
      <c r="D50" s="285">
        <v>0.26</v>
      </c>
      <c r="E50" s="285">
        <v>0.6</v>
      </c>
      <c r="F50" s="285">
        <v>0.72</v>
      </c>
      <c r="G50" s="285">
        <v>0.73</v>
      </c>
      <c r="H50" s="285">
        <v>0.83</v>
      </c>
      <c r="I50" s="285">
        <v>0.72</v>
      </c>
      <c r="J50" s="301">
        <v>0.57999999999999996</v>
      </c>
      <c r="K50" s="278">
        <f t="shared" si="0"/>
        <v>0.62375000000000003</v>
      </c>
      <c r="L50" s="286">
        <f t="shared" si="2"/>
        <v>0.68958333333333333</v>
      </c>
      <c r="M50" s="286">
        <f t="shared" si="3"/>
        <v>0.67508333333333326</v>
      </c>
      <c r="N50" s="275">
        <f t="shared" si="4"/>
        <v>0.66421078629010388</v>
      </c>
    </row>
    <row r="51" spans="1:17" x14ac:dyDescent="0.25">
      <c r="B51" s="294">
        <v>44883</v>
      </c>
      <c r="C51" s="300">
        <v>0.84</v>
      </c>
      <c r="D51" s="285">
        <v>0.35</v>
      </c>
      <c r="E51" s="285">
        <v>0.66</v>
      </c>
      <c r="F51" s="285">
        <v>0.65</v>
      </c>
      <c r="G51" s="285">
        <v>0.71</v>
      </c>
      <c r="H51" s="285">
        <v>0.77</v>
      </c>
      <c r="I51" s="285">
        <v>0.63</v>
      </c>
      <c r="J51" s="301">
        <v>0.61</v>
      </c>
      <c r="K51" s="278">
        <f t="shared" si="0"/>
        <v>0.65250000000000008</v>
      </c>
      <c r="L51" s="286">
        <f t="shared" si="2"/>
        <v>0.6595833333333333</v>
      </c>
      <c r="M51" s="286">
        <f t="shared" si="3"/>
        <v>0.64883333333333326</v>
      </c>
      <c r="N51" s="275">
        <f t="shared" si="4"/>
        <v>0.65207255040307266</v>
      </c>
    </row>
    <row r="52" spans="1:17" x14ac:dyDescent="0.25">
      <c r="B52" s="294">
        <v>44884</v>
      </c>
      <c r="C52" s="300">
        <v>1.03</v>
      </c>
      <c r="D52" s="285">
        <v>0.38</v>
      </c>
      <c r="E52" s="285">
        <v>0.68</v>
      </c>
      <c r="F52" s="285">
        <v>0.69</v>
      </c>
      <c r="G52" s="285">
        <v>0.73</v>
      </c>
      <c r="H52" s="285">
        <v>0.74</v>
      </c>
      <c r="I52" s="285">
        <v>0.66</v>
      </c>
      <c r="J52" s="301">
        <v>0.62</v>
      </c>
      <c r="K52" s="278">
        <f t="shared" si="0"/>
        <v>0.69125000000000003</v>
      </c>
      <c r="L52" s="286">
        <f t="shared" si="2"/>
        <v>0.63916666666666677</v>
      </c>
      <c r="M52" s="286">
        <f t="shared" si="3"/>
        <v>0.64316666666666666</v>
      </c>
      <c r="N52" s="275">
        <f t="shared" si="4"/>
        <v>0.65220078528215086</v>
      </c>
    </row>
    <row r="53" spans="1:17" x14ac:dyDescent="0.25">
      <c r="B53" s="294">
        <v>44885</v>
      </c>
      <c r="C53" s="300">
        <v>0.46</v>
      </c>
      <c r="D53" s="285">
        <v>0.54</v>
      </c>
      <c r="E53" s="285">
        <v>0.75</v>
      </c>
      <c r="F53" s="285">
        <v>0.67</v>
      </c>
      <c r="G53" s="285">
        <v>0.76</v>
      </c>
      <c r="H53" s="285">
        <v>0.82</v>
      </c>
      <c r="I53" s="285">
        <v>0.74</v>
      </c>
      <c r="J53" s="301">
        <v>0.65</v>
      </c>
      <c r="K53" s="278">
        <f t="shared" si="0"/>
        <v>0.67374999999999996</v>
      </c>
      <c r="L53" s="286">
        <f t="shared" si="2"/>
        <v>0.65583333333333338</v>
      </c>
      <c r="M53" s="286">
        <f t="shared" si="3"/>
        <v>0.66645833333333337</v>
      </c>
      <c r="N53" s="275">
        <f t="shared" si="4"/>
        <v>0.66391554969750555</v>
      </c>
    </row>
    <row r="54" spans="1:17" x14ac:dyDescent="0.25">
      <c r="B54" s="294">
        <v>44886</v>
      </c>
      <c r="C54" s="300">
        <v>0.82</v>
      </c>
      <c r="D54" s="285">
        <v>0.43</v>
      </c>
      <c r="E54" s="285">
        <v>0.72</v>
      </c>
      <c r="F54" s="285">
        <v>0.71</v>
      </c>
      <c r="G54" s="285">
        <v>0.72</v>
      </c>
      <c r="H54" s="285">
        <v>0.77</v>
      </c>
      <c r="I54" s="285">
        <v>0.61</v>
      </c>
      <c r="J54" s="301">
        <v>0.65</v>
      </c>
      <c r="K54" s="278">
        <f t="shared" si="0"/>
        <v>0.67875000000000008</v>
      </c>
      <c r="L54" s="286">
        <f t="shared" si="2"/>
        <v>0.67249999999999999</v>
      </c>
      <c r="M54" s="286">
        <f t="shared" si="3"/>
        <v>0.67287499999999989</v>
      </c>
      <c r="N54" s="275">
        <f t="shared" si="4"/>
        <v>0.66686588478825382</v>
      </c>
    </row>
    <row r="55" spans="1:17" x14ac:dyDescent="0.25">
      <c r="B55" s="294">
        <v>44887</v>
      </c>
      <c r="C55" s="300">
        <v>0.67</v>
      </c>
      <c r="D55" s="285">
        <v>1.98</v>
      </c>
      <c r="E55" s="285">
        <v>0.89</v>
      </c>
      <c r="F55" s="285">
        <v>0.68</v>
      </c>
      <c r="G55" s="285">
        <v>0.72</v>
      </c>
      <c r="H55" s="285">
        <v>0.76</v>
      </c>
      <c r="I55" s="285">
        <v>0.66</v>
      </c>
      <c r="J55" s="301">
        <v>0.71</v>
      </c>
      <c r="K55" s="278">
        <f t="shared" si="0"/>
        <v>0.88374999999999992</v>
      </c>
      <c r="L55" s="286">
        <f t="shared" si="2"/>
        <v>0.68125000000000002</v>
      </c>
      <c r="M55" s="286">
        <f t="shared" si="3"/>
        <v>0.68049999999999999</v>
      </c>
      <c r="N55" s="275">
        <f t="shared" si="4"/>
        <v>0.67043111935177768</v>
      </c>
    </row>
    <row r="56" spans="1:17" x14ac:dyDescent="0.25">
      <c r="B56" s="294">
        <v>44888</v>
      </c>
      <c r="C56" s="300">
        <v>0.99</v>
      </c>
      <c r="D56" s="285">
        <v>0.24</v>
      </c>
      <c r="E56" s="285">
        <v>0.63</v>
      </c>
      <c r="F56" s="285">
        <v>0.66</v>
      </c>
      <c r="G56" s="285">
        <v>0.73</v>
      </c>
      <c r="H56" s="285">
        <v>0.77</v>
      </c>
      <c r="I56" s="285">
        <v>0.69</v>
      </c>
      <c r="J56" s="301">
        <v>0.64</v>
      </c>
      <c r="K56" s="278">
        <f t="shared" si="0"/>
        <v>0.66874999999999984</v>
      </c>
      <c r="L56" s="286">
        <f t="shared" si="2"/>
        <v>0.74541666666666673</v>
      </c>
      <c r="M56" s="286">
        <f t="shared" si="3"/>
        <v>0.7869166666666666</v>
      </c>
      <c r="N56" s="275">
        <f t="shared" si="4"/>
        <v>0.73442678354624435</v>
      </c>
    </row>
    <row r="57" spans="1:17" x14ac:dyDescent="0.25">
      <c r="B57" s="294">
        <v>44889</v>
      </c>
      <c r="C57" s="300">
        <v>1.03</v>
      </c>
      <c r="D57" s="285">
        <v>0.28999999999999998</v>
      </c>
      <c r="E57" s="285">
        <v>0.66</v>
      </c>
      <c r="F57" s="285">
        <v>0.7</v>
      </c>
      <c r="G57" s="285">
        <v>0.74</v>
      </c>
      <c r="H57" s="285">
        <v>0.76</v>
      </c>
      <c r="I57" s="285">
        <v>0.69</v>
      </c>
      <c r="J57" s="301">
        <v>0.66</v>
      </c>
      <c r="K57" s="278">
        <f t="shared" si="0"/>
        <v>0.69124999999999992</v>
      </c>
      <c r="L57" s="286">
        <f t="shared" si="2"/>
        <v>0.74374999999999991</v>
      </c>
      <c r="M57" s="286">
        <f t="shared" si="3"/>
        <v>0.72124999999999984</v>
      </c>
      <c r="N57" s="275">
        <f t="shared" si="4"/>
        <v>0.71472374848237097</v>
      </c>
    </row>
    <row r="58" spans="1:17" x14ac:dyDescent="0.25">
      <c r="B58" s="294">
        <v>44890</v>
      </c>
      <c r="C58" s="300">
        <v>0.64</v>
      </c>
      <c r="D58" s="285">
        <v>0.27</v>
      </c>
      <c r="E58" s="285">
        <v>0.65</v>
      </c>
      <c r="F58" s="285">
        <v>0.71</v>
      </c>
      <c r="G58" s="285">
        <v>0.77</v>
      </c>
      <c r="H58" s="285">
        <v>0.75</v>
      </c>
      <c r="I58" s="285">
        <v>0.62</v>
      </c>
      <c r="J58" s="301">
        <v>0.66</v>
      </c>
      <c r="K58" s="278">
        <f t="shared" si="0"/>
        <v>0.63375000000000004</v>
      </c>
      <c r="L58" s="286">
        <f t="shared" si="2"/>
        <v>0.74791666666666645</v>
      </c>
      <c r="M58" s="286">
        <f t="shared" si="3"/>
        <v>0.73091666666666644</v>
      </c>
      <c r="N58" s="275">
        <f t="shared" si="4"/>
        <v>0.70768162393765965</v>
      </c>
    </row>
    <row r="59" spans="1:17" x14ac:dyDescent="0.25">
      <c r="B59" s="294">
        <v>44891</v>
      </c>
      <c r="C59" s="300">
        <v>0.74</v>
      </c>
      <c r="D59" s="285">
        <v>0.62</v>
      </c>
      <c r="E59" s="285">
        <v>0.81</v>
      </c>
      <c r="F59" s="285">
        <v>0.7</v>
      </c>
      <c r="G59" s="285">
        <v>0.71</v>
      </c>
      <c r="H59" s="285">
        <v>0.72</v>
      </c>
      <c r="I59" s="285">
        <v>0.56999999999999995</v>
      </c>
      <c r="J59" s="301">
        <v>0.57999999999999996</v>
      </c>
      <c r="K59" s="278">
        <f t="shared" si="0"/>
        <v>0.68125000000000002</v>
      </c>
      <c r="L59" s="286">
        <f t="shared" si="2"/>
        <v>0.6645833333333333</v>
      </c>
      <c r="M59" s="286">
        <f t="shared" si="3"/>
        <v>0.65533333333333332</v>
      </c>
      <c r="N59" s="275">
        <f t="shared" si="4"/>
        <v>0.68550213675636174</v>
      </c>
    </row>
    <row r="60" spans="1:17" x14ac:dyDescent="0.25">
      <c r="B60" s="294">
        <v>44892</v>
      </c>
      <c r="C60" s="300">
        <v>0.44</v>
      </c>
      <c r="D60" s="285">
        <v>0.32</v>
      </c>
      <c r="E60" s="285">
        <v>0.69</v>
      </c>
      <c r="F60" s="285">
        <v>0.71</v>
      </c>
      <c r="G60" s="285">
        <v>0.75</v>
      </c>
      <c r="H60" s="285">
        <v>0.78</v>
      </c>
      <c r="I60" s="285">
        <v>0.7</v>
      </c>
      <c r="J60" s="301">
        <v>0.55000000000000004</v>
      </c>
      <c r="K60" s="278">
        <f t="shared" si="0"/>
        <v>0.61750000000000005</v>
      </c>
      <c r="L60" s="286">
        <f t="shared" si="2"/>
        <v>0.66875000000000007</v>
      </c>
      <c r="M60" s="286">
        <f t="shared" si="3"/>
        <v>0.67249999999999999</v>
      </c>
      <c r="N60" s="275">
        <f t="shared" si="4"/>
        <v>0.68422649572945315</v>
      </c>
    </row>
    <row r="61" spans="1:17" x14ac:dyDescent="0.25">
      <c r="B61" s="294">
        <v>44893</v>
      </c>
      <c r="C61" s="300">
        <v>1.0900000000000001</v>
      </c>
      <c r="D61" s="285">
        <v>0.45</v>
      </c>
      <c r="E61" s="285">
        <v>0.76</v>
      </c>
      <c r="F61" s="285">
        <v>0.68</v>
      </c>
      <c r="G61" s="285">
        <v>0.74</v>
      </c>
      <c r="H61" s="285">
        <v>0.76</v>
      </c>
      <c r="I61" s="285">
        <v>0.69</v>
      </c>
      <c r="J61" s="301">
        <v>0.57999999999999996</v>
      </c>
      <c r="K61" s="278">
        <f t="shared" si="0"/>
        <v>0.71875</v>
      </c>
      <c r="L61" s="286">
        <f t="shared" si="2"/>
        <v>0.64416666666666667</v>
      </c>
      <c r="M61" s="286">
        <f t="shared" si="3"/>
        <v>0.63616666666666666</v>
      </c>
      <c r="N61" s="275">
        <f t="shared" si="4"/>
        <v>0.66420854701061716</v>
      </c>
    </row>
    <row r="62" spans="1:17" x14ac:dyDescent="0.25">
      <c r="B62" s="294">
        <v>44894</v>
      </c>
      <c r="C62" s="300">
        <v>0.39</v>
      </c>
      <c r="D62" s="285">
        <v>0.31</v>
      </c>
      <c r="E62" s="285">
        <v>0.7</v>
      </c>
      <c r="F62" s="285">
        <v>0.69</v>
      </c>
      <c r="G62" s="285">
        <v>0.67</v>
      </c>
      <c r="H62" s="285">
        <v>0.8</v>
      </c>
      <c r="I62" s="285">
        <v>0.66</v>
      </c>
      <c r="J62" s="301">
        <v>0.56999999999999995</v>
      </c>
      <c r="K62" s="278">
        <f t="shared" si="0"/>
        <v>0.59875</v>
      </c>
      <c r="L62" s="286">
        <f t="shared" si="2"/>
        <v>0.67249999999999999</v>
      </c>
      <c r="M62" s="286">
        <f t="shared" si="3"/>
        <v>0.68637499999999996</v>
      </c>
      <c r="N62" s="275">
        <f t="shared" si="4"/>
        <v>0.68057098290743201</v>
      </c>
    </row>
    <row r="63" spans="1:17" ht="13.8" thickBot="1" x14ac:dyDescent="0.3">
      <c r="B63" s="295">
        <v>44895</v>
      </c>
      <c r="C63" s="302">
        <v>0.73</v>
      </c>
      <c r="D63" s="303">
        <v>0.27</v>
      </c>
      <c r="E63" s="303">
        <v>0.68</v>
      </c>
      <c r="F63" s="303">
        <v>0.68</v>
      </c>
      <c r="G63" s="303">
        <v>0.72</v>
      </c>
      <c r="H63" s="303">
        <v>0.75</v>
      </c>
      <c r="I63" s="303">
        <v>0.63</v>
      </c>
      <c r="J63" s="304">
        <v>0.56999999999999995</v>
      </c>
      <c r="K63" s="279">
        <f t="shared" si="0"/>
        <v>0.62875000000000003</v>
      </c>
      <c r="L63" s="286">
        <f t="shared" si="2"/>
        <v>0.64500000000000002</v>
      </c>
      <c r="M63" s="286">
        <f t="shared" si="3"/>
        <v>0.63112499999999994</v>
      </c>
      <c r="N63" s="275">
        <f t="shared" si="4"/>
        <v>0.65602468803520242</v>
      </c>
    </row>
    <row r="64" spans="1:17" ht="14.4" thickBot="1" x14ac:dyDescent="0.3">
      <c r="A64" s="20"/>
      <c r="B64" s="296">
        <v>44896</v>
      </c>
      <c r="C64" s="270"/>
      <c r="D64" s="270"/>
      <c r="E64" s="270"/>
      <c r="F64" s="270"/>
      <c r="G64" s="270"/>
      <c r="H64" s="270"/>
      <c r="I64" s="270"/>
      <c r="J64" s="270"/>
      <c r="K64" s="270"/>
      <c r="L64" s="305">
        <f>AVERAGE(K61:K63)</f>
        <v>0.64875000000000005</v>
      </c>
      <c r="M64" s="305">
        <f t="shared" si="3"/>
        <v>0.64275000000000004</v>
      </c>
      <c r="N64" s="271">
        <f t="shared" si="4"/>
        <v>0.64784228162464164</v>
      </c>
      <c r="O64" s="20"/>
    </row>
  </sheetData>
  <mergeCells count="1">
    <mergeCell ref="Q44:R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S67"/>
  <sheetViews>
    <sheetView showGridLines="0" tabSelected="1" topLeftCell="G1" workbookViewId="0">
      <selection activeCell="Q61" sqref="Q61"/>
    </sheetView>
  </sheetViews>
  <sheetFormatPr defaultRowHeight="13.2" x14ac:dyDescent="0.25"/>
  <cols>
    <col min="2" max="2" width="23" bestFit="1" customWidth="1"/>
    <col min="3" max="3" width="20.88671875" customWidth="1"/>
    <col min="4" max="4" width="12" bestFit="1" customWidth="1"/>
    <col min="5" max="5" width="14.5546875" bestFit="1" customWidth="1"/>
    <col min="6" max="6" width="11.5546875" customWidth="1"/>
    <col min="7" max="7" width="12" customWidth="1"/>
    <col min="8" max="8" width="12" bestFit="1" customWidth="1"/>
    <col min="9" max="10" width="12" style="14" customWidth="1"/>
    <col min="11" max="11" width="7.6640625" customWidth="1"/>
    <col min="12" max="12" width="37.5546875" customWidth="1"/>
    <col min="13" max="13" width="25.88671875" bestFit="1" customWidth="1"/>
    <col min="15" max="15" width="21.5546875" bestFit="1" customWidth="1"/>
    <col min="16" max="16" width="18.109375" bestFit="1" customWidth="1"/>
    <col min="17" max="17" width="13.44140625" bestFit="1" customWidth="1"/>
    <col min="19" max="19" width="15.88671875" style="14" bestFit="1" customWidth="1"/>
  </cols>
  <sheetData>
    <row r="1" spans="2:19" ht="13.8" thickBot="1" x14ac:dyDescent="0.3"/>
    <row r="2" spans="2:19" ht="14.4" thickBot="1" x14ac:dyDescent="0.3">
      <c r="B2" s="360" t="s">
        <v>0</v>
      </c>
      <c r="C2" s="144" t="s">
        <v>145</v>
      </c>
      <c r="D2" s="144" t="s">
        <v>144</v>
      </c>
      <c r="E2" s="144" t="s">
        <v>143</v>
      </c>
      <c r="F2" s="144" t="s">
        <v>44</v>
      </c>
      <c r="G2" s="144" t="s">
        <v>50</v>
      </c>
      <c r="H2" s="144" t="s">
        <v>157</v>
      </c>
      <c r="I2" s="145" t="s">
        <v>148</v>
      </c>
      <c r="J2" s="37"/>
      <c r="K2" s="31" t="s">
        <v>135</v>
      </c>
      <c r="L2" s="423" t="s">
        <v>134</v>
      </c>
      <c r="M2" s="435">
        <f>D47/C47</f>
        <v>1.6881305172478895</v>
      </c>
      <c r="O2" s="432" t="s">
        <v>147</v>
      </c>
      <c r="P2" s="433" t="s">
        <v>143</v>
      </c>
      <c r="Q2" s="433" t="s">
        <v>49</v>
      </c>
      <c r="R2" s="434" t="s">
        <v>50</v>
      </c>
      <c r="S2"/>
    </row>
    <row r="3" spans="2:19" ht="14.4" thickBot="1" x14ac:dyDescent="0.3">
      <c r="B3" s="262" t="s">
        <v>11</v>
      </c>
      <c r="C3" s="361">
        <v>24101</v>
      </c>
      <c r="D3" s="362">
        <v>8271.9802</v>
      </c>
      <c r="E3" s="365">
        <v>8944.4809999999998</v>
      </c>
      <c r="F3" s="363">
        <f>D3/C3</f>
        <v>0.3432214513920584</v>
      </c>
      <c r="G3" s="364">
        <f>E3/D3</f>
        <v>1.0812986472090442</v>
      </c>
      <c r="H3" s="362">
        <f>E3-D3</f>
        <v>672.5007999999998</v>
      </c>
      <c r="I3" s="365">
        <f>E3/C3</f>
        <v>0.3711248910833575</v>
      </c>
      <c r="J3" s="32"/>
      <c r="K3" s="31"/>
      <c r="L3" s="30"/>
      <c r="M3" s="28"/>
      <c r="N3" s="14"/>
      <c r="O3" s="262" t="s">
        <v>53</v>
      </c>
      <c r="P3" s="32">
        <v>628151.17060000007</v>
      </c>
      <c r="Q3" s="32">
        <v>568614.73520000011</v>
      </c>
      <c r="R3" s="429">
        <f>P3/Q3</f>
        <v>1.1047043485059511</v>
      </c>
      <c r="S3"/>
    </row>
    <row r="4" spans="2:19" ht="14.4" thickBot="1" x14ac:dyDescent="0.3">
      <c r="B4" s="263" t="s">
        <v>20</v>
      </c>
      <c r="C4" s="366">
        <v>1813</v>
      </c>
      <c r="D4" s="32">
        <v>17812.438200000001</v>
      </c>
      <c r="E4" s="367">
        <v>10951.715</v>
      </c>
      <c r="F4" s="33">
        <f t="shared" ref="F4:F45" si="0">D4/C4</f>
        <v>9.8248418091560943</v>
      </c>
      <c r="G4" s="18">
        <f t="shared" ref="G4:G46" si="1">E4/D4</f>
        <v>0.61483525596175825</v>
      </c>
      <c r="H4" s="32">
        <f t="shared" ref="H4:H46" si="2">E4-D4</f>
        <v>-6860.7232000000004</v>
      </c>
      <c r="I4" s="367">
        <f t="shared" ref="I4:I46" si="3">E4/C4</f>
        <v>6.0406591285162712</v>
      </c>
      <c r="J4" s="32"/>
      <c r="K4" s="31" t="s">
        <v>139</v>
      </c>
      <c r="L4" s="423" t="s">
        <v>138</v>
      </c>
      <c r="M4" s="424">
        <f>E47/D47</f>
        <v>1.1913821407043126</v>
      </c>
      <c r="O4" s="263" t="s">
        <v>59</v>
      </c>
      <c r="P4" s="32">
        <v>1049290.2170999998</v>
      </c>
      <c r="Q4" s="32">
        <v>802283.5747</v>
      </c>
      <c r="R4" s="429">
        <f>P4/Q4</f>
        <v>1.3078794707873256</v>
      </c>
      <c r="S4"/>
    </row>
    <row r="5" spans="2:19" ht="13.8" thickBot="1" x14ac:dyDescent="0.3">
      <c r="B5" s="263" t="s">
        <v>37</v>
      </c>
      <c r="C5" s="366">
        <v>3714</v>
      </c>
      <c r="D5" s="32">
        <v>21760.9162</v>
      </c>
      <c r="E5" s="367">
        <v>32930.344599999997</v>
      </c>
      <c r="F5" s="33">
        <f t="shared" si="0"/>
        <v>5.8591589122240171</v>
      </c>
      <c r="G5" s="18">
        <f t="shared" si="1"/>
        <v>1.5132793259872026</v>
      </c>
      <c r="H5" s="32">
        <f t="shared" si="2"/>
        <v>11169.428399999997</v>
      </c>
      <c r="I5" s="367">
        <f t="shared" si="3"/>
        <v>8.8665440495422718</v>
      </c>
      <c r="J5" s="32"/>
      <c r="O5" s="263" t="s">
        <v>70</v>
      </c>
      <c r="P5" s="32">
        <v>22752.564100000003</v>
      </c>
      <c r="Q5" s="32">
        <v>27631.212999999996</v>
      </c>
      <c r="R5" s="429">
        <f>P5/Q5</f>
        <v>0.82343703477657704</v>
      </c>
      <c r="S5"/>
    </row>
    <row r="6" spans="2:19" ht="14.4" thickBot="1" x14ac:dyDescent="0.3">
      <c r="B6" s="263" t="s">
        <v>26</v>
      </c>
      <c r="C6" s="366">
        <v>5988</v>
      </c>
      <c r="D6" s="32">
        <v>18690.625600000003</v>
      </c>
      <c r="E6" s="367">
        <v>20018.953099999999</v>
      </c>
      <c r="F6" s="33">
        <f t="shared" si="0"/>
        <v>3.121346960587843</v>
      </c>
      <c r="G6" s="18">
        <f t="shared" si="1"/>
        <v>1.0710691834734518</v>
      </c>
      <c r="H6" s="32">
        <f t="shared" si="2"/>
        <v>1328.3274999999958</v>
      </c>
      <c r="I6" s="367">
        <f t="shared" si="3"/>
        <v>3.3431785404141614</v>
      </c>
      <c r="J6" s="32"/>
      <c r="K6" s="31" t="s">
        <v>142</v>
      </c>
      <c r="L6" s="423" t="s">
        <v>141</v>
      </c>
      <c r="M6" s="435">
        <f>MIN(F3:F46)</f>
        <v>0.3432214513920584</v>
      </c>
      <c r="O6" s="263" t="s">
        <v>56</v>
      </c>
      <c r="P6" s="32">
        <v>86906.937999999995</v>
      </c>
      <c r="Q6" s="32">
        <v>86295.449999999968</v>
      </c>
      <c r="R6" s="429">
        <f>P6/Q6</f>
        <v>1.0070859819376343</v>
      </c>
      <c r="S6"/>
    </row>
    <row r="7" spans="2:19" ht="14.4" thickBot="1" x14ac:dyDescent="0.3">
      <c r="B7" s="263" t="s">
        <v>3</v>
      </c>
      <c r="C7" s="366">
        <v>103982</v>
      </c>
      <c r="D7" s="32">
        <v>63618.4611</v>
      </c>
      <c r="E7" s="367">
        <v>60717.842199999999</v>
      </c>
      <c r="F7" s="33">
        <f t="shared" si="0"/>
        <v>0.61182186436113939</v>
      </c>
      <c r="G7" s="18">
        <f t="shared" si="1"/>
        <v>0.95440601910441369</v>
      </c>
      <c r="H7" s="32">
        <f t="shared" si="2"/>
        <v>-2900.6189000000013</v>
      </c>
      <c r="I7" s="367">
        <f t="shared" si="3"/>
        <v>0.58392646996595565</v>
      </c>
      <c r="J7" s="32"/>
      <c r="L7" s="30"/>
      <c r="M7" s="28"/>
      <c r="O7" s="264" t="s">
        <v>86</v>
      </c>
      <c r="P7" s="430">
        <v>23907.938199999997</v>
      </c>
      <c r="Q7" s="430">
        <v>35265.6564</v>
      </c>
      <c r="R7" s="431">
        <f>P7/Q7</f>
        <v>0.67793827311264787</v>
      </c>
      <c r="S7"/>
    </row>
    <row r="8" spans="2:19" ht="14.4" thickBot="1" x14ac:dyDescent="0.3">
      <c r="B8" s="263" t="s">
        <v>15</v>
      </c>
      <c r="C8" s="366">
        <v>2236</v>
      </c>
      <c r="D8" s="32">
        <v>19629.980199999998</v>
      </c>
      <c r="E8" s="367">
        <v>35835.406900000002</v>
      </c>
      <c r="F8" s="33">
        <f t="shared" si="0"/>
        <v>8.7790609123434695</v>
      </c>
      <c r="G8" s="18">
        <f t="shared" si="1"/>
        <v>1.8255447297904053</v>
      </c>
      <c r="H8" s="32">
        <f t="shared" si="2"/>
        <v>16205.426700000004</v>
      </c>
      <c r="I8" s="367">
        <f t="shared" si="3"/>
        <v>16.026568381037567</v>
      </c>
      <c r="J8" s="32"/>
      <c r="L8" s="423" t="s">
        <v>140</v>
      </c>
      <c r="M8" s="436" t="str">
        <f>INDEX(B3:B46,MATCH(M6,F3:F46,0))</f>
        <v>Argentina</v>
      </c>
      <c r="O8" s="28"/>
      <c r="P8" s="29"/>
      <c r="Q8" s="29"/>
      <c r="R8" s="13"/>
      <c r="S8" s="13"/>
    </row>
    <row r="9" spans="2:19" x14ac:dyDescent="0.25">
      <c r="B9" s="263" t="s">
        <v>22</v>
      </c>
      <c r="C9" s="366">
        <v>11435</v>
      </c>
      <c r="D9" s="32">
        <v>12711.159100000001</v>
      </c>
      <c r="E9" s="367">
        <v>10800.6304</v>
      </c>
      <c r="F9" s="33">
        <f t="shared" si="0"/>
        <v>1.111601145605597</v>
      </c>
      <c r="G9" s="18">
        <f t="shared" si="1"/>
        <v>0.84969673615366825</v>
      </c>
      <c r="H9" s="32">
        <f t="shared" si="2"/>
        <v>-1910.5287000000008</v>
      </c>
      <c r="I9" s="367">
        <f t="shared" si="3"/>
        <v>0.94452386532575427</v>
      </c>
      <c r="J9" s="32"/>
      <c r="L9" s="14"/>
    </row>
    <row r="10" spans="2:19" x14ac:dyDescent="0.25">
      <c r="B10" s="263" t="s">
        <v>13</v>
      </c>
      <c r="C10" s="366">
        <v>14659</v>
      </c>
      <c r="D10" s="32">
        <v>6225.6447000000007</v>
      </c>
      <c r="E10" s="367">
        <v>4006.3972000000003</v>
      </c>
      <c r="F10" s="33">
        <f t="shared" si="0"/>
        <v>0.42469777611023951</v>
      </c>
      <c r="G10" s="18">
        <f t="shared" si="1"/>
        <v>0.64353129564236133</v>
      </c>
      <c r="H10" s="32">
        <f t="shared" si="2"/>
        <v>-2219.2475000000004</v>
      </c>
      <c r="I10" s="367">
        <f t="shared" si="3"/>
        <v>0.27330631011665191</v>
      </c>
      <c r="J10" s="32"/>
      <c r="L10" s="14"/>
    </row>
    <row r="11" spans="2:19" ht="13.8" x14ac:dyDescent="0.25">
      <c r="B11" s="263" t="s">
        <v>43</v>
      </c>
      <c r="C11" s="366">
        <v>6597</v>
      </c>
      <c r="D11" s="32">
        <v>13457.339199999999</v>
      </c>
      <c r="E11" s="367">
        <v>14005.606900000001</v>
      </c>
      <c r="F11" s="33">
        <f t="shared" si="0"/>
        <v>2.0399180233439438</v>
      </c>
      <c r="G11" s="18">
        <f t="shared" si="1"/>
        <v>1.0407411667233595</v>
      </c>
      <c r="H11" s="32">
        <f t="shared" si="2"/>
        <v>548.26770000000215</v>
      </c>
      <c r="I11" s="367">
        <f t="shared" si="3"/>
        <v>2.1230266636349855</v>
      </c>
      <c r="J11" s="32"/>
      <c r="K11" s="31" t="s">
        <v>151</v>
      </c>
      <c r="L11" s="28" t="s">
        <v>150</v>
      </c>
    </row>
    <row r="12" spans="2:19" ht="13.8" thickBot="1" x14ac:dyDescent="0.3">
      <c r="B12" s="263" t="s">
        <v>32</v>
      </c>
      <c r="C12" s="366">
        <v>5985</v>
      </c>
      <c r="D12" s="32">
        <v>11519.444</v>
      </c>
      <c r="E12" s="367">
        <v>22013.004300000001</v>
      </c>
      <c r="F12" s="33">
        <f t="shared" si="0"/>
        <v>1.9247191311612364</v>
      </c>
      <c r="G12" s="18">
        <f t="shared" si="1"/>
        <v>1.9109432972633056</v>
      </c>
      <c r="H12" s="32">
        <f t="shared" si="2"/>
        <v>10493.560300000001</v>
      </c>
      <c r="I12" s="367">
        <f t="shared" si="3"/>
        <v>3.6780291228070174</v>
      </c>
      <c r="J12" s="32"/>
      <c r="L12" s="28"/>
      <c r="M12" s="216"/>
    </row>
    <row r="13" spans="2:19" ht="14.4" thickBot="1" x14ac:dyDescent="0.3">
      <c r="B13" s="263" t="s">
        <v>38</v>
      </c>
      <c r="C13" s="366">
        <v>1645</v>
      </c>
      <c r="D13" s="32">
        <v>10975.205399999999</v>
      </c>
      <c r="E13" s="367">
        <v>18370.7785</v>
      </c>
      <c r="F13" s="33">
        <f t="shared" si="0"/>
        <v>6.6718573860182362</v>
      </c>
      <c r="G13" s="18">
        <f t="shared" si="1"/>
        <v>1.6738437077450963</v>
      </c>
      <c r="H13" s="32">
        <f t="shared" si="2"/>
        <v>7395.5731000000014</v>
      </c>
      <c r="I13" s="367">
        <f t="shared" si="3"/>
        <v>11.16764650455927</v>
      </c>
      <c r="J13" s="32"/>
      <c r="L13" s="423" t="s">
        <v>248</v>
      </c>
      <c r="M13" s="424">
        <f>MAX(R3:R7)</f>
        <v>1.3078794707873256</v>
      </c>
    </row>
    <row r="14" spans="2:19" ht="14.4" thickBot="1" x14ac:dyDescent="0.3">
      <c r="B14" s="263" t="s">
        <v>16</v>
      </c>
      <c r="C14" s="366">
        <v>11892</v>
      </c>
      <c r="D14" s="32">
        <v>6009.0193999999992</v>
      </c>
      <c r="E14" s="367">
        <v>9296.2891</v>
      </c>
      <c r="F14" s="33">
        <f t="shared" si="0"/>
        <v>0.50529931046081389</v>
      </c>
      <c r="G14" s="18">
        <f t="shared" si="1"/>
        <v>1.547055930623223</v>
      </c>
      <c r="H14" s="32">
        <f t="shared" si="2"/>
        <v>3287.2697000000007</v>
      </c>
      <c r="I14" s="367">
        <f t="shared" si="3"/>
        <v>0.78172629498822732</v>
      </c>
      <c r="J14" s="32"/>
      <c r="K14" s="31"/>
      <c r="L14" s="30"/>
      <c r="M14" s="28"/>
    </row>
    <row r="15" spans="2:19" ht="13.8" thickBot="1" x14ac:dyDescent="0.3">
      <c r="B15" s="263" t="s">
        <v>42</v>
      </c>
      <c r="C15" s="366">
        <v>1358</v>
      </c>
      <c r="D15" s="32">
        <v>7231.2974000000004</v>
      </c>
      <c r="E15" s="367">
        <v>8528.7074999999986</v>
      </c>
      <c r="F15" s="33">
        <f t="shared" si="0"/>
        <v>5.3249612665684838</v>
      </c>
      <c r="G15" s="18">
        <f t="shared" si="1"/>
        <v>1.1794159510020978</v>
      </c>
      <c r="H15" s="32">
        <f t="shared" si="2"/>
        <v>1297.4100999999982</v>
      </c>
      <c r="I15" s="367">
        <f t="shared" si="3"/>
        <v>6.2803442562592036</v>
      </c>
      <c r="J15" s="32"/>
      <c r="L15" s="439" t="s">
        <v>249</v>
      </c>
      <c r="M15" s="436" t="str">
        <f>INDEX(O3:O7,MATCH(M13,R3:R7,0))</f>
        <v>googleadwords_int</v>
      </c>
    </row>
    <row r="16" spans="2:19" x14ac:dyDescent="0.25">
      <c r="B16" s="263" t="s">
        <v>8</v>
      </c>
      <c r="C16" s="366">
        <v>38068</v>
      </c>
      <c r="D16" s="32">
        <v>120137.1768</v>
      </c>
      <c r="E16" s="367">
        <v>135505.64550000001</v>
      </c>
      <c r="F16" s="33">
        <f t="shared" si="0"/>
        <v>3.1558573289902281</v>
      </c>
      <c r="G16" s="18">
        <f t="shared" si="1"/>
        <v>1.1279243370733181</v>
      </c>
      <c r="H16" s="32">
        <f t="shared" si="2"/>
        <v>15368.468700000012</v>
      </c>
      <c r="I16" s="367">
        <f t="shared" si="3"/>
        <v>3.5595682856992754</v>
      </c>
      <c r="J16" s="32"/>
      <c r="L16" s="19"/>
    </row>
    <row r="17" spans="2:13" x14ac:dyDescent="0.25">
      <c r="B17" s="263" t="s">
        <v>7</v>
      </c>
      <c r="C17" s="366">
        <v>32757</v>
      </c>
      <c r="D17" s="32">
        <v>177459.4768</v>
      </c>
      <c r="E17" s="367">
        <v>229733.68429999999</v>
      </c>
      <c r="F17" s="33">
        <f t="shared" si="0"/>
        <v>5.4174520499435239</v>
      </c>
      <c r="G17" s="18">
        <f t="shared" si="1"/>
        <v>1.2945698276734692</v>
      </c>
      <c r="H17" s="32">
        <f t="shared" si="2"/>
        <v>52274.20749999999</v>
      </c>
      <c r="I17" s="367">
        <f t="shared" si="3"/>
        <v>7.0132699667246694</v>
      </c>
      <c r="J17" s="32"/>
    </row>
    <row r="18" spans="2:13" ht="13.8" x14ac:dyDescent="0.25">
      <c r="B18" s="263" t="s">
        <v>30</v>
      </c>
      <c r="C18" s="366">
        <v>18361</v>
      </c>
      <c r="D18" s="32">
        <v>21008.063099999999</v>
      </c>
      <c r="E18" s="367">
        <v>38535.483500000002</v>
      </c>
      <c r="F18" s="33">
        <f t="shared" si="0"/>
        <v>1.1441676978378084</v>
      </c>
      <c r="G18" s="18">
        <f t="shared" si="1"/>
        <v>1.8343187240331549</v>
      </c>
      <c r="H18" s="32">
        <f t="shared" si="2"/>
        <v>17527.420400000003</v>
      </c>
      <c r="I18" s="367">
        <f t="shared" si="3"/>
        <v>2.0987682315778007</v>
      </c>
      <c r="J18" s="32"/>
      <c r="K18" s="31" t="s">
        <v>153</v>
      </c>
      <c r="L18" s="28" t="s">
        <v>152</v>
      </c>
    </row>
    <row r="19" spans="2:13" ht="13.8" thickBot="1" x14ac:dyDescent="0.3">
      <c r="B19" s="263" t="s">
        <v>31</v>
      </c>
      <c r="C19" s="366">
        <v>1987</v>
      </c>
      <c r="D19" s="32">
        <v>17593.902999999998</v>
      </c>
      <c r="E19" s="367">
        <v>21038.190900000001</v>
      </c>
      <c r="F19" s="33">
        <f t="shared" si="0"/>
        <v>8.8545057876195266</v>
      </c>
      <c r="G19" s="18">
        <f t="shared" si="1"/>
        <v>1.19576599348081</v>
      </c>
      <c r="H19" s="32">
        <f t="shared" si="2"/>
        <v>3444.287900000003</v>
      </c>
      <c r="I19" s="367">
        <f t="shared" si="3"/>
        <v>10.587916909914444</v>
      </c>
      <c r="J19" s="32"/>
    </row>
    <row r="20" spans="2:13" ht="14.4" thickBot="1" x14ac:dyDescent="0.3">
      <c r="B20" s="263" t="s">
        <v>29</v>
      </c>
      <c r="C20" s="366">
        <v>6462</v>
      </c>
      <c r="D20" s="32">
        <v>7795.6185000000005</v>
      </c>
      <c r="E20" s="367">
        <v>9058.8631000000005</v>
      </c>
      <c r="F20" s="33">
        <f t="shared" si="0"/>
        <v>1.2063785979572887</v>
      </c>
      <c r="G20" s="18">
        <f t="shared" si="1"/>
        <v>1.1620454618193541</v>
      </c>
      <c r="H20" s="32">
        <f t="shared" si="2"/>
        <v>1263.2446</v>
      </c>
      <c r="I20" s="367">
        <f t="shared" si="3"/>
        <v>1.4018667749922626</v>
      </c>
      <c r="J20" s="32"/>
      <c r="K20" s="31"/>
      <c r="L20" s="423" t="s">
        <v>160</v>
      </c>
      <c r="M20" s="437">
        <f>MIN(G3:G46)</f>
        <v>0.46132760563105157</v>
      </c>
    </row>
    <row r="21" spans="2:13" ht="13.8" thickBot="1" x14ac:dyDescent="0.3">
      <c r="B21" s="263" t="s">
        <v>2</v>
      </c>
      <c r="C21" s="366">
        <v>23942</v>
      </c>
      <c r="D21" s="32">
        <v>10480.5265</v>
      </c>
      <c r="E21" s="367">
        <v>11073.112099999998</v>
      </c>
      <c r="F21" s="33">
        <f t="shared" si="0"/>
        <v>0.43774649152117617</v>
      </c>
      <c r="G21" s="18">
        <f t="shared" si="1"/>
        <v>1.0565415869135963</v>
      </c>
      <c r="H21" s="32">
        <f t="shared" si="2"/>
        <v>592.58559999999852</v>
      </c>
      <c r="I21" s="367">
        <f t="shared" si="3"/>
        <v>0.46249737281764258</v>
      </c>
      <c r="J21" s="32"/>
      <c r="M21" s="28"/>
    </row>
    <row r="22" spans="2:13" ht="14.4" thickBot="1" x14ac:dyDescent="0.3">
      <c r="B22" s="263" t="s">
        <v>100</v>
      </c>
      <c r="C22" s="366">
        <v>202398</v>
      </c>
      <c r="D22" s="32">
        <v>108084.6149</v>
      </c>
      <c r="E22" s="367">
        <v>143540.73389999999</v>
      </c>
      <c r="F22" s="33">
        <f t="shared" si="0"/>
        <v>0.53402017263016432</v>
      </c>
      <c r="G22" s="18">
        <f t="shared" si="1"/>
        <v>1.3280403879201867</v>
      </c>
      <c r="H22" s="32">
        <f t="shared" si="2"/>
        <v>35456.118999999992</v>
      </c>
      <c r="I22" s="367">
        <f t="shared" si="3"/>
        <v>0.7092003572169685</v>
      </c>
      <c r="J22" s="32"/>
      <c r="L22" s="423" t="s">
        <v>154</v>
      </c>
      <c r="M22" s="427" t="str">
        <f>INDEX(B3:B47,MATCH(M20,G3:G46,0))</f>
        <v>Taiwan, Province Of China</v>
      </c>
    </row>
    <row r="23" spans="2:13" x14ac:dyDescent="0.25">
      <c r="B23" s="263" t="s">
        <v>41</v>
      </c>
      <c r="C23" s="366">
        <v>2120</v>
      </c>
      <c r="D23" s="32">
        <v>6194.6544000000004</v>
      </c>
      <c r="E23" s="367">
        <v>7197.9198000000006</v>
      </c>
      <c r="F23" s="33">
        <f t="shared" si="0"/>
        <v>2.9220067924528306</v>
      </c>
      <c r="G23" s="18">
        <f t="shared" si="1"/>
        <v>1.1619566379683748</v>
      </c>
      <c r="H23" s="32">
        <f t="shared" si="2"/>
        <v>1003.2654000000002</v>
      </c>
      <c r="I23" s="367">
        <f t="shared" si="3"/>
        <v>3.3952451886792456</v>
      </c>
      <c r="J23" s="32"/>
    </row>
    <row r="24" spans="2:13" ht="13.8" x14ac:dyDescent="0.25">
      <c r="B24" s="263" t="s">
        <v>33</v>
      </c>
      <c r="C24" s="366">
        <v>12857</v>
      </c>
      <c r="D24" s="32">
        <v>21083.551400000004</v>
      </c>
      <c r="E24" s="367">
        <v>46718.615900000004</v>
      </c>
      <c r="F24" s="33">
        <f t="shared" si="0"/>
        <v>1.6398499961110682</v>
      </c>
      <c r="G24" s="18">
        <f t="shared" si="1"/>
        <v>2.2158798114059661</v>
      </c>
      <c r="H24" s="32">
        <f t="shared" si="2"/>
        <v>25635.0645</v>
      </c>
      <c r="I24" s="367">
        <f t="shared" si="3"/>
        <v>3.6337105001166683</v>
      </c>
      <c r="J24" s="32"/>
      <c r="K24" s="31" t="s">
        <v>156</v>
      </c>
      <c r="L24" s="28" t="s">
        <v>155</v>
      </c>
    </row>
    <row r="25" spans="2:13" ht="13.8" thickBot="1" x14ac:dyDescent="0.3">
      <c r="B25" s="263" t="s">
        <v>9</v>
      </c>
      <c r="C25" s="366">
        <v>30180</v>
      </c>
      <c r="D25" s="32">
        <v>60607.147199999999</v>
      </c>
      <c r="E25" s="367">
        <v>75715.395600000003</v>
      </c>
      <c r="F25" s="33">
        <f t="shared" si="0"/>
        <v>2.0081891053677934</v>
      </c>
      <c r="G25" s="18">
        <f t="shared" si="1"/>
        <v>1.249281629279525</v>
      </c>
      <c r="H25" s="32">
        <f t="shared" si="2"/>
        <v>15108.248400000004</v>
      </c>
      <c r="I25" s="367">
        <f t="shared" si="3"/>
        <v>2.5087937574552686</v>
      </c>
      <c r="J25" s="32"/>
    </row>
    <row r="26" spans="2:13" ht="14.4" thickBot="1" x14ac:dyDescent="0.3">
      <c r="B26" s="263" t="s">
        <v>12</v>
      </c>
      <c r="C26" s="366">
        <v>1763</v>
      </c>
      <c r="D26" s="32">
        <v>14589.175999999999</v>
      </c>
      <c r="E26" s="367">
        <v>10619.7569</v>
      </c>
      <c r="F26" s="33">
        <f t="shared" si="0"/>
        <v>8.2751990924560399</v>
      </c>
      <c r="G26" s="18">
        <f t="shared" si="1"/>
        <v>0.72792026773821916</v>
      </c>
      <c r="H26" s="32">
        <f t="shared" si="2"/>
        <v>-3969.4190999999992</v>
      </c>
      <c r="I26" s="367">
        <f t="shared" si="3"/>
        <v>6.0236851389676689</v>
      </c>
      <c r="J26" s="32"/>
      <c r="K26" s="31"/>
      <c r="L26" s="423" t="s">
        <v>158</v>
      </c>
      <c r="M26" s="438">
        <f>MAX(H3:H46)</f>
        <v>52274.20749999999</v>
      </c>
    </row>
    <row r="27" spans="2:13" ht="13.8" thickBot="1" x14ac:dyDescent="0.3">
      <c r="B27" s="263" t="s">
        <v>17</v>
      </c>
      <c r="C27" s="366">
        <v>28661</v>
      </c>
      <c r="D27" s="32">
        <v>26737.153999999999</v>
      </c>
      <c r="E27" s="367">
        <v>53275.53</v>
      </c>
      <c r="F27" s="33">
        <f t="shared" si="0"/>
        <v>0.93287582429084814</v>
      </c>
      <c r="G27" s="18">
        <f t="shared" si="1"/>
        <v>1.9925654764901306</v>
      </c>
      <c r="H27" s="32">
        <f t="shared" si="2"/>
        <v>26538.376</v>
      </c>
      <c r="I27" s="367">
        <f t="shared" si="3"/>
        <v>1.8588161613342171</v>
      </c>
      <c r="J27" s="32"/>
      <c r="L27" s="14"/>
      <c r="M27" s="35"/>
    </row>
    <row r="28" spans="2:13" ht="14.4" thickBot="1" x14ac:dyDescent="0.3">
      <c r="B28" s="263" t="s">
        <v>4</v>
      </c>
      <c r="C28" s="366">
        <v>21120</v>
      </c>
      <c r="D28" s="32">
        <v>11658.012500000001</v>
      </c>
      <c r="E28" s="367">
        <v>9780.4503999999997</v>
      </c>
      <c r="F28" s="33">
        <f t="shared" si="0"/>
        <v>0.55198922821969698</v>
      </c>
      <c r="G28" s="18">
        <f t="shared" si="1"/>
        <v>0.83894663863158481</v>
      </c>
      <c r="H28" s="32">
        <f t="shared" si="2"/>
        <v>-1877.562100000001</v>
      </c>
      <c r="I28" s="367">
        <f t="shared" si="3"/>
        <v>0.46308950757575756</v>
      </c>
      <c r="J28" s="32"/>
      <c r="L28" s="423" t="s">
        <v>159</v>
      </c>
      <c r="M28" s="425" t="str">
        <f>INDEX(B3:B47,MATCH(M26,H3:H46,0))</f>
        <v>Germany</v>
      </c>
    </row>
    <row r="29" spans="2:13" x14ac:dyDescent="0.25">
      <c r="B29" s="263" t="s">
        <v>23</v>
      </c>
      <c r="C29" s="366">
        <v>7305</v>
      </c>
      <c r="D29" s="32">
        <v>42939.924899999998</v>
      </c>
      <c r="E29" s="367">
        <v>37178.041599999997</v>
      </c>
      <c r="F29" s="33">
        <f t="shared" si="0"/>
        <v>5.8781553593429159</v>
      </c>
      <c r="G29" s="18">
        <f t="shared" si="1"/>
        <v>0.86581524505647189</v>
      </c>
      <c r="H29" s="32">
        <f t="shared" si="2"/>
        <v>-5761.8833000000013</v>
      </c>
      <c r="I29" s="367">
        <f t="shared" si="3"/>
        <v>5.0893965229294995</v>
      </c>
      <c r="J29" s="32"/>
    </row>
    <row r="30" spans="2:13" ht="13.8" x14ac:dyDescent="0.25">
      <c r="B30" s="263" t="s">
        <v>39</v>
      </c>
      <c r="C30" s="366">
        <v>1143</v>
      </c>
      <c r="D30" s="32">
        <v>9849.8637999999992</v>
      </c>
      <c r="E30" s="367">
        <v>6736.1337999999996</v>
      </c>
      <c r="F30" s="33">
        <f t="shared" si="0"/>
        <v>8.6175536307961504</v>
      </c>
      <c r="G30" s="18">
        <f t="shared" si="1"/>
        <v>0.68388090807915536</v>
      </c>
      <c r="H30" s="32">
        <f t="shared" si="2"/>
        <v>-3113.7299999999996</v>
      </c>
      <c r="I30" s="367">
        <f t="shared" si="3"/>
        <v>5.8933804024496936</v>
      </c>
      <c r="J30" s="32"/>
      <c r="K30" s="31" t="s">
        <v>162</v>
      </c>
      <c r="L30" s="28" t="s">
        <v>161</v>
      </c>
    </row>
    <row r="31" spans="2:13" ht="13.8" thickBot="1" x14ac:dyDescent="0.3">
      <c r="B31" s="263" t="s">
        <v>21</v>
      </c>
      <c r="C31" s="366">
        <v>20800</v>
      </c>
      <c r="D31" s="32">
        <v>46323.593499999995</v>
      </c>
      <c r="E31" s="367">
        <v>58196.343200000003</v>
      </c>
      <c r="F31" s="33">
        <f t="shared" si="0"/>
        <v>2.2270958413461535</v>
      </c>
      <c r="G31" s="18">
        <f t="shared" si="1"/>
        <v>1.2563002738550499</v>
      </c>
      <c r="H31" s="32">
        <f t="shared" si="2"/>
        <v>11872.749700000008</v>
      </c>
      <c r="I31" s="367">
        <f t="shared" si="3"/>
        <v>2.7979011153846156</v>
      </c>
      <c r="J31" s="32"/>
    </row>
    <row r="32" spans="2:13" ht="14.4" thickBot="1" x14ac:dyDescent="0.3">
      <c r="B32" s="263" t="s">
        <v>27</v>
      </c>
      <c r="C32" s="366">
        <v>14400</v>
      </c>
      <c r="D32" s="32">
        <v>12061.396799999999</v>
      </c>
      <c r="E32" s="367">
        <v>15976.649700000002</v>
      </c>
      <c r="F32" s="33">
        <f t="shared" si="0"/>
        <v>0.83759699999999992</v>
      </c>
      <c r="G32" s="18">
        <f t="shared" si="1"/>
        <v>1.3246102391722991</v>
      </c>
      <c r="H32" s="32">
        <f t="shared" si="2"/>
        <v>3915.2529000000031</v>
      </c>
      <c r="I32" s="367">
        <f t="shared" si="3"/>
        <v>1.1094895625000001</v>
      </c>
      <c r="J32" s="32"/>
      <c r="K32" s="31"/>
      <c r="L32" s="423" t="s">
        <v>163</v>
      </c>
      <c r="M32" s="435">
        <f>MAX(I3:I46)</f>
        <v>16.026568381037567</v>
      </c>
    </row>
    <row r="33" spans="2:13" ht="13.8" thickBot="1" x14ac:dyDescent="0.3">
      <c r="B33" s="263" t="s">
        <v>19</v>
      </c>
      <c r="C33" s="366">
        <v>11381</v>
      </c>
      <c r="D33" s="32">
        <v>60042.075799999999</v>
      </c>
      <c r="E33" s="367">
        <v>52918.249100000001</v>
      </c>
      <c r="F33" s="33">
        <f t="shared" si="0"/>
        <v>5.27564149020297</v>
      </c>
      <c r="G33" s="18">
        <f t="shared" si="1"/>
        <v>0.88135275796044354</v>
      </c>
      <c r="H33" s="32">
        <f t="shared" si="2"/>
        <v>-7123.8266999999978</v>
      </c>
      <c r="I33" s="367">
        <f t="shared" si="3"/>
        <v>4.6497011774009316</v>
      </c>
      <c r="J33" s="32"/>
      <c r="L33" s="14"/>
      <c r="M33" s="35"/>
    </row>
    <row r="34" spans="2:13" ht="14.4" thickBot="1" x14ac:dyDescent="0.3">
      <c r="B34" s="263" t="s">
        <v>25</v>
      </c>
      <c r="C34" s="366">
        <v>15404</v>
      </c>
      <c r="D34" s="32">
        <v>16166.834499999999</v>
      </c>
      <c r="E34" s="367">
        <v>19575.683200000003</v>
      </c>
      <c r="F34" s="33">
        <f t="shared" si="0"/>
        <v>1.049521844975331</v>
      </c>
      <c r="G34" s="18">
        <f t="shared" si="1"/>
        <v>1.2108544316452305</v>
      </c>
      <c r="H34" s="32">
        <f t="shared" si="2"/>
        <v>3408.8487000000041</v>
      </c>
      <c r="I34" s="367">
        <f t="shared" si="3"/>
        <v>1.2708181770968581</v>
      </c>
      <c r="J34" s="32"/>
      <c r="L34" s="423" t="s">
        <v>164</v>
      </c>
      <c r="M34" s="425" t="str">
        <f>INDEX(B3:B46,MATCH(M32,I3:I46,0))</f>
        <v>Canada</v>
      </c>
    </row>
    <row r="35" spans="2:13" x14ac:dyDescent="0.25">
      <c r="B35" s="263" t="s">
        <v>24</v>
      </c>
      <c r="C35" s="366">
        <v>1387</v>
      </c>
      <c r="D35" s="32">
        <v>5743.6053000000002</v>
      </c>
      <c r="E35" s="367">
        <v>5086.1264000000001</v>
      </c>
      <c r="F35" s="33">
        <f t="shared" si="0"/>
        <v>4.1410276135544342</v>
      </c>
      <c r="G35" s="18">
        <f t="shared" si="1"/>
        <v>0.88552853727605552</v>
      </c>
      <c r="H35" s="32">
        <f t="shared" si="2"/>
        <v>-657.47890000000007</v>
      </c>
      <c r="I35" s="367">
        <f t="shared" si="3"/>
        <v>3.666998125450613</v>
      </c>
      <c r="J35" s="32"/>
    </row>
    <row r="36" spans="2:13" ht="13.8" x14ac:dyDescent="0.25">
      <c r="B36" s="263" t="s">
        <v>34</v>
      </c>
      <c r="C36" s="366">
        <v>14229</v>
      </c>
      <c r="D36" s="32">
        <v>13120.0805</v>
      </c>
      <c r="E36" s="367">
        <v>21559.656199999998</v>
      </c>
      <c r="F36" s="33">
        <f t="shared" si="0"/>
        <v>0.92206623796471998</v>
      </c>
      <c r="G36" s="18">
        <f t="shared" si="1"/>
        <v>1.6432563961783617</v>
      </c>
      <c r="H36" s="32">
        <f t="shared" si="2"/>
        <v>8439.5756999999976</v>
      </c>
      <c r="I36" s="367">
        <f t="shared" si="3"/>
        <v>1.5151912432356454</v>
      </c>
      <c r="J36" s="32"/>
      <c r="K36" s="31" t="s">
        <v>165</v>
      </c>
      <c r="L36" s="1" t="s">
        <v>166</v>
      </c>
    </row>
    <row r="37" spans="2:13" ht="13.8" x14ac:dyDescent="0.25">
      <c r="B37" s="263" t="s">
        <v>35</v>
      </c>
      <c r="C37" s="366">
        <v>2994</v>
      </c>
      <c r="D37" s="32">
        <v>19920.167600000001</v>
      </c>
      <c r="E37" s="367">
        <v>30839.212299999999</v>
      </c>
      <c r="F37" s="33">
        <f t="shared" si="0"/>
        <v>6.6533625918503674</v>
      </c>
      <c r="G37" s="18">
        <f t="shared" si="1"/>
        <v>1.5481402023946826</v>
      </c>
      <c r="H37" s="32">
        <f t="shared" si="2"/>
        <v>10919.044699999999</v>
      </c>
      <c r="I37" s="367">
        <f t="shared" si="3"/>
        <v>10.300338109552438</v>
      </c>
      <c r="J37" s="32"/>
      <c r="K37" s="31"/>
      <c r="L37" s="19" t="s">
        <v>271</v>
      </c>
    </row>
    <row r="38" spans="2:13" x14ac:dyDescent="0.25">
      <c r="B38" s="263" t="s">
        <v>14</v>
      </c>
      <c r="C38" s="366">
        <v>18020</v>
      </c>
      <c r="D38" s="32">
        <v>28910.6993</v>
      </c>
      <c r="E38" s="367">
        <v>36569.4548</v>
      </c>
      <c r="F38" s="33">
        <f t="shared" si="0"/>
        <v>1.6043673307436181</v>
      </c>
      <c r="G38" s="18">
        <f t="shared" si="1"/>
        <v>1.2649107660982797</v>
      </c>
      <c r="H38" s="32">
        <f t="shared" si="2"/>
        <v>7658.7554999999993</v>
      </c>
      <c r="I38" s="367">
        <f t="shared" si="3"/>
        <v>2.0293815094339624</v>
      </c>
      <c r="J38" s="32"/>
      <c r="L38" s="38" t="s">
        <v>168</v>
      </c>
    </row>
    <row r="39" spans="2:13" x14ac:dyDescent="0.25">
      <c r="B39" s="263" t="s">
        <v>28</v>
      </c>
      <c r="C39" s="366">
        <v>2512</v>
      </c>
      <c r="D39" s="32">
        <v>17595.241199999997</v>
      </c>
      <c r="E39" s="367">
        <v>16715.668400000002</v>
      </c>
      <c r="F39" s="33">
        <f t="shared" si="0"/>
        <v>7.0044749999999985</v>
      </c>
      <c r="G39" s="18">
        <f t="shared" si="1"/>
        <v>0.9500107563174528</v>
      </c>
      <c r="H39" s="32">
        <f t="shared" si="2"/>
        <v>-879.57279999999446</v>
      </c>
      <c r="I39" s="367">
        <f t="shared" si="3"/>
        <v>6.6543265923566892</v>
      </c>
      <c r="J39" s="32"/>
      <c r="L39" s="19" t="s">
        <v>167</v>
      </c>
    </row>
    <row r="40" spans="2:13" x14ac:dyDescent="0.25">
      <c r="B40" s="263" t="s">
        <v>36</v>
      </c>
      <c r="C40" s="366">
        <v>2138</v>
      </c>
      <c r="D40" s="32">
        <v>21614.947100000005</v>
      </c>
      <c r="E40" s="367">
        <v>33415.581200000001</v>
      </c>
      <c r="F40" s="33">
        <f t="shared" si="0"/>
        <v>10.109891066417214</v>
      </c>
      <c r="G40" s="18">
        <f t="shared" si="1"/>
        <v>1.5459478593866183</v>
      </c>
      <c r="H40" s="32">
        <f t="shared" si="2"/>
        <v>11800.634099999996</v>
      </c>
      <c r="I40" s="367">
        <f t="shared" si="3"/>
        <v>15.629364452759589</v>
      </c>
      <c r="J40" s="32"/>
    </row>
    <row r="41" spans="2:13" ht="13.8" x14ac:dyDescent="0.25">
      <c r="B41" s="263" t="s">
        <v>18</v>
      </c>
      <c r="C41" s="366">
        <v>1032</v>
      </c>
      <c r="D41" s="32">
        <v>8006.5614000000005</v>
      </c>
      <c r="E41" s="367">
        <v>3693.6478000000002</v>
      </c>
      <c r="F41" s="33">
        <f t="shared" si="0"/>
        <v>7.7582959302325589</v>
      </c>
      <c r="G41" s="18">
        <f t="shared" si="1"/>
        <v>0.46132760563105157</v>
      </c>
      <c r="H41" s="32">
        <f t="shared" si="2"/>
        <v>-4312.9135999999999</v>
      </c>
      <c r="I41" s="367">
        <f t="shared" si="3"/>
        <v>3.579116085271318</v>
      </c>
      <c r="J41" s="32"/>
      <c r="K41" s="31" t="s">
        <v>170</v>
      </c>
      <c r="L41" s="28" t="s">
        <v>169</v>
      </c>
    </row>
    <row r="42" spans="2:13" ht="13.8" thickBot="1" x14ac:dyDescent="0.3">
      <c r="B42" s="263" t="s">
        <v>10</v>
      </c>
      <c r="C42" s="366">
        <v>47904</v>
      </c>
      <c r="D42" s="32">
        <v>41837.248699999996</v>
      </c>
      <c r="E42" s="367">
        <v>44550.430800000002</v>
      </c>
      <c r="F42" s="33">
        <f t="shared" si="0"/>
        <v>0.87335606003674005</v>
      </c>
      <c r="G42" s="18">
        <f t="shared" si="1"/>
        <v>1.0648508729494921</v>
      </c>
      <c r="H42" s="32">
        <f t="shared" si="2"/>
        <v>2713.1821000000054</v>
      </c>
      <c r="I42" s="367">
        <f t="shared" si="3"/>
        <v>0.92999396292585179</v>
      </c>
      <c r="J42" s="32"/>
    </row>
    <row r="43" spans="2:13" ht="14.4" thickBot="1" x14ac:dyDescent="0.3">
      <c r="B43" s="263" t="s">
        <v>5</v>
      </c>
      <c r="C43" s="366">
        <v>92306</v>
      </c>
      <c r="D43" s="32">
        <v>100403.6165</v>
      </c>
      <c r="E43" s="367">
        <v>114129.62999999999</v>
      </c>
      <c r="F43" s="33">
        <f t="shared" si="0"/>
        <v>1.0877257870560961</v>
      </c>
      <c r="G43" s="18">
        <f t="shared" si="1"/>
        <v>1.1367083575122017</v>
      </c>
      <c r="H43" s="32">
        <f t="shared" si="2"/>
        <v>13726.013499999986</v>
      </c>
      <c r="I43" s="367">
        <f t="shared" si="3"/>
        <v>1.2364269928282017</v>
      </c>
      <c r="J43" s="32"/>
      <c r="L43" s="34" t="s">
        <v>177</v>
      </c>
      <c r="M43" s="39">
        <f>MAX(G3:G46)</f>
        <v>2.2158798114059661</v>
      </c>
    </row>
    <row r="44" spans="2:13" ht="13.8" thickBot="1" x14ac:dyDescent="0.3">
      <c r="B44" s="263" t="s">
        <v>40</v>
      </c>
      <c r="C44" s="366">
        <v>4136</v>
      </c>
      <c r="D44" s="32">
        <v>10727.562399999999</v>
      </c>
      <c r="E44" s="367">
        <v>15506.691999999999</v>
      </c>
      <c r="F44" s="33">
        <f t="shared" si="0"/>
        <v>2.5937046421663439</v>
      </c>
      <c r="G44" s="18">
        <f t="shared" si="1"/>
        <v>1.4455000513443763</v>
      </c>
      <c r="H44" s="32">
        <f t="shared" si="2"/>
        <v>4779.1296000000002</v>
      </c>
      <c r="I44" s="367">
        <f t="shared" si="3"/>
        <v>3.7492001934235977</v>
      </c>
      <c r="J44" s="32"/>
      <c r="L44" s="40"/>
      <c r="M44" s="35"/>
    </row>
    <row r="45" spans="2:13" ht="14.4" thickBot="1" x14ac:dyDescent="0.3">
      <c r="B45" s="263" t="s">
        <v>6</v>
      </c>
      <c r="C45" s="366">
        <v>18143</v>
      </c>
      <c r="D45" s="32">
        <v>133893.5704</v>
      </c>
      <c r="E45" s="367">
        <v>136859.49109999998</v>
      </c>
      <c r="F45" s="33">
        <f t="shared" si="0"/>
        <v>7.3799024637601276</v>
      </c>
      <c r="G45" s="18">
        <f t="shared" si="1"/>
        <v>1.0221513302777681</v>
      </c>
      <c r="H45" s="32">
        <f t="shared" si="2"/>
        <v>2965.9206999999878</v>
      </c>
      <c r="I45" s="367">
        <f t="shared" si="3"/>
        <v>7.5433771206525924</v>
      </c>
      <c r="J45" s="32"/>
      <c r="K45" s="45"/>
      <c r="L45" s="34" t="s">
        <v>178</v>
      </c>
      <c r="M45" s="36" t="str">
        <f>INDEX(B3:B46,MATCH(M43,G3:G46,0))</f>
        <v>Israel</v>
      </c>
    </row>
    <row r="46" spans="2:13" ht="13.8" thickBot="1" x14ac:dyDescent="0.3">
      <c r="B46" s="263" t="s">
        <v>1</v>
      </c>
      <c r="C46" s="366">
        <v>9143</v>
      </c>
      <c r="D46" s="32">
        <v>109591.05379999999</v>
      </c>
      <c r="E46" s="367">
        <v>113288.59780000002</v>
      </c>
      <c r="F46" s="33">
        <f>D46/C46</f>
        <v>11.986334222902766</v>
      </c>
      <c r="G46" s="18">
        <f t="shared" si="1"/>
        <v>1.0337394693434367</v>
      </c>
      <c r="H46" s="32">
        <f t="shared" si="2"/>
        <v>3697.5440000000235</v>
      </c>
      <c r="I46" s="367">
        <f t="shared" si="3"/>
        <v>12.390746778956581</v>
      </c>
      <c r="J46" s="32"/>
    </row>
    <row r="47" spans="2:13" ht="14.4" thickBot="1" x14ac:dyDescent="0.3">
      <c r="B47" s="368" t="s">
        <v>149</v>
      </c>
      <c r="C47" s="369">
        <f>SUM(C3:C46)</f>
        <v>900458</v>
      </c>
      <c r="D47" s="370">
        <f>SUM(D3:D46)</f>
        <v>1520090.6293000001</v>
      </c>
      <c r="E47" s="373">
        <f>SUM(E3:E46)</f>
        <v>1811008.828</v>
      </c>
      <c r="F47" s="371"/>
      <c r="G47" s="371"/>
      <c r="H47" s="371"/>
      <c r="I47" s="372"/>
      <c r="L47" s="65" t="s">
        <v>272</v>
      </c>
    </row>
    <row r="49" spans="11:13" x14ac:dyDescent="0.25">
      <c r="K49" s="45" t="s">
        <v>181</v>
      </c>
      <c r="L49" s="28" t="s">
        <v>180</v>
      </c>
    </row>
    <row r="50" spans="11:13" x14ac:dyDescent="0.25">
      <c r="L50" s="19"/>
    </row>
    <row r="51" spans="11:13" x14ac:dyDescent="0.25">
      <c r="L51" s="19"/>
    </row>
    <row r="59" spans="11:13" ht="13.8" x14ac:dyDescent="0.25">
      <c r="L59" s="65" t="s">
        <v>182</v>
      </c>
    </row>
    <row r="60" spans="11:13" ht="13.8" thickBot="1" x14ac:dyDescent="0.3"/>
    <row r="61" spans="11:13" ht="14.4" thickBot="1" x14ac:dyDescent="0.3">
      <c r="L61" s="61" t="s">
        <v>147</v>
      </c>
      <c r="M61" s="62" t="s">
        <v>47</v>
      </c>
    </row>
    <row r="62" spans="11:13" x14ac:dyDescent="0.25">
      <c r="L62" s="59" t="s">
        <v>53</v>
      </c>
      <c r="M62" s="60">
        <v>151225</v>
      </c>
    </row>
    <row r="63" spans="11:13" x14ac:dyDescent="0.25">
      <c r="L63" s="59" t="s">
        <v>59</v>
      </c>
      <c r="M63" s="60">
        <v>644512</v>
      </c>
    </row>
    <row r="64" spans="11:13" x14ac:dyDescent="0.25">
      <c r="L64" s="59" t="s">
        <v>70</v>
      </c>
      <c r="M64" s="60">
        <v>2283</v>
      </c>
    </row>
    <row r="65" spans="12:13" x14ac:dyDescent="0.25">
      <c r="L65" s="59" t="s">
        <v>56</v>
      </c>
      <c r="M65" s="60">
        <v>53694</v>
      </c>
    </row>
    <row r="66" spans="12:13" ht="13.8" thickBot="1" x14ac:dyDescent="0.3">
      <c r="L66" s="59" t="s">
        <v>86</v>
      </c>
      <c r="M66" s="60">
        <v>48744</v>
      </c>
    </row>
    <row r="67" spans="12:13" ht="14.4" thickBot="1" x14ac:dyDescent="0.3">
      <c r="L67" s="63" t="s">
        <v>149</v>
      </c>
      <c r="M67" s="64">
        <f>SUM(M62:M66)</f>
        <v>900458</v>
      </c>
    </row>
  </sheetData>
  <conditionalFormatting sqref="F3:F46">
    <cfRule type="top10" dxfId="2" priority="2" bottom="1" rank="1"/>
  </conditionalFormatting>
  <conditionalFormatting sqref="H3:J46">
    <cfRule type="top10" dxfId="1" priority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87"/>
  <sheetViews>
    <sheetView showGridLines="0" workbookViewId="0">
      <selection activeCell="B1" sqref="B1"/>
    </sheetView>
  </sheetViews>
  <sheetFormatPr defaultRowHeight="13.2" x14ac:dyDescent="0.25"/>
  <cols>
    <col min="2" max="2" width="54.109375" bestFit="1" customWidth="1"/>
    <col min="3" max="3" width="16.44140625" bestFit="1" customWidth="1"/>
    <col min="4" max="4" width="13.109375" bestFit="1" customWidth="1"/>
    <col min="5" max="5" width="16.33203125" bestFit="1" customWidth="1"/>
    <col min="6" max="6" width="9.44140625" bestFit="1" customWidth="1"/>
    <col min="7" max="7" width="15.109375" customWidth="1"/>
    <col min="8" max="8" width="9.33203125" bestFit="1" customWidth="1"/>
    <col min="9" max="9" width="14.44140625" bestFit="1" customWidth="1"/>
    <col min="10" max="10" width="10.109375" bestFit="1" customWidth="1"/>
    <col min="11" max="11" width="14.88671875" bestFit="1" customWidth="1"/>
    <col min="12" max="12" width="19.44140625" bestFit="1" customWidth="1"/>
    <col min="13" max="13" width="12.33203125" customWidth="1"/>
    <col min="14" max="14" width="11.44140625" bestFit="1" customWidth="1"/>
  </cols>
  <sheetData>
    <row r="1" spans="2:14" ht="14.4" x14ac:dyDescent="0.3">
      <c r="B1" s="374"/>
    </row>
    <row r="2" spans="2:14" ht="13.8" thickBot="1" x14ac:dyDescent="0.3"/>
    <row r="3" spans="2:14" ht="13.8" thickBot="1" x14ac:dyDescent="0.3">
      <c r="B3" s="238" t="s">
        <v>147</v>
      </c>
      <c r="C3" s="239" t="s">
        <v>48</v>
      </c>
      <c r="D3" s="239" t="s">
        <v>250</v>
      </c>
      <c r="E3" s="239" t="s">
        <v>47</v>
      </c>
      <c r="F3" s="239" t="s">
        <v>50</v>
      </c>
      <c r="G3" s="239" t="s">
        <v>148</v>
      </c>
      <c r="H3" s="239" t="s">
        <v>224</v>
      </c>
      <c r="I3" s="239" t="s">
        <v>251</v>
      </c>
      <c r="J3" s="255" t="s">
        <v>252</v>
      </c>
      <c r="L3" s="238" t="s">
        <v>147</v>
      </c>
      <c r="M3" s="239" t="s">
        <v>47</v>
      </c>
      <c r="N3" s="255" t="s">
        <v>253</v>
      </c>
    </row>
    <row r="4" spans="2:14" x14ac:dyDescent="0.25">
      <c r="B4" s="249" t="s">
        <v>53</v>
      </c>
      <c r="C4" s="253">
        <v>628151.17060000007</v>
      </c>
      <c r="D4" s="253">
        <v>568614.73520000011</v>
      </c>
      <c r="E4" s="250">
        <v>151225</v>
      </c>
      <c r="F4" s="143">
        <f>C4/D4</f>
        <v>1.1047043485059511</v>
      </c>
      <c r="G4" s="33">
        <f>C4/E4</f>
        <v>4.1537521613489838</v>
      </c>
      <c r="H4" s="33">
        <f>D4/E4</f>
        <v>3.760057762936023</v>
      </c>
      <c r="I4" s="33">
        <f>G4-H4</f>
        <v>0.39369439841296083</v>
      </c>
      <c r="J4" s="254">
        <f>C4-D4</f>
        <v>59536.435399999958</v>
      </c>
      <c r="L4" s="249" t="s">
        <v>53</v>
      </c>
      <c r="M4" s="250">
        <v>151225</v>
      </c>
      <c r="N4" s="258">
        <f>M4/$M$9</f>
        <v>0.16794231380031052</v>
      </c>
    </row>
    <row r="5" spans="2:14" x14ac:dyDescent="0.25">
      <c r="B5" s="249" t="s">
        <v>59</v>
      </c>
      <c r="C5" s="253">
        <v>1049290.2170999998</v>
      </c>
      <c r="D5" s="253">
        <v>802283.5747</v>
      </c>
      <c r="E5" s="250">
        <v>644512</v>
      </c>
      <c r="F5" s="143">
        <f t="shared" ref="F5:F8" si="0">C5/D5</f>
        <v>1.3078794707873256</v>
      </c>
      <c r="G5" s="33">
        <f t="shared" ref="G5:G8" si="1">C5/E5</f>
        <v>1.6280382942443272</v>
      </c>
      <c r="H5" s="33">
        <f t="shared" ref="H5:H8" si="2">D5/E5</f>
        <v>1.2447922997554739</v>
      </c>
      <c r="I5" s="33">
        <f t="shared" ref="I5:I8" si="3">G5-H5</f>
        <v>0.38324599448885333</v>
      </c>
      <c r="J5" s="254">
        <f t="shared" ref="J5:J8" si="4">C5-D5</f>
        <v>247006.64239999978</v>
      </c>
      <c r="L5" s="257" t="s">
        <v>59</v>
      </c>
      <c r="M5" s="250">
        <v>644512</v>
      </c>
      <c r="N5" s="258">
        <f t="shared" ref="N5:N9" si="5">M5/$M$9</f>
        <v>0.71576020203052226</v>
      </c>
    </row>
    <row r="6" spans="2:14" x14ac:dyDescent="0.25">
      <c r="B6" s="249" t="s">
        <v>70</v>
      </c>
      <c r="C6" s="253">
        <v>22752.564100000003</v>
      </c>
      <c r="D6" s="253">
        <v>27631.212999999996</v>
      </c>
      <c r="E6" s="250">
        <v>2283</v>
      </c>
      <c r="F6" s="143">
        <f t="shared" si="0"/>
        <v>0.82343703477657704</v>
      </c>
      <c r="G6" s="33">
        <f t="shared" si="1"/>
        <v>9.9660815155497176</v>
      </c>
      <c r="H6" s="33">
        <f t="shared" si="2"/>
        <v>12.103028033289529</v>
      </c>
      <c r="I6" s="33">
        <f t="shared" si="3"/>
        <v>-2.1369465177398119</v>
      </c>
      <c r="J6" s="254">
        <f t="shared" si="4"/>
        <v>-4878.6488999999929</v>
      </c>
      <c r="L6" s="249" t="s">
        <v>70</v>
      </c>
      <c r="M6" s="250">
        <v>2283</v>
      </c>
      <c r="N6" s="258">
        <f t="shared" si="5"/>
        <v>2.5353764417663013E-3</v>
      </c>
    </row>
    <row r="7" spans="2:14" x14ac:dyDescent="0.25">
      <c r="B7" s="249" t="s">
        <v>56</v>
      </c>
      <c r="C7" s="253">
        <v>86906.937999999995</v>
      </c>
      <c r="D7" s="253">
        <v>86295.449999999968</v>
      </c>
      <c r="E7" s="250">
        <v>53694</v>
      </c>
      <c r="F7" s="143">
        <f t="shared" si="0"/>
        <v>1.0070859819376343</v>
      </c>
      <c r="G7" s="33">
        <f t="shared" si="1"/>
        <v>1.6185595783513986</v>
      </c>
      <c r="H7" s="33">
        <f t="shared" si="2"/>
        <v>1.6071711923119896</v>
      </c>
      <c r="I7" s="33">
        <f t="shared" si="3"/>
        <v>1.138838603940906E-2</v>
      </c>
      <c r="J7" s="254">
        <f t="shared" si="4"/>
        <v>611.48800000002666</v>
      </c>
      <c r="L7" s="249" t="s">
        <v>56</v>
      </c>
      <c r="M7" s="250">
        <v>53694</v>
      </c>
      <c r="N7" s="258">
        <f t="shared" si="5"/>
        <v>5.9629655131055531E-2</v>
      </c>
    </row>
    <row r="8" spans="2:14" ht="13.8" thickBot="1" x14ac:dyDescent="0.3">
      <c r="B8" s="249" t="s">
        <v>86</v>
      </c>
      <c r="C8" s="253">
        <v>23907.938199999997</v>
      </c>
      <c r="D8" s="253">
        <v>35265.6564</v>
      </c>
      <c r="E8" s="250">
        <v>48744</v>
      </c>
      <c r="F8" s="143">
        <f t="shared" si="0"/>
        <v>0.67793827311264787</v>
      </c>
      <c r="G8" s="33">
        <f t="shared" si="1"/>
        <v>0.49047961184966349</v>
      </c>
      <c r="H8" s="33">
        <f t="shared" si="2"/>
        <v>0.72348712456917774</v>
      </c>
      <c r="I8" s="33">
        <f t="shared" si="3"/>
        <v>-0.23300751271951425</v>
      </c>
      <c r="J8" s="254">
        <f t="shared" si="4"/>
        <v>-11357.718200000003</v>
      </c>
      <c r="L8" s="249" t="s">
        <v>86</v>
      </c>
      <c r="M8" s="250">
        <v>48744</v>
      </c>
      <c r="N8" s="258">
        <f t="shared" si="5"/>
        <v>5.4132452596345415E-2</v>
      </c>
    </row>
    <row r="9" spans="2:14" ht="13.8" thickBot="1" x14ac:dyDescent="0.3">
      <c r="B9" s="242" t="s">
        <v>133</v>
      </c>
      <c r="C9" s="251">
        <v>1811008.828</v>
      </c>
      <c r="D9" s="251">
        <v>1520090.6293000001</v>
      </c>
      <c r="E9" s="251">
        <v>900458</v>
      </c>
      <c r="F9" s="256"/>
      <c r="G9" s="256"/>
      <c r="H9" s="256"/>
      <c r="I9" s="256"/>
      <c r="J9" s="243"/>
      <c r="L9" s="242" t="s">
        <v>133</v>
      </c>
      <c r="M9" s="251">
        <v>900458</v>
      </c>
      <c r="N9" s="252">
        <f t="shared" si="5"/>
        <v>1</v>
      </c>
    </row>
    <row r="15" spans="2:14" ht="13.8" thickBot="1" x14ac:dyDescent="0.3"/>
    <row r="16" spans="2:14" ht="16.2" thickBot="1" x14ac:dyDescent="0.35">
      <c r="B16" s="240" t="s">
        <v>147</v>
      </c>
      <c r="C16" s="241" t="s">
        <v>47</v>
      </c>
      <c r="D16" s="241" t="s">
        <v>48</v>
      </c>
      <c r="E16" s="241" t="s">
        <v>49</v>
      </c>
      <c r="F16" s="444" t="s">
        <v>50</v>
      </c>
      <c r="G16" s="445"/>
    </row>
    <row r="17" spans="2:8" ht="14.4" thickBot="1" x14ac:dyDescent="0.3">
      <c r="B17" s="375" t="s">
        <v>53</v>
      </c>
      <c r="C17" s="376">
        <v>151225</v>
      </c>
      <c r="D17" s="377">
        <v>628151.17059999995</v>
      </c>
      <c r="E17" s="377">
        <v>568614.73520000011</v>
      </c>
      <c r="F17" s="378">
        <f>D17/E17</f>
        <v>1.1047043485059509</v>
      </c>
      <c r="G17" s="379">
        <v>1.1047043485059509</v>
      </c>
    </row>
    <row r="18" spans="2:8" x14ac:dyDescent="0.25">
      <c r="B18" s="237" t="s">
        <v>81</v>
      </c>
      <c r="C18" s="17">
        <v>1583</v>
      </c>
      <c r="D18" s="33">
        <v>42111.826200000003</v>
      </c>
      <c r="E18" s="33">
        <v>56096.480199999998</v>
      </c>
      <c r="F18" s="143">
        <f t="shared" ref="F18:F81" si="6">D18/E18</f>
        <v>0.75070353879350893</v>
      </c>
      <c r="G18" s="236">
        <v>0.75070353879350893</v>
      </c>
      <c r="H18" s="426"/>
    </row>
    <row r="19" spans="2:8" x14ac:dyDescent="0.25">
      <c r="B19" s="237" t="s">
        <v>90</v>
      </c>
      <c r="C19" s="17">
        <v>6964</v>
      </c>
      <c r="D19" s="33">
        <v>17879.2729</v>
      </c>
      <c r="E19" s="33">
        <v>13246.8591</v>
      </c>
      <c r="F19" s="143">
        <f t="shared" si="6"/>
        <v>1.3496990316746103</v>
      </c>
      <c r="G19" s="236">
        <v>1.3496990316746103</v>
      </c>
    </row>
    <row r="20" spans="2:8" x14ac:dyDescent="0.25">
      <c r="B20" s="237" t="s">
        <v>77</v>
      </c>
      <c r="C20" s="17">
        <v>6157</v>
      </c>
      <c r="D20" s="33">
        <v>9542.5488000000005</v>
      </c>
      <c r="E20" s="33">
        <v>10348.31</v>
      </c>
      <c r="F20" s="143">
        <f t="shared" si="6"/>
        <v>0.92213596229722539</v>
      </c>
      <c r="G20" s="236">
        <v>0.92213596229722539</v>
      </c>
    </row>
    <row r="21" spans="2:8" x14ac:dyDescent="0.25">
      <c r="B21" s="237" t="s">
        <v>107</v>
      </c>
      <c r="C21" s="17">
        <v>2706</v>
      </c>
      <c r="D21" s="33">
        <v>48390.359599999996</v>
      </c>
      <c r="E21" s="33">
        <v>52116.67</v>
      </c>
      <c r="F21" s="143">
        <f t="shared" si="6"/>
        <v>0.92850060450907546</v>
      </c>
      <c r="G21" s="236">
        <v>0.92850060450907546</v>
      </c>
    </row>
    <row r="22" spans="2:8" x14ac:dyDescent="0.25">
      <c r="B22" s="237" t="s">
        <v>120</v>
      </c>
      <c r="C22" s="17">
        <v>7328</v>
      </c>
      <c r="D22" s="33">
        <v>20286.4395</v>
      </c>
      <c r="E22" s="33">
        <v>19052.8</v>
      </c>
      <c r="F22" s="143">
        <f t="shared" si="6"/>
        <v>1.0647484621682903</v>
      </c>
      <c r="G22" s="236">
        <v>1.0647484621682903</v>
      </c>
    </row>
    <row r="23" spans="2:8" x14ac:dyDescent="0.25">
      <c r="B23" s="237" t="s">
        <v>61</v>
      </c>
      <c r="C23" s="17">
        <v>5843</v>
      </c>
      <c r="D23" s="33">
        <v>3731.2779</v>
      </c>
      <c r="E23" s="33">
        <v>8067.7900999999993</v>
      </c>
      <c r="F23" s="143">
        <f t="shared" si="6"/>
        <v>0.46249070114008051</v>
      </c>
      <c r="G23" s="236">
        <v>0.46249070114008051</v>
      </c>
    </row>
    <row r="24" spans="2:8" x14ac:dyDescent="0.25">
      <c r="B24" s="237" t="s">
        <v>97</v>
      </c>
      <c r="C24" s="17">
        <v>2033</v>
      </c>
      <c r="D24" s="33">
        <v>39849.492100000003</v>
      </c>
      <c r="E24" s="33">
        <v>22301.7173</v>
      </c>
      <c r="F24" s="143">
        <f t="shared" si="6"/>
        <v>1.7868351375792932</v>
      </c>
      <c r="G24" s="236">
        <v>1.7868351375792932</v>
      </c>
    </row>
    <row r="25" spans="2:8" x14ac:dyDescent="0.25">
      <c r="B25" s="237" t="s">
        <v>83</v>
      </c>
      <c r="C25" s="17">
        <v>1763</v>
      </c>
      <c r="D25" s="33">
        <v>13747.6322</v>
      </c>
      <c r="E25" s="33">
        <v>17750.64</v>
      </c>
      <c r="F25" s="143">
        <f t="shared" si="6"/>
        <v>0.77448656499145951</v>
      </c>
      <c r="G25" s="236">
        <v>0.77448656499145951</v>
      </c>
    </row>
    <row r="26" spans="2:8" x14ac:dyDescent="0.25">
      <c r="B26" s="237" t="s">
        <v>101</v>
      </c>
      <c r="C26" s="17">
        <v>3716</v>
      </c>
      <c r="D26" s="33">
        <v>7726.7803000000004</v>
      </c>
      <c r="E26" s="33">
        <v>10811.07</v>
      </c>
      <c r="F26" s="143">
        <f t="shared" si="6"/>
        <v>0.71471004257672932</v>
      </c>
      <c r="G26" s="236">
        <v>0.71471004257672932</v>
      </c>
    </row>
    <row r="27" spans="2:8" x14ac:dyDescent="0.25">
      <c r="B27" s="237" t="s">
        <v>93</v>
      </c>
      <c r="C27" s="17">
        <v>7021</v>
      </c>
      <c r="D27" s="33">
        <v>19576.287700000001</v>
      </c>
      <c r="E27" s="33">
        <v>21377.140100000001</v>
      </c>
      <c r="F27" s="143">
        <f t="shared" si="6"/>
        <v>0.91575802976563736</v>
      </c>
      <c r="G27" s="236">
        <v>0.91575802976563736</v>
      </c>
    </row>
    <row r="28" spans="2:8" x14ac:dyDescent="0.25">
      <c r="B28" s="237" t="s">
        <v>62</v>
      </c>
      <c r="C28" s="17">
        <v>2361</v>
      </c>
      <c r="D28" s="33">
        <v>64828.1659</v>
      </c>
      <c r="E28" s="33">
        <v>56080.210099999997</v>
      </c>
      <c r="F28" s="143">
        <f t="shared" si="6"/>
        <v>1.1559900682326438</v>
      </c>
      <c r="G28" s="236">
        <v>1.1559900682326438</v>
      </c>
    </row>
    <row r="29" spans="2:8" x14ac:dyDescent="0.25">
      <c r="B29" s="237" t="s">
        <v>63</v>
      </c>
      <c r="C29" s="17">
        <v>977</v>
      </c>
      <c r="D29" s="33">
        <v>13416.289900000002</v>
      </c>
      <c r="E29" s="33">
        <v>5985.6415999999999</v>
      </c>
      <c r="F29" s="143">
        <f t="shared" si="6"/>
        <v>2.2414121654059613</v>
      </c>
      <c r="G29" s="236">
        <v>2.2414121654059613</v>
      </c>
    </row>
    <row r="30" spans="2:8" x14ac:dyDescent="0.25">
      <c r="B30" s="237" t="s">
        <v>102</v>
      </c>
      <c r="C30" s="17">
        <v>6181</v>
      </c>
      <c r="D30" s="33">
        <v>10330.747100000001</v>
      </c>
      <c r="E30" s="33">
        <v>8176.77</v>
      </c>
      <c r="F30" s="143">
        <f t="shared" si="6"/>
        <v>1.2634264018677301</v>
      </c>
      <c r="G30" s="236">
        <v>1.2634264018677301</v>
      </c>
    </row>
    <row r="31" spans="2:8" x14ac:dyDescent="0.25">
      <c r="B31" s="237" t="s">
        <v>108</v>
      </c>
      <c r="C31" s="17">
        <v>4000</v>
      </c>
      <c r="D31" s="33">
        <v>1093.9038</v>
      </c>
      <c r="E31" s="33">
        <v>2130.27</v>
      </c>
      <c r="F31" s="143">
        <f t="shared" si="6"/>
        <v>0.51350476700136605</v>
      </c>
      <c r="G31" s="236">
        <v>0.51350476700136605</v>
      </c>
    </row>
    <row r="32" spans="2:8" x14ac:dyDescent="0.25">
      <c r="B32" s="237" t="s">
        <v>88</v>
      </c>
      <c r="C32" s="17">
        <v>787</v>
      </c>
      <c r="D32" s="33">
        <v>11342.009499999998</v>
      </c>
      <c r="E32" s="33">
        <v>15153.538499999999</v>
      </c>
      <c r="F32" s="143">
        <f t="shared" si="6"/>
        <v>0.74847267521047967</v>
      </c>
      <c r="G32" s="236">
        <v>0.74847267521047967</v>
      </c>
    </row>
    <row r="33" spans="2:7" x14ac:dyDescent="0.25">
      <c r="B33" s="237" t="s">
        <v>117</v>
      </c>
      <c r="C33" s="17">
        <v>527</v>
      </c>
      <c r="D33" s="33">
        <v>2772.9126000000001</v>
      </c>
      <c r="E33" s="33">
        <v>1391.2706000000001</v>
      </c>
      <c r="F33" s="143">
        <f t="shared" si="6"/>
        <v>1.9930792758791855</v>
      </c>
      <c r="G33" s="236">
        <v>1.9930792758791855</v>
      </c>
    </row>
    <row r="34" spans="2:7" x14ac:dyDescent="0.25">
      <c r="B34" s="237" t="s">
        <v>91</v>
      </c>
      <c r="C34" s="17">
        <v>3594</v>
      </c>
      <c r="D34" s="33">
        <v>1579.9010000000001</v>
      </c>
      <c r="E34" s="33">
        <v>1439.1665</v>
      </c>
      <c r="F34" s="143">
        <f t="shared" si="6"/>
        <v>1.0977888937798372</v>
      </c>
      <c r="G34" s="236">
        <v>1.0977888937798372</v>
      </c>
    </row>
    <row r="35" spans="2:7" x14ac:dyDescent="0.25">
      <c r="B35" s="237" t="s">
        <v>82</v>
      </c>
      <c r="C35" s="17">
        <v>1220</v>
      </c>
      <c r="D35" s="33">
        <v>16717.698</v>
      </c>
      <c r="E35" s="33">
        <v>19208.409900000002</v>
      </c>
      <c r="F35" s="143">
        <f t="shared" si="6"/>
        <v>0.87033221838940444</v>
      </c>
      <c r="G35" s="236">
        <v>0.87033221838940444</v>
      </c>
    </row>
    <row r="36" spans="2:7" x14ac:dyDescent="0.25">
      <c r="B36" s="237" t="s">
        <v>103</v>
      </c>
      <c r="C36" s="17">
        <v>6897</v>
      </c>
      <c r="D36" s="33">
        <v>21472.663199999999</v>
      </c>
      <c r="E36" s="33">
        <v>22547.218099999998</v>
      </c>
      <c r="F36" s="143">
        <f t="shared" si="6"/>
        <v>0.95234201863688017</v>
      </c>
      <c r="G36" s="236">
        <v>0.95234201863688017</v>
      </c>
    </row>
    <row r="37" spans="2:7" x14ac:dyDescent="0.25">
      <c r="B37" s="237" t="s">
        <v>109</v>
      </c>
      <c r="C37" s="17">
        <v>1636</v>
      </c>
      <c r="D37" s="33">
        <v>1333.3988999999999</v>
      </c>
      <c r="E37" s="33">
        <v>2938.07</v>
      </c>
      <c r="F37" s="143">
        <f t="shared" si="6"/>
        <v>0.45383496649160837</v>
      </c>
      <c r="G37" s="236">
        <v>0.45383496649160837</v>
      </c>
    </row>
    <row r="38" spans="2:7" x14ac:dyDescent="0.25">
      <c r="B38" s="237" t="s">
        <v>104</v>
      </c>
      <c r="C38" s="17">
        <v>8516</v>
      </c>
      <c r="D38" s="33">
        <v>21216.4277</v>
      </c>
      <c r="E38" s="33">
        <v>13956.913700000001</v>
      </c>
      <c r="F38" s="143">
        <f t="shared" si="6"/>
        <v>1.5201374856964258</v>
      </c>
      <c r="G38" s="236">
        <v>1.5201374856964258</v>
      </c>
    </row>
    <row r="39" spans="2:7" x14ac:dyDescent="0.25">
      <c r="B39" s="237" t="s">
        <v>78</v>
      </c>
      <c r="C39" s="17">
        <v>37</v>
      </c>
      <c r="D39" s="33">
        <v>19.6889</v>
      </c>
      <c r="E39" s="33">
        <v>216.28</v>
      </c>
      <c r="F39" s="143">
        <f t="shared" si="6"/>
        <v>9.1034307379323096E-2</v>
      </c>
      <c r="G39" s="236">
        <v>9.1034307379323096E-2</v>
      </c>
    </row>
    <row r="40" spans="2:7" x14ac:dyDescent="0.25">
      <c r="B40" s="237" t="s">
        <v>84</v>
      </c>
      <c r="C40" s="17">
        <v>2646</v>
      </c>
      <c r="D40" s="33">
        <v>9263.7202000000016</v>
      </c>
      <c r="E40" s="33">
        <v>10682.673199999999</v>
      </c>
      <c r="F40" s="143">
        <f t="shared" si="6"/>
        <v>0.86717247888852411</v>
      </c>
      <c r="G40" s="236">
        <v>0.86717247888852411</v>
      </c>
    </row>
    <row r="41" spans="2:7" x14ac:dyDescent="0.25">
      <c r="B41" s="237" t="s">
        <v>89</v>
      </c>
      <c r="C41" s="17">
        <v>1251</v>
      </c>
      <c r="D41" s="33">
        <v>14993.240400000001</v>
      </c>
      <c r="E41" s="33">
        <v>21036.067300000002</v>
      </c>
      <c r="F41" s="143">
        <f t="shared" si="6"/>
        <v>0.71273970491623206</v>
      </c>
      <c r="G41" s="236">
        <v>0.71273970491623206</v>
      </c>
    </row>
    <row r="42" spans="2:7" x14ac:dyDescent="0.25">
      <c r="B42" s="237" t="s">
        <v>64</v>
      </c>
      <c r="C42" s="17">
        <v>2811</v>
      </c>
      <c r="D42" s="33">
        <v>1038.0881000000002</v>
      </c>
      <c r="E42" s="33">
        <v>2511.1218000000003</v>
      </c>
      <c r="F42" s="143">
        <f t="shared" si="6"/>
        <v>0.41339615625175968</v>
      </c>
      <c r="G42" s="236">
        <v>0.41339615625175968</v>
      </c>
    </row>
    <row r="43" spans="2:7" x14ac:dyDescent="0.25">
      <c r="B43" s="237" t="s">
        <v>112</v>
      </c>
      <c r="C43" s="17">
        <v>325</v>
      </c>
      <c r="D43" s="33">
        <v>5334.0267999999996</v>
      </c>
      <c r="E43" s="33">
        <v>4225.96</v>
      </c>
      <c r="F43" s="143">
        <f t="shared" si="6"/>
        <v>1.2622047534761331</v>
      </c>
      <c r="G43" s="236">
        <v>1.2622047534761331</v>
      </c>
    </row>
    <row r="44" spans="2:7" x14ac:dyDescent="0.25">
      <c r="B44" s="237" t="s">
        <v>115</v>
      </c>
      <c r="C44" s="17">
        <v>584</v>
      </c>
      <c r="D44" s="33">
        <v>266.81229999999999</v>
      </c>
      <c r="E44" s="33">
        <v>607.37</v>
      </c>
      <c r="F44" s="143">
        <f t="shared" si="6"/>
        <v>0.43929120634868363</v>
      </c>
      <c r="G44" s="236">
        <v>0.43929120634868363</v>
      </c>
    </row>
    <row r="45" spans="2:7" x14ac:dyDescent="0.25">
      <c r="B45" s="237" t="s">
        <v>73</v>
      </c>
      <c r="C45" s="17">
        <v>1131</v>
      </c>
      <c r="D45" s="33">
        <v>17736.6679</v>
      </c>
      <c r="E45" s="33">
        <v>18001.2101</v>
      </c>
      <c r="F45" s="143">
        <f t="shared" si="6"/>
        <v>0.98530419907714983</v>
      </c>
      <c r="G45" s="236">
        <v>0.98530419907714983</v>
      </c>
    </row>
    <row r="46" spans="2:7" x14ac:dyDescent="0.25">
      <c r="B46" s="237" t="s">
        <v>75</v>
      </c>
      <c r="C46" s="17">
        <v>1828</v>
      </c>
      <c r="D46" s="33">
        <v>21223.2785</v>
      </c>
      <c r="E46" s="33">
        <v>26013.773799999999</v>
      </c>
      <c r="F46" s="143">
        <f t="shared" si="6"/>
        <v>0.81584773755509477</v>
      </c>
      <c r="G46" s="236">
        <v>0.81584773755509477</v>
      </c>
    </row>
    <row r="47" spans="2:7" x14ac:dyDescent="0.25">
      <c r="B47" s="237" t="s">
        <v>55</v>
      </c>
      <c r="C47" s="17">
        <v>17964</v>
      </c>
      <c r="D47" s="33">
        <v>6653.3252999999995</v>
      </c>
      <c r="E47" s="33">
        <v>9888.1733999999997</v>
      </c>
      <c r="F47" s="143">
        <f t="shared" si="6"/>
        <v>0.67285685948832574</v>
      </c>
      <c r="G47" s="236">
        <v>0.67285685948832574</v>
      </c>
    </row>
    <row r="48" spans="2:7" x14ac:dyDescent="0.25">
      <c r="B48" s="237" t="s">
        <v>92</v>
      </c>
      <c r="C48" s="17">
        <v>291</v>
      </c>
      <c r="D48" s="33">
        <v>78.830399999999997</v>
      </c>
      <c r="E48" s="33">
        <v>199.12</v>
      </c>
      <c r="F48" s="143">
        <f t="shared" si="6"/>
        <v>0.39589393330654882</v>
      </c>
      <c r="G48" s="236">
        <v>0.39589393330654882</v>
      </c>
    </row>
    <row r="49" spans="2:7" ht="13.8" thickBot="1" x14ac:dyDescent="0.3">
      <c r="B49" s="237" t="s">
        <v>54</v>
      </c>
      <c r="C49" s="17">
        <v>40547</v>
      </c>
      <c r="D49" s="33">
        <v>162597.45700000002</v>
      </c>
      <c r="E49" s="33">
        <v>95056.029800000004</v>
      </c>
      <c r="F49" s="143">
        <f t="shared" si="6"/>
        <v>1.7105433221028554</v>
      </c>
      <c r="G49" s="236">
        <v>1.7105433221028554</v>
      </c>
    </row>
    <row r="50" spans="2:7" ht="14.4" thickBot="1" x14ac:dyDescent="0.3">
      <c r="B50" s="375" t="s">
        <v>59</v>
      </c>
      <c r="C50" s="376">
        <v>644512</v>
      </c>
      <c r="D50" s="377">
        <v>1049290.2171</v>
      </c>
      <c r="E50" s="377">
        <v>802283.57470000011</v>
      </c>
      <c r="F50" s="378">
        <f t="shared" si="6"/>
        <v>1.3078794707873256</v>
      </c>
      <c r="G50" s="379">
        <v>1.3078794707873256</v>
      </c>
    </row>
    <row r="51" spans="2:7" x14ac:dyDescent="0.25">
      <c r="B51" s="237" t="s">
        <v>80</v>
      </c>
      <c r="C51" s="17">
        <v>78819</v>
      </c>
      <c r="D51" s="33">
        <v>37543.578099999999</v>
      </c>
      <c r="E51" s="33">
        <v>36384.597099999999</v>
      </c>
      <c r="F51" s="143">
        <f t="shared" si="6"/>
        <v>1.0318536164304537</v>
      </c>
      <c r="G51" s="236">
        <v>1.0318536164304537</v>
      </c>
    </row>
    <row r="52" spans="2:7" x14ac:dyDescent="0.25">
      <c r="B52" s="237" t="s">
        <v>76</v>
      </c>
      <c r="C52" s="17">
        <v>13410</v>
      </c>
      <c r="D52" s="33">
        <v>62976.721400000002</v>
      </c>
      <c r="E52" s="33">
        <v>50894.008900000001</v>
      </c>
      <c r="F52" s="143">
        <f t="shared" si="6"/>
        <v>1.2374093289396977</v>
      </c>
      <c r="G52" s="236">
        <v>1.2374093289396977</v>
      </c>
    </row>
    <row r="53" spans="2:7" x14ac:dyDescent="0.25">
      <c r="B53" s="237" t="s">
        <v>85</v>
      </c>
      <c r="C53" s="17">
        <v>125654</v>
      </c>
      <c r="D53" s="33">
        <v>116914.7317</v>
      </c>
      <c r="E53" s="33">
        <v>69309.240699999995</v>
      </c>
      <c r="F53" s="143">
        <f t="shared" si="6"/>
        <v>1.6868563342954068</v>
      </c>
      <c r="G53" s="236">
        <v>1.6868563342954068</v>
      </c>
    </row>
    <row r="54" spans="2:7" x14ac:dyDescent="0.25">
      <c r="B54" s="237" t="s">
        <v>74</v>
      </c>
      <c r="C54" s="17">
        <v>7542</v>
      </c>
      <c r="D54" s="33">
        <v>70230.798299999995</v>
      </c>
      <c r="E54" s="33">
        <v>48011.7071</v>
      </c>
      <c r="F54" s="143">
        <f t="shared" si="6"/>
        <v>1.4627848610698535</v>
      </c>
      <c r="G54" s="236">
        <v>1.4627848610698535</v>
      </c>
    </row>
    <row r="55" spans="2:7" x14ac:dyDescent="0.25">
      <c r="B55" s="237" t="s">
        <v>99</v>
      </c>
      <c r="C55" s="17">
        <v>18500</v>
      </c>
      <c r="D55" s="33">
        <v>27629.837899999999</v>
      </c>
      <c r="E55" s="33">
        <v>19411.409299999999</v>
      </c>
      <c r="F55" s="143">
        <f t="shared" si="6"/>
        <v>1.4233813461447129</v>
      </c>
      <c r="G55" s="236">
        <v>1.4233813461447129</v>
      </c>
    </row>
    <row r="56" spans="2:7" x14ac:dyDescent="0.25">
      <c r="B56" s="237" t="s">
        <v>69</v>
      </c>
      <c r="C56" s="17">
        <v>25422</v>
      </c>
      <c r="D56" s="33">
        <v>178082.541</v>
      </c>
      <c r="E56" s="33">
        <v>123726.33440000001</v>
      </c>
      <c r="F56" s="143">
        <f t="shared" si="6"/>
        <v>1.439326089014078</v>
      </c>
      <c r="G56" s="236">
        <v>1.439326089014078</v>
      </c>
    </row>
    <row r="57" spans="2:7" x14ac:dyDescent="0.25">
      <c r="B57" s="237" t="s">
        <v>94</v>
      </c>
      <c r="C57" s="17">
        <v>19031</v>
      </c>
      <c r="D57" s="33">
        <v>80775.328099999999</v>
      </c>
      <c r="E57" s="33">
        <v>62899.608899999999</v>
      </c>
      <c r="F57" s="143">
        <f t="shared" si="6"/>
        <v>1.2841944411517636</v>
      </c>
      <c r="G57" s="236">
        <v>1.2841944411517636</v>
      </c>
    </row>
    <row r="58" spans="2:7" x14ac:dyDescent="0.25">
      <c r="B58" s="237" t="s">
        <v>105</v>
      </c>
      <c r="C58" s="17">
        <v>133027</v>
      </c>
      <c r="D58" s="33">
        <v>98084.421900000001</v>
      </c>
      <c r="E58" s="33">
        <v>59281.589</v>
      </c>
      <c r="F58" s="143">
        <f t="shared" si="6"/>
        <v>1.6545511609008996</v>
      </c>
      <c r="G58" s="236">
        <v>1.6545511609008996</v>
      </c>
    </row>
    <row r="59" spans="2:7" x14ac:dyDescent="0.25">
      <c r="B59" s="237" t="s">
        <v>110</v>
      </c>
      <c r="C59" s="17">
        <v>17962</v>
      </c>
      <c r="D59" s="33">
        <v>7815.8734999999997</v>
      </c>
      <c r="E59" s="33">
        <v>5056.2786999999998</v>
      </c>
      <c r="F59" s="143">
        <f t="shared" si="6"/>
        <v>1.5457758489459847</v>
      </c>
      <c r="G59" s="236">
        <v>1.5457758489459847</v>
      </c>
    </row>
    <row r="60" spans="2:7" x14ac:dyDescent="0.25">
      <c r="B60" s="237" t="s">
        <v>111</v>
      </c>
      <c r="C60" s="17">
        <v>20849</v>
      </c>
      <c r="D60" s="33">
        <v>52862.4375</v>
      </c>
      <c r="E60" s="33">
        <v>41319.5573</v>
      </c>
      <c r="F60" s="143">
        <f t="shared" si="6"/>
        <v>1.2793563376343338</v>
      </c>
      <c r="G60" s="236">
        <v>1.2793563376343338</v>
      </c>
    </row>
    <row r="61" spans="2:7" x14ac:dyDescent="0.25">
      <c r="B61" s="237" t="s">
        <v>113</v>
      </c>
      <c r="C61" s="17">
        <v>1178</v>
      </c>
      <c r="D61" s="33">
        <v>4328.3500999999997</v>
      </c>
      <c r="E61" s="33">
        <v>10959.1564</v>
      </c>
      <c r="F61" s="143">
        <f t="shared" si="6"/>
        <v>0.39495285421786658</v>
      </c>
      <c r="G61" s="236">
        <v>0.39495285421786658</v>
      </c>
    </row>
    <row r="62" spans="2:7" x14ac:dyDescent="0.25">
      <c r="B62" s="237" t="s">
        <v>114</v>
      </c>
      <c r="C62" s="17">
        <v>9017</v>
      </c>
      <c r="D62" s="33">
        <v>36853.539100000002</v>
      </c>
      <c r="E62" s="33">
        <v>42744.993699999999</v>
      </c>
      <c r="F62" s="143">
        <f t="shared" si="6"/>
        <v>0.86217205595236768</v>
      </c>
      <c r="G62" s="236">
        <v>0.86217205595236768</v>
      </c>
    </row>
    <row r="63" spans="2:7" x14ac:dyDescent="0.25">
      <c r="B63" s="237" t="s">
        <v>60</v>
      </c>
      <c r="C63" s="17">
        <v>63821</v>
      </c>
      <c r="D63" s="33">
        <v>45007.589399999997</v>
      </c>
      <c r="E63" s="33">
        <v>36729.520000000004</v>
      </c>
      <c r="F63" s="143">
        <f t="shared" si="6"/>
        <v>1.2253791881843268</v>
      </c>
      <c r="G63" s="236">
        <v>1.2253791881843268</v>
      </c>
    </row>
    <row r="64" spans="2:7" x14ac:dyDescent="0.25">
      <c r="B64" s="237" t="s">
        <v>116</v>
      </c>
      <c r="C64" s="17">
        <v>15487</v>
      </c>
      <c r="D64" s="33">
        <v>37993.324200000003</v>
      </c>
      <c r="E64" s="33">
        <v>33685.680899999999</v>
      </c>
      <c r="F64" s="143">
        <f t="shared" si="6"/>
        <v>1.1278775783926638</v>
      </c>
      <c r="G64" s="236">
        <v>1.1278775783926638</v>
      </c>
    </row>
    <row r="65" spans="2:7" x14ac:dyDescent="0.25">
      <c r="B65" s="237" t="s">
        <v>98</v>
      </c>
      <c r="C65" s="17">
        <v>4561</v>
      </c>
      <c r="D65" s="33">
        <v>41134.449499999995</v>
      </c>
      <c r="E65" s="33">
        <v>30603.417400000002</v>
      </c>
      <c r="F65" s="143">
        <f t="shared" si="6"/>
        <v>1.3441129453732181</v>
      </c>
      <c r="G65" s="236">
        <v>1.3441129453732181</v>
      </c>
    </row>
    <row r="66" spans="2:7" x14ac:dyDescent="0.25">
      <c r="B66" s="237" t="s">
        <v>121</v>
      </c>
      <c r="C66" s="17">
        <v>78027</v>
      </c>
      <c r="D66" s="33">
        <v>76210.976599999995</v>
      </c>
      <c r="E66" s="33">
        <v>68535.183099999995</v>
      </c>
      <c r="F66" s="143">
        <f t="shared" si="6"/>
        <v>1.1119978550112022</v>
      </c>
      <c r="G66" s="236">
        <v>1.1119978550112022</v>
      </c>
    </row>
    <row r="67" spans="2:7" ht="13.8" thickBot="1" x14ac:dyDescent="0.3">
      <c r="B67" s="237" t="s">
        <v>122</v>
      </c>
      <c r="C67" s="17">
        <v>12205</v>
      </c>
      <c r="D67" s="33">
        <v>74845.718800000002</v>
      </c>
      <c r="E67" s="33">
        <v>62731.291799999999</v>
      </c>
      <c r="F67" s="143">
        <f t="shared" si="6"/>
        <v>1.1931161730037896</v>
      </c>
      <c r="G67" s="236">
        <v>1.1931161730037896</v>
      </c>
    </row>
    <row r="68" spans="2:7" ht="14.4" thickBot="1" x14ac:dyDescent="0.3">
      <c r="B68" s="375" t="s">
        <v>70</v>
      </c>
      <c r="C68" s="376">
        <v>2283</v>
      </c>
      <c r="D68" s="377">
        <v>22752.5641</v>
      </c>
      <c r="E68" s="377">
        <v>27631.213</v>
      </c>
      <c r="F68" s="378">
        <f t="shared" si="6"/>
        <v>0.8234370347765767</v>
      </c>
      <c r="G68" s="379">
        <v>0.8234370347765767</v>
      </c>
    </row>
    <row r="69" spans="2:7" x14ac:dyDescent="0.25">
      <c r="B69" s="237" t="s">
        <v>118</v>
      </c>
      <c r="C69" s="17">
        <v>234</v>
      </c>
      <c r="D69" s="33">
        <v>814.33590000000004</v>
      </c>
      <c r="E69" s="33">
        <v>2809.3811000000001</v>
      </c>
      <c r="F69" s="143">
        <f t="shared" si="6"/>
        <v>0.28986309475777422</v>
      </c>
      <c r="G69" s="236">
        <v>0.28986309475777422</v>
      </c>
    </row>
    <row r="70" spans="2:7" x14ac:dyDescent="0.25">
      <c r="B70" s="237" t="s">
        <v>119</v>
      </c>
      <c r="C70" s="17">
        <v>45</v>
      </c>
      <c r="D70" s="33">
        <v>344.02069999999998</v>
      </c>
      <c r="E70" s="33">
        <v>458.30630000000002</v>
      </c>
      <c r="F70" s="143">
        <f t="shared" si="6"/>
        <v>0.75063489199253852</v>
      </c>
      <c r="G70" s="236">
        <v>0.75063489199253852</v>
      </c>
    </row>
    <row r="71" spans="2:7" x14ac:dyDescent="0.25">
      <c r="B71" s="237" t="s">
        <v>71</v>
      </c>
      <c r="C71" s="17">
        <v>96</v>
      </c>
      <c r="D71" s="33">
        <v>660.5338999999999</v>
      </c>
      <c r="E71" s="33">
        <v>1797.5423000000001</v>
      </c>
      <c r="F71" s="143">
        <f t="shared" si="6"/>
        <v>0.36746501042006069</v>
      </c>
      <c r="G71" s="236">
        <v>0.36746501042006069</v>
      </c>
    </row>
    <row r="72" spans="2:7" x14ac:dyDescent="0.25">
      <c r="B72" s="237" t="s">
        <v>72</v>
      </c>
      <c r="C72" s="17">
        <v>997</v>
      </c>
      <c r="D72" s="33">
        <v>15338.7444</v>
      </c>
      <c r="E72" s="33">
        <v>15926.3429</v>
      </c>
      <c r="F72" s="143">
        <f t="shared" si="6"/>
        <v>0.96310524621443383</v>
      </c>
      <c r="G72" s="236">
        <v>0.96310524621443383</v>
      </c>
    </row>
    <row r="73" spans="2:7" ht="13.8" thickBot="1" x14ac:dyDescent="0.3">
      <c r="B73" s="237" t="s">
        <v>95</v>
      </c>
      <c r="C73" s="17">
        <v>911</v>
      </c>
      <c r="D73" s="33">
        <v>5594.9291999999996</v>
      </c>
      <c r="E73" s="33">
        <v>6639.6404000000002</v>
      </c>
      <c r="F73" s="143">
        <f t="shared" si="6"/>
        <v>0.84265545465383929</v>
      </c>
      <c r="G73" s="236">
        <v>0.84265545465383929</v>
      </c>
    </row>
    <row r="74" spans="2:7" ht="14.4" thickBot="1" x14ac:dyDescent="0.3">
      <c r="B74" s="375" t="s">
        <v>56</v>
      </c>
      <c r="C74" s="376">
        <v>53694</v>
      </c>
      <c r="D74" s="377">
        <v>86906.937999999995</v>
      </c>
      <c r="E74" s="377">
        <v>86295.45</v>
      </c>
      <c r="F74" s="378">
        <f t="shared" si="6"/>
        <v>1.0070859819376341</v>
      </c>
      <c r="G74" s="379">
        <v>1.0070859819376341</v>
      </c>
    </row>
    <row r="75" spans="2:7" x14ac:dyDescent="0.25">
      <c r="B75" s="237" t="s">
        <v>65</v>
      </c>
      <c r="C75" s="17">
        <v>1139</v>
      </c>
      <c r="D75" s="33">
        <v>15391.105700000002</v>
      </c>
      <c r="E75" s="33">
        <v>10776.619999999999</v>
      </c>
      <c r="F75" s="143">
        <f t="shared" si="6"/>
        <v>1.4281941554958792</v>
      </c>
      <c r="G75" s="236">
        <v>1.4281941554958792</v>
      </c>
    </row>
    <row r="76" spans="2:7" x14ac:dyDescent="0.25">
      <c r="B76" s="237" t="s">
        <v>66</v>
      </c>
      <c r="C76" s="17">
        <v>1159</v>
      </c>
      <c r="D76" s="33">
        <v>3488.1597999999999</v>
      </c>
      <c r="E76" s="33">
        <v>3818.73</v>
      </c>
      <c r="F76" s="143">
        <f t="shared" si="6"/>
        <v>0.91343451880599047</v>
      </c>
      <c r="G76" s="236">
        <v>0.91343451880599047</v>
      </c>
    </row>
    <row r="77" spans="2:7" x14ac:dyDescent="0.25">
      <c r="B77" s="237" t="s">
        <v>79</v>
      </c>
      <c r="C77" s="17">
        <v>4580</v>
      </c>
      <c r="D77" s="33">
        <v>512.39800000000002</v>
      </c>
      <c r="E77" s="33">
        <v>1499.09</v>
      </c>
      <c r="F77" s="143">
        <f t="shared" si="6"/>
        <v>0.34180602899092122</v>
      </c>
      <c r="G77" s="236">
        <v>0.34180602899092122</v>
      </c>
    </row>
    <row r="78" spans="2:7" x14ac:dyDescent="0.25">
      <c r="B78" s="237" t="s">
        <v>68</v>
      </c>
      <c r="C78" s="17">
        <v>426</v>
      </c>
      <c r="D78" s="33">
        <v>3594.7959000000001</v>
      </c>
      <c r="E78" s="33">
        <v>4015.04</v>
      </c>
      <c r="F78" s="143">
        <f t="shared" si="6"/>
        <v>0.89533252470710134</v>
      </c>
      <c r="G78" s="236">
        <v>0.89533252470710134</v>
      </c>
    </row>
    <row r="79" spans="2:7" x14ac:dyDescent="0.25">
      <c r="B79" s="237" t="s">
        <v>67</v>
      </c>
      <c r="C79" s="17">
        <v>12786</v>
      </c>
      <c r="D79" s="33">
        <v>18918.091</v>
      </c>
      <c r="E79" s="33">
        <v>22242.97</v>
      </c>
      <c r="F79" s="143">
        <f t="shared" si="6"/>
        <v>0.8505200069954687</v>
      </c>
      <c r="G79" s="236">
        <v>0.8505200069954687</v>
      </c>
    </row>
    <row r="80" spans="2:7" x14ac:dyDescent="0.25">
      <c r="B80" s="237" t="s">
        <v>123</v>
      </c>
      <c r="C80" s="17">
        <v>333</v>
      </c>
      <c r="D80" s="33">
        <v>2648.1057000000001</v>
      </c>
      <c r="E80" s="33">
        <v>4345.3500000000004</v>
      </c>
      <c r="F80" s="143">
        <f t="shared" si="6"/>
        <v>0.60941137077565666</v>
      </c>
      <c r="G80" s="236">
        <v>0.60941137077565666</v>
      </c>
    </row>
    <row r="81" spans="2:7" x14ac:dyDescent="0.25">
      <c r="B81" s="237" t="s">
        <v>57</v>
      </c>
      <c r="C81" s="17">
        <v>1800</v>
      </c>
      <c r="D81" s="33">
        <v>6470.8307000000004</v>
      </c>
      <c r="E81" s="33">
        <v>3010.5499999999997</v>
      </c>
      <c r="F81" s="143">
        <f t="shared" si="6"/>
        <v>2.1493848964474935</v>
      </c>
      <c r="G81" s="236">
        <v>2.1493848964474935</v>
      </c>
    </row>
    <row r="82" spans="2:7" ht="13.8" thickBot="1" x14ac:dyDescent="0.3">
      <c r="B82" s="237" t="s">
        <v>58</v>
      </c>
      <c r="C82" s="17">
        <v>31471</v>
      </c>
      <c r="D82" s="33">
        <v>35883.451199999996</v>
      </c>
      <c r="E82" s="33">
        <v>36587.1</v>
      </c>
      <c r="F82" s="143">
        <f t="shared" ref="F82:F86" si="7">D82/E82</f>
        <v>0.98076784440417519</v>
      </c>
      <c r="G82" s="236">
        <v>0.98076784440417519</v>
      </c>
    </row>
    <row r="83" spans="2:7" ht="14.4" thickBot="1" x14ac:dyDescent="0.3">
      <c r="B83" s="375" t="s">
        <v>86</v>
      </c>
      <c r="C83" s="376">
        <v>48744</v>
      </c>
      <c r="D83" s="377">
        <v>23907.938199999997</v>
      </c>
      <c r="E83" s="377">
        <v>35265.6564</v>
      </c>
      <c r="F83" s="378">
        <f t="shared" si="7"/>
        <v>0.67793827311264787</v>
      </c>
      <c r="G83" s="379">
        <v>0.67793827311264787</v>
      </c>
    </row>
    <row r="84" spans="2:7" x14ac:dyDescent="0.25">
      <c r="B84" s="237" t="s">
        <v>87</v>
      </c>
      <c r="C84" s="17">
        <v>6260</v>
      </c>
      <c r="D84" s="33">
        <v>20340.257799999999</v>
      </c>
      <c r="E84" s="33">
        <v>19396.3164</v>
      </c>
      <c r="F84" s="143">
        <f t="shared" si="7"/>
        <v>1.0486660137179449</v>
      </c>
      <c r="G84" s="236">
        <v>1.0486660137179449</v>
      </c>
    </row>
    <row r="85" spans="2:7" x14ac:dyDescent="0.25">
      <c r="B85" s="237" t="s">
        <v>96</v>
      </c>
      <c r="C85" s="17">
        <v>9312</v>
      </c>
      <c r="D85" s="33">
        <v>2784.5752000000002</v>
      </c>
      <c r="E85" s="33">
        <v>9650.4500000000007</v>
      </c>
      <c r="F85" s="143">
        <f t="shared" si="7"/>
        <v>0.28854356014486371</v>
      </c>
      <c r="G85" s="236">
        <v>0.28854356014486371</v>
      </c>
    </row>
    <row r="86" spans="2:7" ht="13.8" thickBot="1" x14ac:dyDescent="0.3">
      <c r="B86" s="237" t="s">
        <v>106</v>
      </c>
      <c r="C86" s="17">
        <v>33172</v>
      </c>
      <c r="D86" s="33">
        <v>783.10519999999997</v>
      </c>
      <c r="E86" s="33">
        <v>6218.89</v>
      </c>
      <c r="F86" s="143">
        <f t="shared" si="7"/>
        <v>0.12592362945799007</v>
      </c>
      <c r="G86" s="236">
        <v>0.12592362945799007</v>
      </c>
    </row>
    <row r="87" spans="2:7" ht="14.4" thickBot="1" x14ac:dyDescent="0.3">
      <c r="B87" s="244" t="s">
        <v>133</v>
      </c>
      <c r="C87" s="245">
        <v>900458</v>
      </c>
      <c r="D87" s="246">
        <v>1811008.828</v>
      </c>
      <c r="E87" s="246">
        <v>1520090.6293000006</v>
      </c>
      <c r="F87" s="247"/>
      <c r="G87" s="248"/>
    </row>
  </sheetData>
  <mergeCells count="1">
    <mergeCell ref="F16:G16"/>
  </mergeCells>
  <conditionalFormatting sqref="F18:F49 F84:F87 F75:F82 F69:F73 F51:F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86">
    <cfRule type="dataBar" priority="3">
      <dataBar showValue="0">
        <cfvo type="min"/>
        <cfvo type="max"/>
        <color rgb="FFCC0066"/>
      </dataBar>
      <extLst>
        <ext xmlns:x14="http://schemas.microsoft.com/office/spreadsheetml/2009/9/main" uri="{B025F937-C7B1-47D3-B67F-A62EFF666E3E}">
          <x14:id>{C141ECDE-F746-4132-8621-07E0A98BCF95}</x14:id>
        </ext>
      </extLst>
    </cfRule>
  </conditionalFormatting>
  <conditionalFormatting sqref="N4:N8">
    <cfRule type="colorScale" priority="2">
      <colorScale>
        <cfvo type="min"/>
        <cfvo type="max"/>
        <color rgb="FFFCFCFF"/>
        <color rgb="FFF8696B"/>
      </colorScale>
    </cfRule>
  </conditionalFormatting>
  <conditionalFormatting sqref="F4:F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41ECDE-F746-4132-8621-07E0A98BC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I83"/>
  <sheetViews>
    <sheetView showGridLines="0" workbookViewId="0">
      <selection activeCell="E18" sqref="E18"/>
    </sheetView>
  </sheetViews>
  <sheetFormatPr defaultRowHeight="13.2" x14ac:dyDescent="0.25"/>
  <cols>
    <col min="1" max="1" width="23" bestFit="1" customWidth="1"/>
    <col min="2" max="2" width="14.44140625" bestFit="1" customWidth="1"/>
    <col min="3" max="3" width="12" bestFit="1" customWidth="1"/>
    <col min="4" max="4" width="16.109375" bestFit="1" customWidth="1"/>
    <col min="6" max="6" width="56.88671875" bestFit="1" customWidth="1"/>
    <col min="7" max="7" width="14.44140625" customWidth="1"/>
    <col min="8" max="8" width="16.109375" customWidth="1"/>
    <col min="9" max="9" width="12" customWidth="1"/>
  </cols>
  <sheetData>
    <row r="3" spans="1:9" x14ac:dyDescent="0.25">
      <c r="A3" s="22" t="s">
        <v>146</v>
      </c>
      <c r="B3" s="216" t="s">
        <v>179</v>
      </c>
      <c r="C3" s="216" t="s">
        <v>137</v>
      </c>
      <c r="D3" s="216" t="s">
        <v>136</v>
      </c>
      <c r="F3" s="22" t="s">
        <v>147</v>
      </c>
      <c r="G3" s="216" t="s">
        <v>136</v>
      </c>
      <c r="H3" s="216" t="s">
        <v>137</v>
      </c>
      <c r="I3" s="216" t="s">
        <v>179</v>
      </c>
    </row>
    <row r="4" spans="1:9" x14ac:dyDescent="0.25">
      <c r="A4" s="23" t="s">
        <v>11</v>
      </c>
      <c r="B4" s="24">
        <v>24101</v>
      </c>
      <c r="C4" s="24">
        <v>8271.9802</v>
      </c>
      <c r="D4" s="24">
        <v>8944.4809999999998</v>
      </c>
      <c r="F4" s="23" t="s">
        <v>53</v>
      </c>
      <c r="G4" s="24">
        <v>628151.17060000007</v>
      </c>
      <c r="H4" s="24">
        <v>568614.73520000011</v>
      </c>
      <c r="I4" s="24">
        <v>151225</v>
      </c>
    </row>
    <row r="5" spans="1:9" x14ac:dyDescent="0.25">
      <c r="A5" s="23" t="s">
        <v>20</v>
      </c>
      <c r="B5" s="24">
        <v>1813</v>
      </c>
      <c r="C5" s="24">
        <v>17812.438200000001</v>
      </c>
      <c r="D5" s="24">
        <v>10951.715</v>
      </c>
      <c r="F5" s="23" t="s">
        <v>59</v>
      </c>
      <c r="G5" s="24">
        <v>1049290.2170999998</v>
      </c>
      <c r="H5" s="24">
        <v>802283.5747</v>
      </c>
      <c r="I5" s="24">
        <v>644512</v>
      </c>
    </row>
    <row r="6" spans="1:9" x14ac:dyDescent="0.25">
      <c r="A6" s="23" t="s">
        <v>37</v>
      </c>
      <c r="B6" s="24">
        <v>3714</v>
      </c>
      <c r="C6" s="24">
        <v>21760.9162</v>
      </c>
      <c r="D6" s="24">
        <v>32930.344599999997</v>
      </c>
      <c r="F6" s="23" t="s">
        <v>70</v>
      </c>
      <c r="G6" s="24">
        <v>22752.564100000003</v>
      </c>
      <c r="H6" s="24">
        <v>27631.212999999996</v>
      </c>
      <c r="I6" s="24">
        <v>2283</v>
      </c>
    </row>
    <row r="7" spans="1:9" x14ac:dyDescent="0.25">
      <c r="A7" s="23" t="s">
        <v>26</v>
      </c>
      <c r="B7" s="24">
        <v>5988</v>
      </c>
      <c r="C7" s="24">
        <v>18690.625600000003</v>
      </c>
      <c r="D7" s="24">
        <v>20018.953099999999</v>
      </c>
      <c r="F7" s="23" t="s">
        <v>56</v>
      </c>
      <c r="G7" s="24">
        <v>86906.937999999995</v>
      </c>
      <c r="H7" s="24">
        <v>86295.449999999968</v>
      </c>
      <c r="I7" s="24">
        <v>53694</v>
      </c>
    </row>
    <row r="8" spans="1:9" x14ac:dyDescent="0.25">
      <c r="A8" s="23" t="s">
        <v>3</v>
      </c>
      <c r="B8" s="24">
        <v>103982</v>
      </c>
      <c r="C8" s="24">
        <v>63618.4611</v>
      </c>
      <c r="D8" s="24">
        <v>60717.842199999999</v>
      </c>
      <c r="F8" s="23" t="s">
        <v>86</v>
      </c>
      <c r="G8" s="24">
        <v>23907.938199999997</v>
      </c>
      <c r="H8" s="24">
        <v>35265.6564</v>
      </c>
      <c r="I8" s="24">
        <v>48744</v>
      </c>
    </row>
    <row r="9" spans="1:9" x14ac:dyDescent="0.25">
      <c r="A9" s="23" t="s">
        <v>15</v>
      </c>
      <c r="B9" s="24">
        <v>2236</v>
      </c>
      <c r="C9" s="24">
        <v>19629.980199999998</v>
      </c>
      <c r="D9" s="24">
        <v>35835.406900000002</v>
      </c>
      <c r="F9" s="23" t="s">
        <v>133</v>
      </c>
      <c r="G9" s="24">
        <v>1811008.828</v>
      </c>
      <c r="H9" s="24">
        <v>1520090.6293000001</v>
      </c>
      <c r="I9" s="24">
        <v>900458</v>
      </c>
    </row>
    <row r="10" spans="1:9" x14ac:dyDescent="0.25">
      <c r="A10" s="23" t="s">
        <v>22</v>
      </c>
      <c r="B10" s="24">
        <v>11435</v>
      </c>
      <c r="C10" s="24">
        <v>12711.159100000001</v>
      </c>
      <c r="D10" s="24">
        <v>10800.6304</v>
      </c>
    </row>
    <row r="11" spans="1:9" x14ac:dyDescent="0.25">
      <c r="A11" s="23" t="s">
        <v>13</v>
      </c>
      <c r="B11" s="24">
        <v>14659</v>
      </c>
      <c r="C11" s="24">
        <v>6225.6447000000007</v>
      </c>
      <c r="D11" s="24">
        <v>4006.3972000000003</v>
      </c>
    </row>
    <row r="12" spans="1:9" x14ac:dyDescent="0.25">
      <c r="A12" s="23" t="s">
        <v>43</v>
      </c>
      <c r="B12" s="24">
        <v>6597</v>
      </c>
      <c r="C12" s="24">
        <v>13457.339199999999</v>
      </c>
      <c r="D12" s="24">
        <v>14005.606900000001</v>
      </c>
      <c r="F12" s="22" t="s">
        <v>147</v>
      </c>
      <c r="G12" s="216" t="s">
        <v>179</v>
      </c>
      <c r="H12" s="216" t="s">
        <v>136</v>
      </c>
      <c r="I12" s="216" t="s">
        <v>137</v>
      </c>
    </row>
    <row r="13" spans="1:9" x14ac:dyDescent="0.25">
      <c r="A13" s="23" t="s">
        <v>32</v>
      </c>
      <c r="B13" s="24">
        <v>5985</v>
      </c>
      <c r="C13" s="24">
        <v>11519.444</v>
      </c>
      <c r="D13" s="24">
        <v>22013.004300000001</v>
      </c>
      <c r="F13" s="23" t="s">
        <v>53</v>
      </c>
      <c r="G13" s="24">
        <v>151225</v>
      </c>
      <c r="H13" s="24">
        <v>628151.17059999995</v>
      </c>
      <c r="I13" s="24">
        <v>568614.73520000011</v>
      </c>
    </row>
    <row r="14" spans="1:9" x14ac:dyDescent="0.25">
      <c r="A14" s="23" t="s">
        <v>38</v>
      </c>
      <c r="B14" s="24">
        <v>1645</v>
      </c>
      <c r="C14" s="24">
        <v>10975.205399999999</v>
      </c>
      <c r="D14" s="24">
        <v>18370.7785</v>
      </c>
      <c r="F14" s="44" t="s">
        <v>81</v>
      </c>
      <c r="G14" s="24">
        <v>1583</v>
      </c>
      <c r="H14" s="24">
        <v>42111.826200000003</v>
      </c>
      <c r="I14" s="24">
        <v>56096.480199999998</v>
      </c>
    </row>
    <row r="15" spans="1:9" x14ac:dyDescent="0.25">
      <c r="A15" s="23" t="s">
        <v>16</v>
      </c>
      <c r="B15" s="24">
        <v>11892</v>
      </c>
      <c r="C15" s="24">
        <v>6009.0193999999992</v>
      </c>
      <c r="D15" s="24">
        <v>9296.2891</v>
      </c>
      <c r="F15" s="44" t="s">
        <v>90</v>
      </c>
      <c r="G15" s="24">
        <v>6964</v>
      </c>
      <c r="H15" s="24">
        <v>17879.2729</v>
      </c>
      <c r="I15" s="24">
        <v>13246.8591</v>
      </c>
    </row>
    <row r="16" spans="1:9" x14ac:dyDescent="0.25">
      <c r="A16" s="23" t="s">
        <v>42</v>
      </c>
      <c r="B16" s="24">
        <v>1358</v>
      </c>
      <c r="C16" s="24">
        <v>7231.2974000000004</v>
      </c>
      <c r="D16" s="24">
        <v>8528.7074999999986</v>
      </c>
      <c r="F16" s="44" t="s">
        <v>77</v>
      </c>
      <c r="G16" s="24">
        <v>6157</v>
      </c>
      <c r="H16" s="24">
        <v>9542.5488000000005</v>
      </c>
      <c r="I16" s="24">
        <v>10348.31</v>
      </c>
    </row>
    <row r="17" spans="1:9" x14ac:dyDescent="0.25">
      <c r="A17" s="23" t="s">
        <v>8</v>
      </c>
      <c r="B17" s="24">
        <v>38068</v>
      </c>
      <c r="C17" s="24">
        <v>120137.1768</v>
      </c>
      <c r="D17" s="24">
        <v>135505.64550000001</v>
      </c>
      <c r="F17" s="44" t="s">
        <v>107</v>
      </c>
      <c r="G17" s="24">
        <v>2706</v>
      </c>
      <c r="H17" s="24">
        <v>48390.359599999996</v>
      </c>
      <c r="I17" s="24">
        <v>52116.67</v>
      </c>
    </row>
    <row r="18" spans="1:9" x14ac:dyDescent="0.25">
      <c r="A18" s="23" t="s">
        <v>7</v>
      </c>
      <c r="B18" s="24">
        <v>32757</v>
      </c>
      <c r="C18" s="24">
        <v>177459.4768</v>
      </c>
      <c r="D18" s="24">
        <v>229733.68429999999</v>
      </c>
      <c r="F18" s="44" t="s">
        <v>120</v>
      </c>
      <c r="G18" s="24">
        <v>7328</v>
      </c>
      <c r="H18" s="24">
        <v>20286.4395</v>
      </c>
      <c r="I18" s="24">
        <v>19052.8</v>
      </c>
    </row>
    <row r="19" spans="1:9" x14ac:dyDescent="0.25">
      <c r="A19" s="23" t="s">
        <v>30</v>
      </c>
      <c r="B19" s="24">
        <v>18361</v>
      </c>
      <c r="C19" s="24">
        <v>21008.063099999999</v>
      </c>
      <c r="D19" s="24">
        <v>38535.483500000002</v>
      </c>
      <c r="F19" s="44" t="s">
        <v>61</v>
      </c>
      <c r="G19" s="24">
        <v>5843</v>
      </c>
      <c r="H19" s="24">
        <v>3731.2779</v>
      </c>
      <c r="I19" s="24">
        <v>8067.7900999999993</v>
      </c>
    </row>
    <row r="20" spans="1:9" x14ac:dyDescent="0.25">
      <c r="A20" s="23" t="s">
        <v>31</v>
      </c>
      <c r="B20" s="24">
        <v>1987</v>
      </c>
      <c r="C20" s="24">
        <v>17593.902999999998</v>
      </c>
      <c r="D20" s="24">
        <v>21038.190900000001</v>
      </c>
      <c r="F20" s="44" t="s">
        <v>97</v>
      </c>
      <c r="G20" s="24">
        <v>2033</v>
      </c>
      <c r="H20" s="24">
        <v>39849.492100000003</v>
      </c>
      <c r="I20" s="24">
        <v>22301.7173</v>
      </c>
    </row>
    <row r="21" spans="1:9" x14ac:dyDescent="0.25">
      <c r="A21" s="23" t="s">
        <v>29</v>
      </c>
      <c r="B21" s="24">
        <v>6462</v>
      </c>
      <c r="C21" s="24">
        <v>7795.6185000000005</v>
      </c>
      <c r="D21" s="24">
        <v>9058.8631000000005</v>
      </c>
      <c r="F21" s="44" t="s">
        <v>83</v>
      </c>
      <c r="G21" s="24">
        <v>1763</v>
      </c>
      <c r="H21" s="24">
        <v>13747.6322</v>
      </c>
      <c r="I21" s="24">
        <v>17750.64</v>
      </c>
    </row>
    <row r="22" spans="1:9" x14ac:dyDescent="0.25">
      <c r="A22" s="23" t="s">
        <v>2</v>
      </c>
      <c r="B22" s="24">
        <v>23942</v>
      </c>
      <c r="C22" s="24">
        <v>10480.5265</v>
      </c>
      <c r="D22" s="24">
        <v>11073.112099999998</v>
      </c>
      <c r="F22" s="44" t="s">
        <v>101</v>
      </c>
      <c r="G22" s="24">
        <v>3716</v>
      </c>
      <c r="H22" s="24">
        <v>7726.7803000000004</v>
      </c>
      <c r="I22" s="24">
        <v>10811.07</v>
      </c>
    </row>
    <row r="23" spans="1:9" x14ac:dyDescent="0.25">
      <c r="A23" s="23" t="s">
        <v>100</v>
      </c>
      <c r="B23" s="24">
        <v>202398</v>
      </c>
      <c r="C23" s="24">
        <v>108084.6149</v>
      </c>
      <c r="D23" s="24">
        <v>143540.73389999999</v>
      </c>
      <c r="F23" s="44" t="s">
        <v>93</v>
      </c>
      <c r="G23" s="24">
        <v>7021</v>
      </c>
      <c r="H23" s="24">
        <v>19576.287700000001</v>
      </c>
      <c r="I23" s="24">
        <v>21377.140100000001</v>
      </c>
    </row>
    <row r="24" spans="1:9" x14ac:dyDescent="0.25">
      <c r="A24" s="23" t="s">
        <v>41</v>
      </c>
      <c r="B24" s="24">
        <v>2120</v>
      </c>
      <c r="C24" s="24">
        <v>6194.6544000000004</v>
      </c>
      <c r="D24" s="24">
        <v>7197.9198000000006</v>
      </c>
      <c r="F24" s="44" t="s">
        <v>62</v>
      </c>
      <c r="G24" s="24">
        <v>2361</v>
      </c>
      <c r="H24" s="24">
        <v>64828.1659</v>
      </c>
      <c r="I24" s="24">
        <v>56080.210099999997</v>
      </c>
    </row>
    <row r="25" spans="1:9" x14ac:dyDescent="0.25">
      <c r="A25" s="23" t="s">
        <v>33</v>
      </c>
      <c r="B25" s="24">
        <v>12857</v>
      </c>
      <c r="C25" s="24">
        <v>21083.551400000004</v>
      </c>
      <c r="D25" s="24">
        <v>46718.615900000004</v>
      </c>
      <c r="F25" s="44" t="s">
        <v>63</v>
      </c>
      <c r="G25" s="24">
        <v>977</v>
      </c>
      <c r="H25" s="24">
        <v>13416.289900000002</v>
      </c>
      <c r="I25" s="24">
        <v>5985.6415999999999</v>
      </c>
    </row>
    <row r="26" spans="1:9" x14ac:dyDescent="0.25">
      <c r="A26" s="23" t="s">
        <v>9</v>
      </c>
      <c r="B26" s="24">
        <v>30180</v>
      </c>
      <c r="C26" s="24">
        <v>60607.147199999999</v>
      </c>
      <c r="D26" s="24">
        <v>75715.395600000003</v>
      </c>
      <c r="F26" s="44" t="s">
        <v>102</v>
      </c>
      <c r="G26" s="24">
        <v>6181</v>
      </c>
      <c r="H26" s="24">
        <v>10330.747100000001</v>
      </c>
      <c r="I26" s="24">
        <v>8176.77</v>
      </c>
    </row>
    <row r="27" spans="1:9" x14ac:dyDescent="0.25">
      <c r="A27" s="23" t="s">
        <v>12</v>
      </c>
      <c r="B27" s="24">
        <v>1763</v>
      </c>
      <c r="C27" s="24">
        <v>14589.175999999999</v>
      </c>
      <c r="D27" s="24">
        <v>10619.7569</v>
      </c>
      <c r="F27" s="44" t="s">
        <v>108</v>
      </c>
      <c r="G27" s="24">
        <v>4000</v>
      </c>
      <c r="H27" s="24">
        <v>1093.9038</v>
      </c>
      <c r="I27" s="24">
        <v>2130.27</v>
      </c>
    </row>
    <row r="28" spans="1:9" x14ac:dyDescent="0.25">
      <c r="A28" s="23" t="s">
        <v>17</v>
      </c>
      <c r="B28" s="24">
        <v>28661</v>
      </c>
      <c r="C28" s="24">
        <v>26737.153999999999</v>
      </c>
      <c r="D28" s="24">
        <v>53275.53</v>
      </c>
      <c r="F28" s="44" t="s">
        <v>88</v>
      </c>
      <c r="G28" s="24">
        <v>787</v>
      </c>
      <c r="H28" s="24">
        <v>11342.009499999998</v>
      </c>
      <c r="I28" s="24">
        <v>15153.538499999999</v>
      </c>
    </row>
    <row r="29" spans="1:9" x14ac:dyDescent="0.25">
      <c r="A29" s="23" t="s">
        <v>4</v>
      </c>
      <c r="B29" s="24">
        <v>21120</v>
      </c>
      <c r="C29" s="24">
        <v>11658.012500000001</v>
      </c>
      <c r="D29" s="24">
        <v>9780.4503999999997</v>
      </c>
      <c r="F29" s="44" t="s">
        <v>117</v>
      </c>
      <c r="G29" s="24">
        <v>527</v>
      </c>
      <c r="H29" s="24">
        <v>2772.9126000000001</v>
      </c>
      <c r="I29" s="24">
        <v>1391.2706000000001</v>
      </c>
    </row>
    <row r="30" spans="1:9" x14ac:dyDescent="0.25">
      <c r="A30" s="23" t="s">
        <v>23</v>
      </c>
      <c r="B30" s="24">
        <v>7305</v>
      </c>
      <c r="C30" s="24">
        <v>42939.924899999998</v>
      </c>
      <c r="D30" s="24">
        <v>37178.041599999997</v>
      </c>
      <c r="F30" s="44" t="s">
        <v>91</v>
      </c>
      <c r="G30" s="24">
        <v>3594</v>
      </c>
      <c r="H30" s="24">
        <v>1579.9010000000001</v>
      </c>
      <c r="I30" s="24">
        <v>1439.1665</v>
      </c>
    </row>
    <row r="31" spans="1:9" x14ac:dyDescent="0.25">
      <c r="A31" s="23" t="s">
        <v>39</v>
      </c>
      <c r="B31" s="24">
        <v>1143</v>
      </c>
      <c r="C31" s="24">
        <v>9849.8637999999992</v>
      </c>
      <c r="D31" s="24">
        <v>6736.1337999999996</v>
      </c>
      <c r="F31" s="44" t="s">
        <v>82</v>
      </c>
      <c r="G31" s="24">
        <v>1220</v>
      </c>
      <c r="H31" s="24">
        <v>16717.698</v>
      </c>
      <c r="I31" s="24">
        <v>19208.409900000002</v>
      </c>
    </row>
    <row r="32" spans="1:9" x14ac:dyDescent="0.25">
      <c r="A32" s="23" t="s">
        <v>21</v>
      </c>
      <c r="B32" s="24">
        <v>20800</v>
      </c>
      <c r="C32" s="24">
        <v>46323.593499999995</v>
      </c>
      <c r="D32" s="24">
        <v>58196.343200000003</v>
      </c>
      <c r="F32" s="44" t="s">
        <v>103</v>
      </c>
      <c r="G32" s="24">
        <v>6897</v>
      </c>
      <c r="H32" s="24">
        <v>21472.663199999999</v>
      </c>
      <c r="I32" s="24">
        <v>22547.218099999998</v>
      </c>
    </row>
    <row r="33" spans="1:9" x14ac:dyDescent="0.25">
      <c r="A33" s="23" t="s">
        <v>27</v>
      </c>
      <c r="B33" s="24">
        <v>14400</v>
      </c>
      <c r="C33" s="24">
        <v>12061.396799999999</v>
      </c>
      <c r="D33" s="24">
        <v>15976.649700000002</v>
      </c>
      <c r="F33" s="44" t="s">
        <v>109</v>
      </c>
      <c r="G33" s="24">
        <v>1636</v>
      </c>
      <c r="H33" s="24">
        <v>1333.3988999999999</v>
      </c>
      <c r="I33" s="24">
        <v>2938.07</v>
      </c>
    </row>
    <row r="34" spans="1:9" x14ac:dyDescent="0.25">
      <c r="A34" s="23" t="s">
        <v>19</v>
      </c>
      <c r="B34" s="24">
        <v>11381</v>
      </c>
      <c r="C34" s="24">
        <v>60042.075799999999</v>
      </c>
      <c r="D34" s="24">
        <v>52918.249100000001</v>
      </c>
      <c r="F34" s="44" t="s">
        <v>104</v>
      </c>
      <c r="G34" s="24">
        <v>8516</v>
      </c>
      <c r="H34" s="24">
        <v>21216.4277</v>
      </c>
      <c r="I34" s="24">
        <v>13956.913700000001</v>
      </c>
    </row>
    <row r="35" spans="1:9" x14ac:dyDescent="0.25">
      <c r="A35" s="23" t="s">
        <v>25</v>
      </c>
      <c r="B35" s="24">
        <v>15404</v>
      </c>
      <c r="C35" s="24">
        <v>16166.834499999999</v>
      </c>
      <c r="D35" s="24">
        <v>19575.683200000003</v>
      </c>
      <c r="F35" s="44" t="s">
        <v>78</v>
      </c>
      <c r="G35" s="24">
        <v>37</v>
      </c>
      <c r="H35" s="24">
        <v>19.6889</v>
      </c>
      <c r="I35" s="24">
        <v>216.28</v>
      </c>
    </row>
    <row r="36" spans="1:9" x14ac:dyDescent="0.25">
      <c r="A36" s="23" t="s">
        <v>24</v>
      </c>
      <c r="B36" s="24">
        <v>1387</v>
      </c>
      <c r="C36" s="24">
        <v>5743.6053000000002</v>
      </c>
      <c r="D36" s="24">
        <v>5086.1264000000001</v>
      </c>
      <c r="F36" s="44" t="s">
        <v>84</v>
      </c>
      <c r="G36" s="24">
        <v>2646</v>
      </c>
      <c r="H36" s="24">
        <v>9263.7202000000016</v>
      </c>
      <c r="I36" s="24">
        <v>10682.673199999999</v>
      </c>
    </row>
    <row r="37" spans="1:9" x14ac:dyDescent="0.25">
      <c r="A37" s="23" t="s">
        <v>34</v>
      </c>
      <c r="B37" s="24">
        <v>14229</v>
      </c>
      <c r="C37" s="24">
        <v>13120.0805</v>
      </c>
      <c r="D37" s="24">
        <v>21559.656199999998</v>
      </c>
      <c r="F37" s="44" t="s">
        <v>89</v>
      </c>
      <c r="G37" s="24">
        <v>1251</v>
      </c>
      <c r="H37" s="24">
        <v>14993.240400000001</v>
      </c>
      <c r="I37" s="24">
        <v>21036.067300000002</v>
      </c>
    </row>
    <row r="38" spans="1:9" x14ac:dyDescent="0.25">
      <c r="A38" s="23" t="s">
        <v>35</v>
      </c>
      <c r="B38" s="24">
        <v>2994</v>
      </c>
      <c r="C38" s="24">
        <v>19920.167600000001</v>
      </c>
      <c r="D38" s="24">
        <v>30839.212299999999</v>
      </c>
      <c r="F38" s="44" t="s">
        <v>64</v>
      </c>
      <c r="G38" s="24">
        <v>2811</v>
      </c>
      <c r="H38" s="24">
        <v>1038.0881000000002</v>
      </c>
      <c r="I38" s="24">
        <v>2511.1218000000003</v>
      </c>
    </row>
    <row r="39" spans="1:9" x14ac:dyDescent="0.25">
      <c r="A39" s="23" t="s">
        <v>14</v>
      </c>
      <c r="B39" s="24">
        <v>18020</v>
      </c>
      <c r="C39" s="24">
        <v>28910.6993</v>
      </c>
      <c r="D39" s="24">
        <v>36569.4548</v>
      </c>
      <c r="F39" s="44" t="s">
        <v>112</v>
      </c>
      <c r="G39" s="24">
        <v>325</v>
      </c>
      <c r="H39" s="24">
        <v>5334.0267999999996</v>
      </c>
      <c r="I39" s="24">
        <v>4225.96</v>
      </c>
    </row>
    <row r="40" spans="1:9" x14ac:dyDescent="0.25">
      <c r="A40" s="23" t="s">
        <v>28</v>
      </c>
      <c r="B40" s="24">
        <v>2512</v>
      </c>
      <c r="C40" s="24">
        <v>17595.241199999997</v>
      </c>
      <c r="D40" s="24">
        <v>16715.668400000002</v>
      </c>
      <c r="F40" s="44" t="s">
        <v>115</v>
      </c>
      <c r="G40" s="24">
        <v>584</v>
      </c>
      <c r="H40" s="24">
        <v>266.81229999999999</v>
      </c>
      <c r="I40" s="24">
        <v>607.37</v>
      </c>
    </row>
    <row r="41" spans="1:9" x14ac:dyDescent="0.25">
      <c r="A41" s="23" t="s">
        <v>36</v>
      </c>
      <c r="B41" s="24">
        <v>2138</v>
      </c>
      <c r="C41" s="24">
        <v>21614.947100000005</v>
      </c>
      <c r="D41" s="24">
        <v>33415.581200000001</v>
      </c>
      <c r="F41" s="44" t="s">
        <v>73</v>
      </c>
      <c r="G41" s="24">
        <v>1131</v>
      </c>
      <c r="H41" s="24">
        <v>17736.6679</v>
      </c>
      <c r="I41" s="24">
        <v>18001.2101</v>
      </c>
    </row>
    <row r="42" spans="1:9" x14ac:dyDescent="0.25">
      <c r="A42" s="23" t="s">
        <v>18</v>
      </c>
      <c r="B42" s="24">
        <v>1032</v>
      </c>
      <c r="C42" s="24">
        <v>8006.5614000000005</v>
      </c>
      <c r="D42" s="24">
        <v>3693.6478000000002</v>
      </c>
      <c r="F42" s="44" t="s">
        <v>75</v>
      </c>
      <c r="G42" s="24">
        <v>1828</v>
      </c>
      <c r="H42" s="24">
        <v>21223.2785</v>
      </c>
      <c r="I42" s="24">
        <v>26013.773799999999</v>
      </c>
    </row>
    <row r="43" spans="1:9" x14ac:dyDescent="0.25">
      <c r="A43" s="23" t="s">
        <v>10</v>
      </c>
      <c r="B43" s="24">
        <v>47904</v>
      </c>
      <c r="C43" s="24">
        <v>41837.248699999996</v>
      </c>
      <c r="D43" s="24">
        <v>44550.430800000002</v>
      </c>
      <c r="F43" s="44" t="s">
        <v>55</v>
      </c>
      <c r="G43" s="24">
        <v>17964</v>
      </c>
      <c r="H43" s="24">
        <v>6653.3252999999995</v>
      </c>
      <c r="I43" s="24">
        <v>9888.1733999999997</v>
      </c>
    </row>
    <row r="44" spans="1:9" x14ac:dyDescent="0.25">
      <c r="A44" s="23" t="s">
        <v>5</v>
      </c>
      <c r="B44" s="24">
        <v>92306</v>
      </c>
      <c r="C44" s="24">
        <v>100403.6165</v>
      </c>
      <c r="D44" s="24">
        <v>114129.62999999999</v>
      </c>
      <c r="F44" s="44" t="s">
        <v>92</v>
      </c>
      <c r="G44" s="24">
        <v>291</v>
      </c>
      <c r="H44" s="24">
        <v>78.830399999999997</v>
      </c>
      <c r="I44" s="24">
        <v>199.12</v>
      </c>
    </row>
    <row r="45" spans="1:9" x14ac:dyDescent="0.25">
      <c r="A45" s="23" t="s">
        <v>40</v>
      </c>
      <c r="B45" s="24">
        <v>4136</v>
      </c>
      <c r="C45" s="24">
        <v>10727.562399999999</v>
      </c>
      <c r="D45" s="24">
        <v>15506.691999999999</v>
      </c>
      <c r="F45" s="44" t="s">
        <v>54</v>
      </c>
      <c r="G45" s="24">
        <v>40547</v>
      </c>
      <c r="H45" s="24">
        <v>162597.45700000002</v>
      </c>
      <c r="I45" s="24">
        <v>95056.029800000004</v>
      </c>
    </row>
    <row r="46" spans="1:9" x14ac:dyDescent="0.25">
      <c r="A46" s="23" t="s">
        <v>6</v>
      </c>
      <c r="B46" s="24">
        <v>18143</v>
      </c>
      <c r="C46" s="24">
        <v>133893.5704</v>
      </c>
      <c r="D46" s="24">
        <v>136859.49109999998</v>
      </c>
      <c r="F46" s="23" t="s">
        <v>59</v>
      </c>
      <c r="G46" s="24">
        <v>644512</v>
      </c>
      <c r="H46" s="24">
        <v>1049290.2171</v>
      </c>
      <c r="I46" s="24">
        <v>802283.57470000011</v>
      </c>
    </row>
    <row r="47" spans="1:9" x14ac:dyDescent="0.25">
      <c r="A47" s="23" t="s">
        <v>1</v>
      </c>
      <c r="B47" s="24">
        <v>9143</v>
      </c>
      <c r="C47" s="24">
        <v>109591.05379999999</v>
      </c>
      <c r="D47" s="24">
        <v>113288.59780000002</v>
      </c>
      <c r="F47" s="44" t="s">
        <v>80</v>
      </c>
      <c r="G47" s="24">
        <v>78819</v>
      </c>
      <c r="H47" s="24">
        <v>37543.578099999999</v>
      </c>
      <c r="I47" s="24">
        <v>36384.597099999999</v>
      </c>
    </row>
    <row r="48" spans="1:9" x14ac:dyDescent="0.25">
      <c r="A48" s="23" t="s">
        <v>133</v>
      </c>
      <c r="B48" s="24">
        <v>900458</v>
      </c>
      <c r="C48" s="24">
        <v>1520090.6293000001</v>
      </c>
      <c r="D48" s="24">
        <v>1811008.828</v>
      </c>
      <c r="F48" s="44" t="s">
        <v>76</v>
      </c>
      <c r="G48" s="24">
        <v>13410</v>
      </c>
      <c r="H48" s="24">
        <v>62976.721400000002</v>
      </c>
      <c r="I48" s="24">
        <v>50894.008900000001</v>
      </c>
    </row>
    <row r="49" spans="6:9" x14ac:dyDescent="0.25">
      <c r="F49" s="44" t="s">
        <v>85</v>
      </c>
      <c r="G49" s="24">
        <v>125654</v>
      </c>
      <c r="H49" s="24">
        <v>116914.7317</v>
      </c>
      <c r="I49" s="24">
        <v>69309.240699999995</v>
      </c>
    </row>
    <row r="50" spans="6:9" x14ac:dyDescent="0.25">
      <c r="F50" s="44" t="s">
        <v>74</v>
      </c>
      <c r="G50" s="24">
        <v>7542</v>
      </c>
      <c r="H50" s="24">
        <v>70230.798299999995</v>
      </c>
      <c r="I50" s="24">
        <v>48011.7071</v>
      </c>
    </row>
    <row r="51" spans="6:9" x14ac:dyDescent="0.25">
      <c r="F51" s="44" t="s">
        <v>99</v>
      </c>
      <c r="G51" s="24">
        <v>18500</v>
      </c>
      <c r="H51" s="24">
        <v>27629.837899999999</v>
      </c>
      <c r="I51" s="24">
        <v>19411.409299999999</v>
      </c>
    </row>
    <row r="52" spans="6:9" x14ac:dyDescent="0.25">
      <c r="F52" s="44" t="s">
        <v>69</v>
      </c>
      <c r="G52" s="24">
        <v>25422</v>
      </c>
      <c r="H52" s="24">
        <v>178082.541</v>
      </c>
      <c r="I52" s="24">
        <v>123726.33440000001</v>
      </c>
    </row>
    <row r="53" spans="6:9" x14ac:dyDescent="0.25">
      <c r="F53" s="44" t="s">
        <v>94</v>
      </c>
      <c r="G53" s="24">
        <v>19031</v>
      </c>
      <c r="H53" s="24">
        <v>80775.328099999999</v>
      </c>
      <c r="I53" s="24">
        <v>62899.608899999999</v>
      </c>
    </row>
    <row r="54" spans="6:9" x14ac:dyDescent="0.25">
      <c r="F54" s="44" t="s">
        <v>105</v>
      </c>
      <c r="G54" s="24">
        <v>133027</v>
      </c>
      <c r="H54" s="24">
        <v>98084.421900000001</v>
      </c>
      <c r="I54" s="24">
        <v>59281.589</v>
      </c>
    </row>
    <row r="55" spans="6:9" x14ac:dyDescent="0.25">
      <c r="F55" s="44" t="s">
        <v>110</v>
      </c>
      <c r="G55" s="24">
        <v>17962</v>
      </c>
      <c r="H55" s="24">
        <v>7815.8734999999997</v>
      </c>
      <c r="I55" s="24">
        <v>5056.2786999999998</v>
      </c>
    </row>
    <row r="56" spans="6:9" x14ac:dyDescent="0.25">
      <c r="F56" s="44" t="s">
        <v>111</v>
      </c>
      <c r="G56" s="24">
        <v>20849</v>
      </c>
      <c r="H56" s="24">
        <v>52862.4375</v>
      </c>
      <c r="I56" s="24">
        <v>41319.5573</v>
      </c>
    </row>
    <row r="57" spans="6:9" x14ac:dyDescent="0.25">
      <c r="F57" s="44" t="s">
        <v>113</v>
      </c>
      <c r="G57" s="24">
        <v>1178</v>
      </c>
      <c r="H57" s="24">
        <v>4328.3500999999997</v>
      </c>
      <c r="I57" s="24">
        <v>10959.1564</v>
      </c>
    </row>
    <row r="58" spans="6:9" x14ac:dyDescent="0.25">
      <c r="F58" s="44" t="s">
        <v>114</v>
      </c>
      <c r="G58" s="24">
        <v>9017</v>
      </c>
      <c r="H58" s="24">
        <v>36853.539100000002</v>
      </c>
      <c r="I58" s="24">
        <v>42744.993699999999</v>
      </c>
    </row>
    <row r="59" spans="6:9" x14ac:dyDescent="0.25">
      <c r="F59" s="44" t="s">
        <v>60</v>
      </c>
      <c r="G59" s="24">
        <v>63821</v>
      </c>
      <c r="H59" s="24">
        <v>45007.589399999997</v>
      </c>
      <c r="I59" s="24">
        <v>36729.520000000004</v>
      </c>
    </row>
    <row r="60" spans="6:9" x14ac:dyDescent="0.25">
      <c r="F60" s="44" t="s">
        <v>116</v>
      </c>
      <c r="G60" s="24">
        <v>15487</v>
      </c>
      <c r="H60" s="24">
        <v>37993.324200000003</v>
      </c>
      <c r="I60" s="24">
        <v>33685.680899999999</v>
      </c>
    </row>
    <row r="61" spans="6:9" x14ac:dyDescent="0.25">
      <c r="F61" s="44" t="s">
        <v>98</v>
      </c>
      <c r="G61" s="24">
        <v>4561</v>
      </c>
      <c r="H61" s="24">
        <v>41134.449499999995</v>
      </c>
      <c r="I61" s="24">
        <v>30603.417400000002</v>
      </c>
    </row>
    <row r="62" spans="6:9" x14ac:dyDescent="0.25">
      <c r="F62" s="44" t="s">
        <v>121</v>
      </c>
      <c r="G62" s="24">
        <v>78027</v>
      </c>
      <c r="H62" s="24">
        <v>76210.976599999995</v>
      </c>
      <c r="I62" s="24">
        <v>68535.183099999995</v>
      </c>
    </row>
    <row r="63" spans="6:9" x14ac:dyDescent="0.25">
      <c r="F63" s="44" t="s">
        <v>122</v>
      </c>
      <c r="G63" s="24">
        <v>12205</v>
      </c>
      <c r="H63" s="24">
        <v>74845.718800000002</v>
      </c>
      <c r="I63" s="24">
        <v>62731.291799999999</v>
      </c>
    </row>
    <row r="64" spans="6:9" x14ac:dyDescent="0.25">
      <c r="F64" s="23" t="s">
        <v>70</v>
      </c>
      <c r="G64" s="24">
        <v>2283</v>
      </c>
      <c r="H64" s="24">
        <v>22752.5641</v>
      </c>
      <c r="I64" s="24">
        <v>27631.213</v>
      </c>
    </row>
    <row r="65" spans="6:9" x14ac:dyDescent="0.25">
      <c r="F65" s="44" t="s">
        <v>118</v>
      </c>
      <c r="G65" s="24">
        <v>234</v>
      </c>
      <c r="H65" s="24">
        <v>814.33590000000004</v>
      </c>
      <c r="I65" s="24">
        <v>2809.3811000000001</v>
      </c>
    </row>
    <row r="66" spans="6:9" x14ac:dyDescent="0.25">
      <c r="F66" s="44" t="s">
        <v>119</v>
      </c>
      <c r="G66" s="24">
        <v>45</v>
      </c>
      <c r="H66" s="24">
        <v>344.02069999999998</v>
      </c>
      <c r="I66" s="24">
        <v>458.30630000000002</v>
      </c>
    </row>
    <row r="67" spans="6:9" x14ac:dyDescent="0.25">
      <c r="F67" s="44" t="s">
        <v>71</v>
      </c>
      <c r="G67" s="24">
        <v>96</v>
      </c>
      <c r="H67" s="24">
        <v>660.5338999999999</v>
      </c>
      <c r="I67" s="24">
        <v>1797.5423000000001</v>
      </c>
    </row>
    <row r="68" spans="6:9" x14ac:dyDescent="0.25">
      <c r="F68" s="44" t="s">
        <v>72</v>
      </c>
      <c r="G68" s="24">
        <v>997</v>
      </c>
      <c r="H68" s="24">
        <v>15338.7444</v>
      </c>
      <c r="I68" s="24">
        <v>15926.3429</v>
      </c>
    </row>
    <row r="69" spans="6:9" x14ac:dyDescent="0.25">
      <c r="F69" s="44" t="s">
        <v>95</v>
      </c>
      <c r="G69" s="24">
        <v>911</v>
      </c>
      <c r="H69" s="24">
        <v>5594.9291999999996</v>
      </c>
      <c r="I69" s="24">
        <v>6639.6404000000002</v>
      </c>
    </row>
    <row r="70" spans="6:9" x14ac:dyDescent="0.25">
      <c r="F70" s="23" t="s">
        <v>56</v>
      </c>
      <c r="G70" s="24">
        <v>53694</v>
      </c>
      <c r="H70" s="24">
        <v>86906.937999999995</v>
      </c>
      <c r="I70" s="24">
        <v>86295.45</v>
      </c>
    </row>
    <row r="71" spans="6:9" x14ac:dyDescent="0.25">
      <c r="F71" s="44" t="s">
        <v>65</v>
      </c>
      <c r="G71" s="24">
        <v>1139</v>
      </c>
      <c r="H71" s="24">
        <v>15391.105700000002</v>
      </c>
      <c r="I71" s="24">
        <v>10776.619999999999</v>
      </c>
    </row>
    <row r="72" spans="6:9" x14ac:dyDescent="0.25">
      <c r="F72" s="44" t="s">
        <v>66</v>
      </c>
      <c r="G72" s="24">
        <v>1159</v>
      </c>
      <c r="H72" s="24">
        <v>3488.1597999999999</v>
      </c>
      <c r="I72" s="24">
        <v>3818.73</v>
      </c>
    </row>
    <row r="73" spans="6:9" x14ac:dyDescent="0.25">
      <c r="F73" s="44" t="s">
        <v>79</v>
      </c>
      <c r="G73" s="24">
        <v>4580</v>
      </c>
      <c r="H73" s="24">
        <v>512.39800000000002</v>
      </c>
      <c r="I73" s="24">
        <v>1499.09</v>
      </c>
    </row>
    <row r="74" spans="6:9" x14ac:dyDescent="0.25">
      <c r="F74" s="44" t="s">
        <v>68</v>
      </c>
      <c r="G74" s="24">
        <v>426</v>
      </c>
      <c r="H74" s="24">
        <v>3594.7959000000001</v>
      </c>
      <c r="I74" s="24">
        <v>4015.04</v>
      </c>
    </row>
    <row r="75" spans="6:9" x14ac:dyDescent="0.25">
      <c r="F75" s="44" t="s">
        <v>67</v>
      </c>
      <c r="G75" s="24">
        <v>12786</v>
      </c>
      <c r="H75" s="24">
        <v>18918.091</v>
      </c>
      <c r="I75" s="24">
        <v>22242.97</v>
      </c>
    </row>
    <row r="76" spans="6:9" x14ac:dyDescent="0.25">
      <c r="F76" s="44" t="s">
        <v>123</v>
      </c>
      <c r="G76" s="24">
        <v>333</v>
      </c>
      <c r="H76" s="24">
        <v>2648.1057000000001</v>
      </c>
      <c r="I76" s="24">
        <v>4345.3500000000004</v>
      </c>
    </row>
    <row r="77" spans="6:9" x14ac:dyDescent="0.25">
      <c r="F77" s="44" t="s">
        <v>57</v>
      </c>
      <c r="G77" s="24">
        <v>1800</v>
      </c>
      <c r="H77" s="24">
        <v>6470.8307000000004</v>
      </c>
      <c r="I77" s="24">
        <v>3010.5499999999997</v>
      </c>
    </row>
    <row r="78" spans="6:9" x14ac:dyDescent="0.25">
      <c r="F78" s="44" t="s">
        <v>58</v>
      </c>
      <c r="G78" s="24">
        <v>31471</v>
      </c>
      <c r="H78" s="24">
        <v>35883.451199999996</v>
      </c>
      <c r="I78" s="24">
        <v>36587.1</v>
      </c>
    </row>
    <row r="79" spans="6:9" x14ac:dyDescent="0.25">
      <c r="F79" s="23" t="s">
        <v>86</v>
      </c>
      <c r="G79" s="24">
        <v>48744</v>
      </c>
      <c r="H79" s="24">
        <v>23907.938199999997</v>
      </c>
      <c r="I79" s="24">
        <v>35265.6564</v>
      </c>
    </row>
    <row r="80" spans="6:9" x14ac:dyDescent="0.25">
      <c r="F80" s="44" t="s">
        <v>87</v>
      </c>
      <c r="G80" s="24">
        <v>6260</v>
      </c>
      <c r="H80" s="24">
        <v>20340.257799999999</v>
      </c>
      <c r="I80" s="24">
        <v>19396.3164</v>
      </c>
    </row>
    <row r="81" spans="6:9" x14ac:dyDescent="0.25">
      <c r="F81" s="44" t="s">
        <v>96</v>
      </c>
      <c r="G81" s="24">
        <v>9312</v>
      </c>
      <c r="H81" s="24">
        <v>2784.5752000000002</v>
      </c>
      <c r="I81" s="24">
        <v>9650.4500000000007</v>
      </c>
    </row>
    <row r="82" spans="6:9" x14ac:dyDescent="0.25">
      <c r="F82" s="44" t="s">
        <v>106</v>
      </c>
      <c r="G82" s="24">
        <v>33172</v>
      </c>
      <c r="H82" s="24">
        <v>783.10519999999997</v>
      </c>
      <c r="I82" s="24">
        <v>6218.89</v>
      </c>
    </row>
    <row r="83" spans="6:9" x14ac:dyDescent="0.25">
      <c r="F83" s="23" t="s">
        <v>133</v>
      </c>
      <c r="G83" s="24">
        <v>900458</v>
      </c>
      <c r="H83" s="24">
        <v>1811008.828</v>
      </c>
      <c r="I83" s="24">
        <v>1520090.6293000006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62"/>
  <sheetViews>
    <sheetView workbookViewId="0">
      <selection activeCell="O27" sqref="O27"/>
    </sheetView>
  </sheetViews>
  <sheetFormatPr defaultColWidth="12.5546875" defaultRowHeight="15" customHeight="1" x14ac:dyDescent="0.25"/>
  <cols>
    <col min="1" max="1" width="12.5546875" style="70"/>
    <col min="2" max="16384" width="12.5546875" style="15"/>
  </cols>
  <sheetData>
    <row r="1" spans="1:9" ht="15" customHeight="1" x14ac:dyDescent="0.25">
      <c r="A1" s="68" t="s">
        <v>124</v>
      </c>
      <c r="B1" s="67" t="s">
        <v>125</v>
      </c>
      <c r="C1" s="67" t="s">
        <v>126</v>
      </c>
      <c r="D1" s="67" t="s">
        <v>127</v>
      </c>
      <c r="E1" s="67" t="s">
        <v>128</v>
      </c>
      <c r="F1" s="67" t="s">
        <v>129</v>
      </c>
      <c r="G1" s="67" t="s">
        <v>130</v>
      </c>
      <c r="H1" s="67" t="s">
        <v>131</v>
      </c>
      <c r="I1" s="67" t="s">
        <v>132</v>
      </c>
    </row>
    <row r="2" spans="1:9" ht="13.2" x14ac:dyDescent="0.25">
      <c r="A2" s="69">
        <v>44835</v>
      </c>
      <c r="B2" s="66">
        <v>0.57999999999999996</v>
      </c>
      <c r="C2" s="66">
        <v>0.52</v>
      </c>
      <c r="D2" s="66">
        <v>0.49</v>
      </c>
      <c r="E2" s="66">
        <v>0.75</v>
      </c>
      <c r="F2" s="66">
        <v>0.72</v>
      </c>
      <c r="G2" s="66">
        <v>0.81</v>
      </c>
      <c r="H2" s="66">
        <v>0.72</v>
      </c>
      <c r="I2" s="66">
        <v>0.56999999999999995</v>
      </c>
    </row>
    <row r="3" spans="1:9" ht="13.2" x14ac:dyDescent="0.25">
      <c r="A3" s="69">
        <v>44836</v>
      </c>
      <c r="B3" s="66">
        <v>0.93</v>
      </c>
      <c r="C3" s="66">
        <v>0.7</v>
      </c>
      <c r="D3" s="66">
        <v>0.55000000000000004</v>
      </c>
      <c r="E3" s="66">
        <v>0.71</v>
      </c>
      <c r="F3" s="66">
        <v>0.73</v>
      </c>
      <c r="G3" s="66">
        <v>0.75</v>
      </c>
      <c r="H3" s="66">
        <v>0.63</v>
      </c>
      <c r="I3" s="66">
        <v>0.6</v>
      </c>
    </row>
    <row r="4" spans="1:9" ht="13.2" x14ac:dyDescent="0.25">
      <c r="A4" s="69">
        <v>44837</v>
      </c>
      <c r="B4" s="66">
        <v>0.86</v>
      </c>
      <c r="C4" s="66">
        <v>0.56999999999999995</v>
      </c>
      <c r="D4" s="66">
        <v>0.52</v>
      </c>
      <c r="E4" s="66">
        <v>0.73</v>
      </c>
      <c r="F4" s="66">
        <v>0.67</v>
      </c>
      <c r="G4" s="66">
        <v>0.76</v>
      </c>
      <c r="H4" s="66">
        <v>0.61</v>
      </c>
      <c r="I4" s="66">
        <v>0.6</v>
      </c>
    </row>
    <row r="5" spans="1:9" ht="13.2" x14ac:dyDescent="0.25">
      <c r="A5" s="69">
        <v>44838</v>
      </c>
      <c r="B5" s="66">
        <v>0.98</v>
      </c>
      <c r="C5" s="66">
        <v>0.51</v>
      </c>
      <c r="D5" s="66">
        <v>0.51</v>
      </c>
      <c r="E5" s="66">
        <v>0.77</v>
      </c>
      <c r="F5" s="66">
        <v>0.78</v>
      </c>
      <c r="G5" s="66">
        <v>0.77</v>
      </c>
      <c r="H5" s="66">
        <v>0.65</v>
      </c>
      <c r="I5" s="66">
        <v>0.6</v>
      </c>
    </row>
    <row r="6" spans="1:9" ht="13.2" x14ac:dyDescent="0.25">
      <c r="A6" s="69">
        <v>44839</v>
      </c>
      <c r="B6" s="66">
        <v>0.55000000000000004</v>
      </c>
      <c r="C6" s="66">
        <v>0.42</v>
      </c>
      <c r="D6" s="66">
        <v>0.48</v>
      </c>
      <c r="E6" s="66">
        <v>0.76</v>
      </c>
      <c r="F6" s="66">
        <v>0.68</v>
      </c>
      <c r="G6" s="66">
        <v>0.74</v>
      </c>
      <c r="H6" s="66">
        <v>0.61</v>
      </c>
      <c r="I6" s="66">
        <v>0.6</v>
      </c>
    </row>
    <row r="7" spans="1:9" ht="13.2" x14ac:dyDescent="0.25">
      <c r="A7" s="69">
        <v>44840</v>
      </c>
      <c r="B7" s="66">
        <v>3.68</v>
      </c>
      <c r="C7" s="66">
        <v>0.62</v>
      </c>
      <c r="D7" s="66">
        <v>0.55000000000000004</v>
      </c>
      <c r="E7" s="66">
        <v>0.67</v>
      </c>
      <c r="F7" s="66">
        <v>0.7</v>
      </c>
      <c r="G7" s="66">
        <v>0.76</v>
      </c>
      <c r="H7" s="66">
        <v>0.63</v>
      </c>
      <c r="I7" s="66">
        <v>0.63</v>
      </c>
    </row>
    <row r="8" spans="1:9" ht="13.2" x14ac:dyDescent="0.25">
      <c r="A8" s="69">
        <v>44841</v>
      </c>
      <c r="B8" s="66">
        <v>1</v>
      </c>
      <c r="C8" s="66">
        <v>0.43</v>
      </c>
      <c r="D8" s="66">
        <v>0.49</v>
      </c>
      <c r="E8" s="66">
        <v>0.73</v>
      </c>
      <c r="F8" s="66">
        <v>0.75</v>
      </c>
      <c r="G8" s="66">
        <v>0.76</v>
      </c>
      <c r="H8" s="66">
        <v>0.62</v>
      </c>
      <c r="I8" s="66">
        <v>0.62</v>
      </c>
    </row>
    <row r="9" spans="1:9" ht="13.2" x14ac:dyDescent="0.25">
      <c r="A9" s="69">
        <v>44842</v>
      </c>
      <c r="B9" s="66">
        <v>0.39</v>
      </c>
      <c r="C9" s="66">
        <v>1.0900000000000001</v>
      </c>
      <c r="D9" s="66">
        <v>0.63</v>
      </c>
      <c r="E9" s="66">
        <v>0.7</v>
      </c>
      <c r="F9" s="66">
        <v>0.69</v>
      </c>
      <c r="G9" s="66">
        <v>0.71</v>
      </c>
      <c r="H9" s="66">
        <v>0.59</v>
      </c>
      <c r="I9" s="66">
        <v>0.67</v>
      </c>
    </row>
    <row r="10" spans="1:9" ht="13.2" x14ac:dyDescent="0.25">
      <c r="A10" s="69">
        <v>44843</v>
      </c>
      <c r="B10" s="66">
        <v>0.87</v>
      </c>
      <c r="C10" s="66">
        <v>1.53</v>
      </c>
      <c r="D10" s="66">
        <v>0.66</v>
      </c>
      <c r="E10" s="66">
        <v>0.7</v>
      </c>
      <c r="F10" s="66">
        <v>0.7</v>
      </c>
      <c r="G10" s="66">
        <v>0.79</v>
      </c>
      <c r="H10" s="66">
        <v>0.68</v>
      </c>
      <c r="I10" s="66">
        <v>0.69</v>
      </c>
    </row>
    <row r="11" spans="1:9" ht="13.2" x14ac:dyDescent="0.25">
      <c r="A11" s="69">
        <v>44844</v>
      </c>
      <c r="B11" s="66">
        <v>0.8</v>
      </c>
      <c r="C11" s="66">
        <v>0.39</v>
      </c>
      <c r="D11" s="66">
        <v>0.49</v>
      </c>
      <c r="E11" s="66">
        <v>0.71</v>
      </c>
      <c r="F11" s="66">
        <v>0.7</v>
      </c>
      <c r="G11" s="66">
        <v>0.78</v>
      </c>
      <c r="H11" s="66">
        <v>0.7</v>
      </c>
      <c r="I11" s="66">
        <v>0.64</v>
      </c>
    </row>
    <row r="12" spans="1:9" ht="13.2" x14ac:dyDescent="0.25">
      <c r="A12" s="69">
        <v>44845</v>
      </c>
      <c r="B12" s="66">
        <v>1</v>
      </c>
      <c r="C12" s="66">
        <v>0.83</v>
      </c>
      <c r="D12" s="66">
        <v>0.62</v>
      </c>
      <c r="E12" s="66">
        <v>0.7</v>
      </c>
      <c r="F12" s="66">
        <v>0.75</v>
      </c>
      <c r="G12" s="66">
        <v>0.74</v>
      </c>
      <c r="H12" s="66">
        <v>0.66</v>
      </c>
      <c r="I12" s="66">
        <v>0.69</v>
      </c>
    </row>
    <row r="13" spans="1:9" ht="13.2" x14ac:dyDescent="0.25">
      <c r="A13" s="69">
        <v>44846</v>
      </c>
      <c r="B13" s="66">
        <v>0.97</v>
      </c>
      <c r="C13" s="66">
        <v>0.5</v>
      </c>
      <c r="D13" s="66">
        <v>0.54</v>
      </c>
      <c r="E13" s="66">
        <v>0.74</v>
      </c>
      <c r="F13" s="66">
        <v>0.8</v>
      </c>
      <c r="G13" s="66">
        <v>0.75</v>
      </c>
      <c r="H13" s="66">
        <v>0.65</v>
      </c>
      <c r="I13" s="66">
        <v>0.68</v>
      </c>
    </row>
    <row r="14" spans="1:9" ht="13.2" x14ac:dyDescent="0.25">
      <c r="A14" s="69">
        <v>44847</v>
      </c>
      <c r="B14" s="66">
        <v>0.87</v>
      </c>
      <c r="C14" s="66">
        <v>0.54</v>
      </c>
      <c r="D14" s="66">
        <v>0.56000000000000005</v>
      </c>
      <c r="E14" s="66">
        <v>0.72</v>
      </c>
      <c r="F14" s="66">
        <v>0.73</v>
      </c>
      <c r="G14" s="66">
        <v>0.78</v>
      </c>
      <c r="H14" s="66">
        <v>0.66</v>
      </c>
      <c r="I14" s="66">
        <v>0.69</v>
      </c>
    </row>
    <row r="15" spans="1:9" ht="13.2" x14ac:dyDescent="0.25">
      <c r="A15" s="69">
        <v>44848</v>
      </c>
      <c r="B15" s="66">
        <v>0.98</v>
      </c>
      <c r="C15" s="66">
        <v>1.24</v>
      </c>
      <c r="D15" s="66">
        <v>0.67</v>
      </c>
      <c r="E15" s="66">
        <v>0.7</v>
      </c>
      <c r="F15" s="66">
        <v>0.7</v>
      </c>
      <c r="G15" s="66">
        <v>0.75</v>
      </c>
      <c r="H15" s="66">
        <v>0.67</v>
      </c>
      <c r="I15" s="66">
        <v>0.74</v>
      </c>
    </row>
    <row r="16" spans="1:9" ht="13.2" x14ac:dyDescent="0.25">
      <c r="A16" s="69">
        <v>44849</v>
      </c>
      <c r="B16" s="66">
        <v>0.37</v>
      </c>
      <c r="C16" s="66">
        <v>0.23</v>
      </c>
      <c r="D16" s="66">
        <v>0.42</v>
      </c>
      <c r="E16" s="66">
        <v>0.71</v>
      </c>
      <c r="F16" s="66">
        <v>0.75</v>
      </c>
      <c r="G16" s="66">
        <v>0.75</v>
      </c>
      <c r="H16" s="66">
        <v>0.68</v>
      </c>
      <c r="I16" s="66">
        <v>0.52</v>
      </c>
    </row>
    <row r="17" spans="1:9" ht="13.2" x14ac:dyDescent="0.25">
      <c r="A17" s="69">
        <v>44850</v>
      </c>
      <c r="B17" s="66">
        <v>0.49</v>
      </c>
      <c r="C17" s="66">
        <v>0.24</v>
      </c>
      <c r="D17" s="66">
        <v>0.43</v>
      </c>
      <c r="E17" s="66">
        <v>0.71</v>
      </c>
      <c r="F17" s="66">
        <v>0.71</v>
      </c>
      <c r="G17" s="66">
        <v>0.72</v>
      </c>
      <c r="H17" s="66">
        <v>0.62</v>
      </c>
      <c r="I17" s="66">
        <v>0.53</v>
      </c>
    </row>
    <row r="18" spans="1:9" ht="13.2" x14ac:dyDescent="0.25">
      <c r="A18" s="69">
        <v>44851</v>
      </c>
      <c r="B18" s="66">
        <v>0.54</v>
      </c>
      <c r="C18" s="66">
        <v>0.21</v>
      </c>
      <c r="D18" s="66">
        <v>0.42</v>
      </c>
      <c r="E18" s="66">
        <v>0.74</v>
      </c>
      <c r="F18" s="66">
        <v>0.73</v>
      </c>
      <c r="G18" s="66">
        <v>0.78</v>
      </c>
      <c r="H18" s="66">
        <v>0.7</v>
      </c>
      <c r="I18" s="66">
        <v>0.54</v>
      </c>
    </row>
    <row r="19" spans="1:9" ht="13.2" x14ac:dyDescent="0.25">
      <c r="A19" s="69">
        <v>44852</v>
      </c>
      <c r="B19" s="66">
        <v>0.91</v>
      </c>
      <c r="C19" s="66">
        <v>0.91</v>
      </c>
      <c r="D19" s="66">
        <v>0.66</v>
      </c>
      <c r="E19" s="66">
        <v>0.69</v>
      </c>
      <c r="F19" s="66">
        <v>0.77</v>
      </c>
      <c r="G19" s="66">
        <v>0.76</v>
      </c>
      <c r="H19" s="66">
        <v>0.7</v>
      </c>
      <c r="I19" s="66">
        <v>0.63</v>
      </c>
    </row>
    <row r="20" spans="1:9" ht="13.2" x14ac:dyDescent="0.25">
      <c r="A20" s="69">
        <v>44853</v>
      </c>
      <c r="B20" s="66">
        <v>0.34</v>
      </c>
      <c r="C20" s="66">
        <v>0.8</v>
      </c>
      <c r="D20" s="66">
        <v>0.65</v>
      </c>
      <c r="E20" s="66">
        <v>0.71</v>
      </c>
      <c r="F20" s="66">
        <v>0.71</v>
      </c>
      <c r="G20" s="66">
        <v>0.77</v>
      </c>
      <c r="H20" s="66">
        <v>0.61</v>
      </c>
      <c r="I20" s="66">
        <v>0.63</v>
      </c>
    </row>
    <row r="21" spans="1:9" ht="13.2" x14ac:dyDescent="0.25">
      <c r="A21" s="69">
        <v>44854</v>
      </c>
      <c r="B21" s="66">
        <v>0.35</v>
      </c>
      <c r="C21" s="66">
        <v>1.02</v>
      </c>
      <c r="D21" s="66">
        <v>0.69</v>
      </c>
      <c r="E21" s="66">
        <v>0.67</v>
      </c>
      <c r="F21" s="66">
        <v>0.73</v>
      </c>
      <c r="G21" s="66">
        <v>0.71</v>
      </c>
      <c r="H21" s="66">
        <v>0.64</v>
      </c>
      <c r="I21" s="66">
        <v>0.65</v>
      </c>
    </row>
    <row r="22" spans="1:9" ht="13.2" x14ac:dyDescent="0.25">
      <c r="A22" s="69">
        <v>44855</v>
      </c>
      <c r="B22" s="66">
        <v>0.27</v>
      </c>
      <c r="C22" s="66">
        <v>1.74</v>
      </c>
      <c r="D22" s="66">
        <v>0.72</v>
      </c>
      <c r="E22" s="66">
        <v>0.62</v>
      </c>
      <c r="F22" s="66">
        <v>0.7</v>
      </c>
      <c r="G22" s="66">
        <v>0.81</v>
      </c>
      <c r="H22" s="66">
        <v>0.68</v>
      </c>
      <c r="I22" s="66">
        <v>0.67</v>
      </c>
    </row>
    <row r="23" spans="1:9" ht="13.2" x14ac:dyDescent="0.25">
      <c r="A23" s="69">
        <v>44856</v>
      </c>
      <c r="B23" s="66">
        <v>0.47</v>
      </c>
      <c r="C23" s="66">
        <v>0.84</v>
      </c>
      <c r="D23" s="66">
        <v>0.67</v>
      </c>
      <c r="E23" s="66">
        <v>0.72</v>
      </c>
      <c r="F23" s="66">
        <v>0.73</v>
      </c>
      <c r="G23" s="66">
        <v>0.76</v>
      </c>
      <c r="H23" s="66">
        <v>0.65</v>
      </c>
      <c r="I23" s="66">
        <v>0.66</v>
      </c>
    </row>
    <row r="24" spans="1:9" ht="13.2" x14ac:dyDescent="0.25">
      <c r="A24" s="69">
        <v>44857</v>
      </c>
      <c r="B24" s="66">
        <v>0.9</v>
      </c>
      <c r="C24" s="66">
        <v>0.45</v>
      </c>
      <c r="D24" s="66">
        <v>0.57999999999999996</v>
      </c>
      <c r="E24" s="66">
        <v>0.73</v>
      </c>
      <c r="F24" s="66">
        <v>0.74</v>
      </c>
      <c r="G24" s="66">
        <v>0.75</v>
      </c>
      <c r="H24" s="66">
        <v>0.67</v>
      </c>
      <c r="I24" s="66">
        <v>0.64</v>
      </c>
    </row>
    <row r="25" spans="1:9" ht="13.2" x14ac:dyDescent="0.25">
      <c r="A25" s="69">
        <v>44858</v>
      </c>
      <c r="B25" s="66">
        <v>0.35</v>
      </c>
      <c r="C25" s="66">
        <v>0.81</v>
      </c>
      <c r="D25" s="66">
        <v>0.68</v>
      </c>
      <c r="E25" s="66">
        <v>0.68</v>
      </c>
      <c r="F25" s="66">
        <v>0.7</v>
      </c>
      <c r="G25" s="66">
        <v>0.82</v>
      </c>
      <c r="H25" s="66">
        <v>0.73</v>
      </c>
      <c r="I25" s="66">
        <v>0.68</v>
      </c>
    </row>
    <row r="26" spans="1:9" ht="13.2" x14ac:dyDescent="0.25">
      <c r="A26" s="69">
        <v>44859</v>
      </c>
      <c r="B26" s="66">
        <v>0.26</v>
      </c>
      <c r="C26" s="66">
        <v>0.25</v>
      </c>
      <c r="D26" s="66">
        <v>0.49</v>
      </c>
      <c r="E26" s="66">
        <v>0.77</v>
      </c>
      <c r="F26" s="66">
        <v>0.72</v>
      </c>
      <c r="G26" s="66">
        <v>0.76</v>
      </c>
      <c r="H26" s="66">
        <v>0.61</v>
      </c>
      <c r="I26" s="66">
        <v>0.63</v>
      </c>
    </row>
    <row r="27" spans="1:9" ht="13.2" x14ac:dyDescent="0.25">
      <c r="A27" s="69">
        <v>44860</v>
      </c>
      <c r="B27" s="66">
        <v>0.83</v>
      </c>
      <c r="C27" s="66">
        <v>0.61</v>
      </c>
      <c r="D27" s="66">
        <v>0.65</v>
      </c>
      <c r="E27" s="66">
        <v>0.66</v>
      </c>
      <c r="F27" s="66">
        <v>0.72</v>
      </c>
      <c r="G27" s="66">
        <v>0.72</v>
      </c>
      <c r="H27" s="66">
        <v>0.62</v>
      </c>
      <c r="I27" s="66">
        <v>0.69</v>
      </c>
    </row>
    <row r="28" spans="1:9" ht="13.2" x14ac:dyDescent="0.25">
      <c r="A28" s="69">
        <v>44861</v>
      </c>
      <c r="B28" s="66">
        <v>0.36</v>
      </c>
      <c r="C28" s="66">
        <v>0.26</v>
      </c>
      <c r="D28" s="66">
        <v>0.5</v>
      </c>
      <c r="E28" s="66">
        <v>0.7</v>
      </c>
      <c r="F28" s="66">
        <v>0.71</v>
      </c>
      <c r="G28" s="66">
        <v>0.75</v>
      </c>
      <c r="H28" s="66">
        <v>0.59</v>
      </c>
      <c r="I28" s="66">
        <v>0.65</v>
      </c>
    </row>
    <row r="29" spans="1:9" ht="13.2" x14ac:dyDescent="0.25">
      <c r="A29" s="69">
        <v>44862</v>
      </c>
      <c r="B29" s="66">
        <v>0.74</v>
      </c>
      <c r="C29" s="66">
        <v>1.36</v>
      </c>
      <c r="D29" s="66">
        <v>0.75</v>
      </c>
      <c r="E29" s="66">
        <v>0.69</v>
      </c>
      <c r="F29" s="66">
        <v>0.69</v>
      </c>
      <c r="G29" s="66">
        <v>0.69</v>
      </c>
      <c r="H29" s="66">
        <v>0.56999999999999995</v>
      </c>
      <c r="I29" s="66">
        <v>0.74</v>
      </c>
    </row>
    <row r="30" spans="1:9" ht="13.2" x14ac:dyDescent="0.25">
      <c r="A30" s="69">
        <v>44863</v>
      </c>
      <c r="B30" s="66">
        <v>0.56999999999999995</v>
      </c>
      <c r="C30" s="66">
        <v>0.5</v>
      </c>
      <c r="D30" s="66">
        <v>0.63</v>
      </c>
      <c r="E30" s="66">
        <v>0.75</v>
      </c>
      <c r="F30" s="66">
        <v>0.69</v>
      </c>
      <c r="G30" s="66">
        <v>0.79</v>
      </c>
      <c r="H30" s="66">
        <v>0.71</v>
      </c>
      <c r="I30" s="66">
        <v>0.56999999999999995</v>
      </c>
    </row>
    <row r="31" spans="1:9" ht="13.2" x14ac:dyDescent="0.25">
      <c r="A31" s="69">
        <v>44864</v>
      </c>
      <c r="B31" s="66">
        <v>0.66</v>
      </c>
      <c r="C31" s="66">
        <v>0.41</v>
      </c>
      <c r="D31" s="66">
        <v>0.6</v>
      </c>
      <c r="E31" s="66">
        <v>0.74</v>
      </c>
      <c r="F31" s="66">
        <v>0.73</v>
      </c>
      <c r="G31" s="66">
        <v>0.75</v>
      </c>
      <c r="H31" s="66">
        <v>0.63</v>
      </c>
      <c r="I31" s="66">
        <v>0.56999999999999995</v>
      </c>
    </row>
    <row r="32" spans="1:9" ht="13.2" x14ac:dyDescent="0.25">
      <c r="A32" s="69">
        <v>44865</v>
      </c>
      <c r="B32" s="66">
        <v>0.4</v>
      </c>
      <c r="C32" s="66">
        <v>0.32</v>
      </c>
      <c r="D32" s="66">
        <v>0.56000000000000005</v>
      </c>
      <c r="E32" s="66">
        <v>0.7</v>
      </c>
      <c r="F32" s="66">
        <v>0.72</v>
      </c>
      <c r="G32" s="66">
        <v>0.74</v>
      </c>
      <c r="H32" s="66">
        <v>0.64</v>
      </c>
      <c r="I32" s="66">
        <v>0.56000000000000005</v>
      </c>
    </row>
    <row r="33" spans="1:9" ht="13.2" x14ac:dyDescent="0.25">
      <c r="A33" s="69">
        <v>44866</v>
      </c>
      <c r="B33" s="66">
        <v>0.85</v>
      </c>
      <c r="C33" s="66">
        <v>0.8</v>
      </c>
      <c r="D33" s="66">
        <v>0.72</v>
      </c>
      <c r="E33" s="66">
        <v>0.71</v>
      </c>
      <c r="F33" s="66">
        <v>0.8</v>
      </c>
      <c r="G33" s="66">
        <v>0.79</v>
      </c>
      <c r="H33" s="66">
        <v>0.7</v>
      </c>
      <c r="I33" s="66">
        <v>0.62</v>
      </c>
    </row>
    <row r="34" spans="1:9" ht="13.2" x14ac:dyDescent="0.25">
      <c r="A34" s="69">
        <v>44867</v>
      </c>
      <c r="B34" s="66">
        <v>0.96</v>
      </c>
      <c r="C34" s="66">
        <v>0.44</v>
      </c>
      <c r="D34" s="66">
        <v>0.63</v>
      </c>
      <c r="E34" s="66">
        <v>0.67</v>
      </c>
      <c r="F34" s="66">
        <v>0.66</v>
      </c>
      <c r="G34" s="66">
        <v>0.71</v>
      </c>
      <c r="H34" s="66">
        <v>0.63</v>
      </c>
      <c r="I34" s="66">
        <v>0.6</v>
      </c>
    </row>
    <row r="35" spans="1:9" ht="13.2" x14ac:dyDescent="0.25">
      <c r="A35" s="69">
        <v>44868</v>
      </c>
      <c r="B35" s="66">
        <v>1.04</v>
      </c>
      <c r="C35" s="66">
        <v>0.54</v>
      </c>
      <c r="D35" s="66">
        <v>0.67</v>
      </c>
      <c r="E35" s="66">
        <v>0.64</v>
      </c>
      <c r="F35" s="66">
        <v>0.73</v>
      </c>
      <c r="G35" s="66">
        <v>0.78</v>
      </c>
      <c r="H35" s="66">
        <v>0.69</v>
      </c>
      <c r="I35" s="66">
        <v>0.62</v>
      </c>
    </row>
    <row r="36" spans="1:9" ht="13.2" x14ac:dyDescent="0.25">
      <c r="A36" s="69">
        <v>44869</v>
      </c>
      <c r="B36" s="66">
        <v>0.86</v>
      </c>
      <c r="C36" s="66">
        <v>0.21</v>
      </c>
      <c r="D36" s="66">
        <v>0.51</v>
      </c>
      <c r="E36" s="66">
        <v>0.69</v>
      </c>
      <c r="F36" s="66">
        <v>0.74</v>
      </c>
      <c r="G36" s="66">
        <v>0.7</v>
      </c>
      <c r="H36" s="66">
        <v>0.54</v>
      </c>
      <c r="I36" s="66">
        <v>0.57999999999999996</v>
      </c>
    </row>
    <row r="37" spans="1:9" ht="13.2" x14ac:dyDescent="0.25">
      <c r="A37" s="69">
        <v>44870</v>
      </c>
      <c r="B37" s="66">
        <v>0.63</v>
      </c>
      <c r="C37" s="66">
        <v>0.57999999999999996</v>
      </c>
      <c r="D37" s="66">
        <v>0.69</v>
      </c>
      <c r="E37" s="66">
        <v>0.7</v>
      </c>
      <c r="F37" s="66">
        <v>0.77</v>
      </c>
      <c r="G37" s="66">
        <v>0.74</v>
      </c>
      <c r="H37" s="66">
        <v>0.62</v>
      </c>
      <c r="I37" s="66">
        <v>0.65</v>
      </c>
    </row>
    <row r="38" spans="1:9" ht="13.2" x14ac:dyDescent="0.25">
      <c r="A38" s="69">
        <v>44871</v>
      </c>
      <c r="B38" s="66">
        <v>0.64</v>
      </c>
      <c r="C38" s="66">
        <v>0.57999999999999996</v>
      </c>
      <c r="D38" s="66">
        <v>0.69</v>
      </c>
      <c r="E38" s="66">
        <v>0.74</v>
      </c>
      <c r="F38" s="66">
        <v>0.75</v>
      </c>
      <c r="G38" s="66">
        <v>0.72</v>
      </c>
      <c r="H38" s="66">
        <v>0.61</v>
      </c>
      <c r="I38" s="66">
        <v>0.66</v>
      </c>
    </row>
    <row r="39" spans="1:9" ht="13.2" x14ac:dyDescent="0.25">
      <c r="A39" s="69">
        <v>44872</v>
      </c>
      <c r="B39" s="66">
        <v>0.74</v>
      </c>
      <c r="C39" s="66">
        <v>0.57999999999999996</v>
      </c>
      <c r="D39" s="66">
        <v>0.7</v>
      </c>
      <c r="E39" s="66">
        <v>0.74</v>
      </c>
      <c r="F39" s="66">
        <v>0.7</v>
      </c>
      <c r="G39" s="66">
        <v>0.8</v>
      </c>
      <c r="H39" s="66">
        <v>0.65</v>
      </c>
      <c r="I39" s="66">
        <v>0.67</v>
      </c>
    </row>
    <row r="40" spans="1:9" ht="13.2" x14ac:dyDescent="0.25">
      <c r="A40" s="69">
        <v>44873</v>
      </c>
      <c r="B40" s="66">
        <v>0.27</v>
      </c>
      <c r="C40" s="66">
        <v>1.35</v>
      </c>
      <c r="D40" s="66">
        <v>0.8</v>
      </c>
      <c r="E40" s="66">
        <v>0.69</v>
      </c>
      <c r="F40" s="66">
        <v>0.73</v>
      </c>
      <c r="G40" s="66">
        <v>0.81</v>
      </c>
      <c r="H40" s="66">
        <v>0.71</v>
      </c>
      <c r="I40" s="66">
        <v>0.71</v>
      </c>
    </row>
    <row r="41" spans="1:9" ht="13.2" x14ac:dyDescent="0.25">
      <c r="A41" s="69">
        <v>44874</v>
      </c>
      <c r="B41" s="66">
        <v>0.31</v>
      </c>
      <c r="C41" s="66">
        <v>0.66</v>
      </c>
      <c r="D41" s="66">
        <v>0.73</v>
      </c>
      <c r="E41" s="66">
        <v>0.69</v>
      </c>
      <c r="F41" s="66">
        <v>0.75</v>
      </c>
      <c r="G41" s="66">
        <v>0.75</v>
      </c>
      <c r="H41" s="66">
        <v>0.65</v>
      </c>
      <c r="I41" s="66">
        <v>0.69</v>
      </c>
    </row>
    <row r="42" spans="1:9" ht="13.2" x14ac:dyDescent="0.25">
      <c r="A42" s="69">
        <v>44875</v>
      </c>
      <c r="B42" s="66">
        <v>1.07</v>
      </c>
      <c r="C42" s="66">
        <v>0.38</v>
      </c>
      <c r="D42" s="66">
        <v>0.64</v>
      </c>
      <c r="E42" s="66">
        <v>0.67</v>
      </c>
      <c r="F42" s="66">
        <v>0.72</v>
      </c>
      <c r="G42" s="66">
        <v>0.79</v>
      </c>
      <c r="H42" s="66">
        <v>0.71</v>
      </c>
      <c r="I42" s="66">
        <v>0.67</v>
      </c>
    </row>
    <row r="43" spans="1:9" ht="13.2" x14ac:dyDescent="0.25">
      <c r="A43" s="69">
        <v>44876</v>
      </c>
      <c r="B43" s="66">
        <v>0.72</v>
      </c>
      <c r="C43" s="66">
        <v>0.43</v>
      </c>
      <c r="D43" s="66">
        <v>0.67</v>
      </c>
      <c r="E43" s="66">
        <v>0.66</v>
      </c>
      <c r="F43" s="66">
        <v>0.75</v>
      </c>
      <c r="G43" s="66">
        <v>0.75</v>
      </c>
      <c r="H43" s="66">
        <v>0.69</v>
      </c>
      <c r="I43" s="66">
        <v>0.69</v>
      </c>
    </row>
    <row r="44" spans="1:9" ht="13.2" x14ac:dyDescent="0.25">
      <c r="A44" s="69">
        <v>44877</v>
      </c>
      <c r="B44" s="66">
        <v>0.28000000000000003</v>
      </c>
      <c r="C44" s="66">
        <v>0.68</v>
      </c>
      <c r="D44" s="66">
        <v>0.75</v>
      </c>
      <c r="E44" s="66">
        <v>0.65</v>
      </c>
      <c r="F44" s="66">
        <v>0.67</v>
      </c>
      <c r="G44" s="66">
        <v>0.78</v>
      </c>
      <c r="H44" s="66">
        <v>0.63</v>
      </c>
      <c r="I44" s="66">
        <v>0.57999999999999996</v>
      </c>
    </row>
    <row r="45" spans="1:9" ht="13.2" x14ac:dyDescent="0.25">
      <c r="A45" s="69">
        <v>44878</v>
      </c>
      <c r="B45" s="66">
        <v>0.21</v>
      </c>
      <c r="C45" s="66">
        <v>0.22</v>
      </c>
      <c r="D45" s="66">
        <v>0.56000000000000005</v>
      </c>
      <c r="E45" s="66">
        <v>0.76</v>
      </c>
      <c r="F45" s="66">
        <v>0.78</v>
      </c>
      <c r="G45" s="66">
        <v>0.74</v>
      </c>
      <c r="H45" s="66">
        <v>0.6</v>
      </c>
      <c r="I45" s="66">
        <v>0.53</v>
      </c>
    </row>
    <row r="46" spans="1:9" ht="13.2" x14ac:dyDescent="0.25">
      <c r="A46" s="69">
        <v>44879</v>
      </c>
      <c r="B46" s="66">
        <v>0.95</v>
      </c>
      <c r="C46" s="66">
        <v>0.64</v>
      </c>
      <c r="D46" s="66">
        <v>0.75</v>
      </c>
      <c r="E46" s="66">
        <v>0.68</v>
      </c>
      <c r="F46" s="66">
        <v>0.77</v>
      </c>
      <c r="G46" s="66">
        <v>0.71</v>
      </c>
      <c r="H46" s="66">
        <v>0.61</v>
      </c>
      <c r="I46" s="66">
        <v>0.6</v>
      </c>
    </row>
    <row r="47" spans="1:9" ht="13.2" x14ac:dyDescent="0.25">
      <c r="A47" s="69">
        <v>44880</v>
      </c>
      <c r="B47" s="66">
        <v>1.02</v>
      </c>
      <c r="C47" s="66">
        <v>0.64</v>
      </c>
      <c r="D47" s="66">
        <v>0.76</v>
      </c>
      <c r="E47" s="66">
        <v>0.69</v>
      </c>
      <c r="F47" s="66">
        <v>0.72</v>
      </c>
      <c r="G47" s="66">
        <v>0.71</v>
      </c>
      <c r="H47" s="66">
        <v>0.56000000000000005</v>
      </c>
      <c r="I47" s="66">
        <v>0.61</v>
      </c>
    </row>
    <row r="48" spans="1:9" ht="13.2" x14ac:dyDescent="0.25">
      <c r="A48" s="69">
        <v>44881</v>
      </c>
      <c r="B48" s="66">
        <v>0.83</v>
      </c>
      <c r="C48" s="66">
        <v>0.28999999999999998</v>
      </c>
      <c r="D48" s="66">
        <v>0.62</v>
      </c>
      <c r="E48" s="66">
        <v>0.66</v>
      </c>
      <c r="F48" s="66">
        <v>0.75</v>
      </c>
      <c r="G48" s="66">
        <v>0.77</v>
      </c>
      <c r="H48" s="66">
        <v>0.63</v>
      </c>
      <c r="I48" s="66">
        <v>0.57999999999999996</v>
      </c>
    </row>
    <row r="49" spans="1:9" ht="13.2" x14ac:dyDescent="0.25">
      <c r="A49" s="69">
        <v>44882</v>
      </c>
      <c r="B49" s="66">
        <v>0.55000000000000004</v>
      </c>
      <c r="C49" s="66">
        <v>0.26</v>
      </c>
      <c r="D49" s="66">
        <v>0.6</v>
      </c>
      <c r="E49" s="66">
        <v>0.72</v>
      </c>
      <c r="F49" s="66">
        <v>0.73</v>
      </c>
      <c r="G49" s="66">
        <v>0.83</v>
      </c>
      <c r="H49" s="66">
        <v>0.72</v>
      </c>
      <c r="I49" s="66">
        <v>0.57999999999999996</v>
      </c>
    </row>
    <row r="50" spans="1:9" ht="13.2" x14ac:dyDescent="0.25">
      <c r="A50" s="69">
        <v>44883</v>
      </c>
      <c r="B50" s="66">
        <v>0.84</v>
      </c>
      <c r="C50" s="66">
        <v>0.35</v>
      </c>
      <c r="D50" s="66">
        <v>0.66</v>
      </c>
      <c r="E50" s="66">
        <v>0.65</v>
      </c>
      <c r="F50" s="66">
        <v>0.71</v>
      </c>
      <c r="G50" s="66">
        <v>0.77</v>
      </c>
      <c r="H50" s="66">
        <v>0.63</v>
      </c>
      <c r="I50" s="66">
        <v>0.61</v>
      </c>
    </row>
    <row r="51" spans="1:9" ht="13.2" x14ac:dyDescent="0.25">
      <c r="A51" s="69">
        <v>44884</v>
      </c>
      <c r="B51" s="66">
        <v>1.03</v>
      </c>
      <c r="C51" s="66">
        <v>0.38</v>
      </c>
      <c r="D51" s="66">
        <v>0.68</v>
      </c>
      <c r="E51" s="66">
        <v>0.69</v>
      </c>
      <c r="F51" s="66">
        <v>0.73</v>
      </c>
      <c r="G51" s="66">
        <v>0.74</v>
      </c>
      <c r="H51" s="66">
        <v>0.66</v>
      </c>
      <c r="I51" s="66">
        <v>0.62</v>
      </c>
    </row>
    <row r="52" spans="1:9" ht="13.2" x14ac:dyDescent="0.25">
      <c r="A52" s="69">
        <v>44885</v>
      </c>
      <c r="B52" s="66">
        <v>0.46</v>
      </c>
      <c r="C52" s="66">
        <v>0.54</v>
      </c>
      <c r="D52" s="66">
        <v>0.75</v>
      </c>
      <c r="E52" s="66">
        <v>0.67</v>
      </c>
      <c r="F52" s="66">
        <v>0.76</v>
      </c>
      <c r="G52" s="66">
        <v>0.82</v>
      </c>
      <c r="H52" s="66">
        <v>0.74</v>
      </c>
      <c r="I52" s="66">
        <v>0.65</v>
      </c>
    </row>
    <row r="53" spans="1:9" ht="13.2" x14ac:dyDescent="0.25">
      <c r="A53" s="69">
        <v>44886</v>
      </c>
      <c r="B53" s="66">
        <v>0.82</v>
      </c>
      <c r="C53" s="66">
        <v>0.43</v>
      </c>
      <c r="D53" s="66">
        <v>0.72</v>
      </c>
      <c r="E53" s="66">
        <v>0.71</v>
      </c>
      <c r="F53" s="66">
        <v>0.72</v>
      </c>
      <c r="G53" s="66">
        <v>0.77</v>
      </c>
      <c r="H53" s="66">
        <v>0.61</v>
      </c>
      <c r="I53" s="66">
        <v>0.65</v>
      </c>
    </row>
    <row r="54" spans="1:9" ht="13.2" x14ac:dyDescent="0.25">
      <c r="A54" s="69">
        <v>44887</v>
      </c>
      <c r="B54" s="66">
        <v>0.67</v>
      </c>
      <c r="C54" s="66">
        <v>1.98</v>
      </c>
      <c r="D54" s="66">
        <v>0.89</v>
      </c>
      <c r="E54" s="66">
        <v>0.68</v>
      </c>
      <c r="F54" s="66">
        <v>0.72</v>
      </c>
      <c r="G54" s="66">
        <v>0.76</v>
      </c>
      <c r="H54" s="66">
        <v>0.66</v>
      </c>
      <c r="I54" s="66">
        <v>0.71</v>
      </c>
    </row>
    <row r="55" spans="1:9" ht="13.2" x14ac:dyDescent="0.25">
      <c r="A55" s="69">
        <v>44888</v>
      </c>
      <c r="B55" s="66">
        <v>0.99</v>
      </c>
      <c r="C55" s="66">
        <v>0.24</v>
      </c>
      <c r="D55" s="66">
        <v>0.63</v>
      </c>
      <c r="E55" s="66">
        <v>0.66</v>
      </c>
      <c r="F55" s="66">
        <v>0.73</v>
      </c>
      <c r="G55" s="66">
        <v>0.77</v>
      </c>
      <c r="H55" s="66">
        <v>0.69</v>
      </c>
      <c r="I55" s="66">
        <v>0.64</v>
      </c>
    </row>
    <row r="56" spans="1:9" ht="13.2" x14ac:dyDescent="0.25">
      <c r="A56" s="69">
        <v>44889</v>
      </c>
      <c r="B56" s="66">
        <v>1.03</v>
      </c>
      <c r="C56" s="66">
        <v>0.28999999999999998</v>
      </c>
      <c r="D56" s="66">
        <v>0.66</v>
      </c>
      <c r="E56" s="66">
        <v>0.7</v>
      </c>
      <c r="F56" s="66">
        <v>0.74</v>
      </c>
      <c r="G56" s="66">
        <v>0.76</v>
      </c>
      <c r="H56" s="66">
        <v>0.69</v>
      </c>
      <c r="I56" s="66">
        <v>0.66</v>
      </c>
    </row>
    <row r="57" spans="1:9" ht="13.2" x14ac:dyDescent="0.25">
      <c r="A57" s="69">
        <v>44890</v>
      </c>
      <c r="B57" s="66">
        <v>0.64</v>
      </c>
      <c r="C57" s="66">
        <v>0.27</v>
      </c>
      <c r="D57" s="66">
        <v>0.65</v>
      </c>
      <c r="E57" s="66">
        <v>0.71</v>
      </c>
      <c r="F57" s="66">
        <v>0.77</v>
      </c>
      <c r="G57" s="66">
        <v>0.75</v>
      </c>
      <c r="H57" s="66">
        <v>0.62</v>
      </c>
      <c r="I57" s="66">
        <v>0.66</v>
      </c>
    </row>
    <row r="58" spans="1:9" ht="13.2" x14ac:dyDescent="0.25">
      <c r="A58" s="69">
        <v>44891</v>
      </c>
      <c r="B58" s="66">
        <v>0.74</v>
      </c>
      <c r="C58" s="66">
        <v>0.62</v>
      </c>
      <c r="D58" s="66">
        <v>0.81</v>
      </c>
      <c r="E58" s="66">
        <v>0.7</v>
      </c>
      <c r="F58" s="66">
        <v>0.71</v>
      </c>
      <c r="G58" s="66">
        <v>0.72</v>
      </c>
      <c r="H58" s="66">
        <v>0.56999999999999995</v>
      </c>
      <c r="I58" s="66">
        <v>0.57999999999999996</v>
      </c>
    </row>
    <row r="59" spans="1:9" ht="13.2" x14ac:dyDescent="0.25">
      <c r="A59" s="69">
        <v>44892</v>
      </c>
      <c r="B59" s="66">
        <v>0.44</v>
      </c>
      <c r="C59" s="66">
        <v>0.32</v>
      </c>
      <c r="D59" s="66">
        <v>0.69</v>
      </c>
      <c r="E59" s="66">
        <v>0.71</v>
      </c>
      <c r="F59" s="66">
        <v>0.75</v>
      </c>
      <c r="G59" s="66">
        <v>0.78</v>
      </c>
      <c r="H59" s="66">
        <v>0.7</v>
      </c>
      <c r="I59" s="66">
        <v>0.55000000000000004</v>
      </c>
    </row>
    <row r="60" spans="1:9" ht="13.2" x14ac:dyDescent="0.25">
      <c r="A60" s="69">
        <v>44893</v>
      </c>
      <c r="B60" s="66">
        <v>1.0900000000000001</v>
      </c>
      <c r="C60" s="66">
        <v>0.45</v>
      </c>
      <c r="D60" s="66">
        <v>0.76</v>
      </c>
      <c r="E60" s="66">
        <v>0.68</v>
      </c>
      <c r="F60" s="66">
        <v>0.74</v>
      </c>
      <c r="G60" s="66">
        <v>0.76</v>
      </c>
      <c r="H60" s="66">
        <v>0.69</v>
      </c>
      <c r="I60" s="66">
        <v>0.57999999999999996</v>
      </c>
    </row>
    <row r="61" spans="1:9" ht="13.2" x14ac:dyDescent="0.25">
      <c r="A61" s="69">
        <v>44894</v>
      </c>
      <c r="B61" s="66">
        <v>0.39</v>
      </c>
      <c r="C61" s="66">
        <v>0.31</v>
      </c>
      <c r="D61" s="66">
        <v>0.7</v>
      </c>
      <c r="E61" s="66">
        <v>0.69</v>
      </c>
      <c r="F61" s="66">
        <v>0.67</v>
      </c>
      <c r="G61" s="66">
        <v>0.8</v>
      </c>
      <c r="H61" s="66">
        <v>0.66</v>
      </c>
      <c r="I61" s="66">
        <v>0.56999999999999995</v>
      </c>
    </row>
    <row r="62" spans="1:9" ht="13.2" x14ac:dyDescent="0.25">
      <c r="A62" s="69">
        <v>44895</v>
      </c>
      <c r="B62" s="66">
        <v>0.73</v>
      </c>
      <c r="C62" s="66">
        <v>0.27</v>
      </c>
      <c r="D62" s="66">
        <v>0.68</v>
      </c>
      <c r="E62" s="66">
        <v>0.68</v>
      </c>
      <c r="F62" s="66">
        <v>0.72</v>
      </c>
      <c r="G62" s="66">
        <v>0.75</v>
      </c>
      <c r="H62" s="66">
        <v>0.63</v>
      </c>
      <c r="I62" s="66">
        <v>0.56999999999999995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4"/>
  <sheetViews>
    <sheetView showGridLines="0" topLeftCell="D1" workbookViewId="0">
      <selection activeCell="D6" sqref="D6"/>
    </sheetView>
  </sheetViews>
  <sheetFormatPr defaultColWidth="9.109375" defaultRowHeight="13.2" x14ac:dyDescent="0.25"/>
  <cols>
    <col min="1" max="1" width="11.5546875" style="99" bestFit="1" customWidth="1"/>
    <col min="2" max="2" width="13.44140625" style="99" customWidth="1"/>
    <col min="3" max="3" width="17.6640625" style="99" customWidth="1"/>
    <col min="4" max="4" width="18.6640625" style="99" customWidth="1"/>
    <col min="5" max="5" width="20.33203125" style="99" customWidth="1"/>
    <col min="6" max="12" width="9.109375" style="99"/>
    <col min="13" max="13" width="12.5546875" style="99" customWidth="1"/>
    <col min="14" max="14" width="11.6640625" style="99" bestFit="1" customWidth="1"/>
    <col min="15" max="15" width="11.6640625" style="99" customWidth="1"/>
    <col min="16" max="16" width="11.5546875" style="99" bestFit="1" customWidth="1"/>
    <col min="17" max="17" width="11.5546875" style="99" customWidth="1"/>
    <col min="18" max="18" width="18.6640625" style="99" bestFit="1" customWidth="1"/>
    <col min="19" max="19" width="18.5546875" style="99" bestFit="1" customWidth="1"/>
    <col min="20" max="20" width="13.6640625" style="99" bestFit="1" customWidth="1"/>
    <col min="21" max="22" width="9.109375" style="99"/>
    <col min="23" max="23" width="13.5546875" style="99" bestFit="1" customWidth="1"/>
    <col min="24" max="24" width="12" style="99" bestFit="1" customWidth="1"/>
    <col min="25" max="25" width="12.5546875" style="99" bestFit="1" customWidth="1"/>
    <col min="26" max="26" width="12.33203125" style="99" bestFit="1" customWidth="1"/>
    <col min="27" max="16384" width="9.109375" style="99"/>
  </cols>
  <sheetData>
    <row r="1" spans="1:23" ht="13.8" thickBot="1" x14ac:dyDescent="0.3"/>
    <row r="2" spans="1:23" ht="38.25" customHeight="1" thickBot="1" x14ac:dyDescent="0.3">
      <c r="A2" s="184" t="s">
        <v>124</v>
      </c>
      <c r="B2" s="185" t="s">
        <v>125</v>
      </c>
      <c r="C2" s="265" t="s">
        <v>235</v>
      </c>
      <c r="D2" s="265" t="s">
        <v>236</v>
      </c>
      <c r="E2" s="191" t="s">
        <v>238</v>
      </c>
      <c r="G2" s="175" t="s">
        <v>237</v>
      </c>
      <c r="H2" s="176">
        <v>0.3</v>
      </c>
      <c r="R2" s="446" t="s">
        <v>196</v>
      </c>
      <c r="S2" s="446"/>
    </row>
    <row r="3" spans="1:23" ht="13.8" thickTop="1" x14ac:dyDescent="0.25">
      <c r="A3" s="186">
        <v>44835</v>
      </c>
      <c r="B3" s="107">
        <v>0.57999999999999996</v>
      </c>
      <c r="C3" s="171"/>
      <c r="D3" s="171"/>
      <c r="E3" s="192"/>
    </row>
    <row r="4" spans="1:23" x14ac:dyDescent="0.25">
      <c r="A4" s="187">
        <v>44836</v>
      </c>
      <c r="B4" s="110">
        <v>0.93</v>
      </c>
      <c r="C4" s="172"/>
      <c r="D4" s="172"/>
      <c r="E4" s="193">
        <f>B3</f>
        <v>0.57999999999999996</v>
      </c>
      <c r="R4" s="91" t="s">
        <v>188</v>
      </c>
    </row>
    <row r="5" spans="1:23" ht="13.8" thickBot="1" x14ac:dyDescent="0.3">
      <c r="A5" s="188">
        <v>44837</v>
      </c>
      <c r="B5" s="112">
        <v>0.86</v>
      </c>
      <c r="C5" s="173"/>
      <c r="D5" s="173"/>
      <c r="E5" s="194">
        <f t="shared" ref="E5:E36" si="0">0.3*B4+0.7*E4</f>
        <v>0.68500000000000005</v>
      </c>
      <c r="R5" s="73"/>
      <c r="S5" s="73"/>
    </row>
    <row r="6" spans="1:23" ht="14.4" thickTop="1" thickBot="1" x14ac:dyDescent="0.3">
      <c r="A6" s="187">
        <v>44838</v>
      </c>
      <c r="B6" s="110">
        <v>0.98</v>
      </c>
      <c r="C6" s="170">
        <f t="shared" ref="C6:C37" si="1">(B3+B4+B5)/3</f>
        <v>0.79</v>
      </c>
      <c r="D6" s="170">
        <f t="shared" ref="D6:D37" si="2">$H$2*B5+(1-$H$2)*C6</f>
        <v>0.81099999999999994</v>
      </c>
      <c r="E6" s="193">
        <f t="shared" si="0"/>
        <v>0.73750000000000004</v>
      </c>
      <c r="R6" s="97" t="s">
        <v>189</v>
      </c>
      <c r="S6" s="97"/>
    </row>
    <row r="7" spans="1:23" ht="13.8" thickTop="1" x14ac:dyDescent="0.25">
      <c r="A7" s="188">
        <v>44839</v>
      </c>
      <c r="B7" s="112">
        <v>0.55000000000000004</v>
      </c>
      <c r="C7" s="174">
        <f t="shared" si="1"/>
        <v>0.92333333333333334</v>
      </c>
      <c r="D7" s="174">
        <f t="shared" si="2"/>
        <v>0.94033333333333324</v>
      </c>
      <c r="E7" s="194">
        <f t="shared" si="0"/>
        <v>0.81024999999999991</v>
      </c>
      <c r="R7" s="72" t="s">
        <v>190</v>
      </c>
      <c r="S7" s="323">
        <v>0.14738855465176937</v>
      </c>
    </row>
    <row r="8" spans="1:23" x14ac:dyDescent="0.25">
      <c r="A8" s="187">
        <v>44840</v>
      </c>
      <c r="B8" s="110">
        <v>3.68</v>
      </c>
      <c r="C8" s="170">
        <f t="shared" si="1"/>
        <v>0.79666666666666652</v>
      </c>
      <c r="D8" s="170">
        <f t="shared" si="2"/>
        <v>0.72266666666666657</v>
      </c>
      <c r="E8" s="193">
        <f t="shared" si="0"/>
        <v>0.73217499999999991</v>
      </c>
      <c r="R8" s="72" t="s">
        <v>191</v>
      </c>
      <c r="S8" s="356">
        <v>2.1723386042337603E-2</v>
      </c>
    </row>
    <row r="9" spans="1:23" x14ac:dyDescent="0.25">
      <c r="A9" s="188">
        <v>44841</v>
      </c>
      <c r="B9" s="112">
        <v>1</v>
      </c>
      <c r="C9" s="174">
        <f t="shared" si="1"/>
        <v>1.7366666666666666</v>
      </c>
      <c r="D9" s="174">
        <f t="shared" si="2"/>
        <v>2.3196666666666665</v>
      </c>
      <c r="E9" s="194">
        <f t="shared" si="0"/>
        <v>1.6165224999999999</v>
      </c>
      <c r="R9" s="72" t="s">
        <v>192</v>
      </c>
      <c r="S9" s="323">
        <v>5.1424264837331563E-3</v>
      </c>
    </row>
    <row r="10" spans="1:23" x14ac:dyDescent="0.25">
      <c r="A10" s="187">
        <v>44842</v>
      </c>
      <c r="B10" s="110">
        <v>0.39</v>
      </c>
      <c r="C10" s="170">
        <f t="shared" si="1"/>
        <v>1.7433333333333334</v>
      </c>
      <c r="D10" s="170">
        <f t="shared" si="2"/>
        <v>1.5203333333333333</v>
      </c>
      <c r="E10" s="193">
        <f t="shared" si="0"/>
        <v>1.4315657499999999</v>
      </c>
      <c r="R10" s="72" t="s">
        <v>193</v>
      </c>
      <c r="S10" s="323">
        <v>0.46143586798023634</v>
      </c>
    </row>
    <row r="11" spans="1:23" ht="13.8" thickBot="1" x14ac:dyDescent="0.3">
      <c r="A11" s="188">
        <v>44843</v>
      </c>
      <c r="B11" s="112">
        <v>0.87</v>
      </c>
      <c r="C11" s="174">
        <f t="shared" si="1"/>
        <v>1.6899999999999997</v>
      </c>
      <c r="D11" s="174">
        <f t="shared" si="2"/>
        <v>1.2999999999999998</v>
      </c>
      <c r="E11" s="194">
        <f t="shared" si="0"/>
        <v>1.1190960249999999</v>
      </c>
      <c r="R11" s="74" t="s">
        <v>194</v>
      </c>
      <c r="S11" s="74">
        <v>61</v>
      </c>
    </row>
    <row r="12" spans="1:23" ht="13.8" thickTop="1" x14ac:dyDescent="0.25">
      <c r="A12" s="187">
        <v>44844</v>
      </c>
      <c r="B12" s="110">
        <v>0.8</v>
      </c>
      <c r="C12" s="170">
        <f t="shared" si="1"/>
        <v>0.75333333333333341</v>
      </c>
      <c r="D12" s="170">
        <f t="shared" si="2"/>
        <v>0.78833333333333333</v>
      </c>
      <c r="E12" s="193">
        <f t="shared" si="0"/>
        <v>1.0443672175000001</v>
      </c>
    </row>
    <row r="13" spans="1:23" ht="13.8" thickBot="1" x14ac:dyDescent="0.3">
      <c r="A13" s="188">
        <v>44845</v>
      </c>
      <c r="B13" s="112">
        <v>1</v>
      </c>
      <c r="C13" s="174">
        <f t="shared" si="1"/>
        <v>0.68666666666666665</v>
      </c>
      <c r="D13" s="174">
        <f t="shared" si="2"/>
        <v>0.72066666666666657</v>
      </c>
      <c r="E13" s="194">
        <f t="shared" si="0"/>
        <v>0.97105705224999994</v>
      </c>
      <c r="R13" s="92" t="s">
        <v>195</v>
      </c>
      <c r="S13" s="73"/>
      <c r="T13" s="73"/>
      <c r="U13" s="73"/>
      <c r="V13" s="73"/>
      <c r="W13" s="73"/>
    </row>
    <row r="14" spans="1:23" ht="14.4" thickTop="1" thickBot="1" x14ac:dyDescent="0.3">
      <c r="A14" s="187">
        <v>44846</v>
      </c>
      <c r="B14" s="110">
        <v>0.97</v>
      </c>
      <c r="C14" s="170">
        <f t="shared" si="1"/>
        <v>0.89</v>
      </c>
      <c r="D14" s="170">
        <f t="shared" si="2"/>
        <v>0.92300000000000004</v>
      </c>
      <c r="E14" s="193">
        <f t="shared" si="0"/>
        <v>0.97973993657499991</v>
      </c>
      <c r="R14" s="81"/>
      <c r="S14" s="81" t="s">
        <v>199</v>
      </c>
      <c r="T14" s="81" t="s">
        <v>200</v>
      </c>
      <c r="U14" s="81" t="s">
        <v>201</v>
      </c>
      <c r="V14" s="81" t="s">
        <v>202</v>
      </c>
      <c r="W14" s="81" t="s">
        <v>203</v>
      </c>
    </row>
    <row r="15" spans="1:23" ht="13.8" thickTop="1" x14ac:dyDescent="0.25">
      <c r="A15" s="188">
        <v>44847</v>
      </c>
      <c r="B15" s="112">
        <v>0.87</v>
      </c>
      <c r="C15" s="174">
        <f t="shared" si="1"/>
        <v>0.92333333333333334</v>
      </c>
      <c r="D15" s="174">
        <f t="shared" si="2"/>
        <v>0.93733333333333335</v>
      </c>
      <c r="E15" s="194">
        <f t="shared" si="0"/>
        <v>0.97681795560249984</v>
      </c>
      <c r="R15" s="72" t="s">
        <v>196</v>
      </c>
      <c r="S15" s="72">
        <v>1</v>
      </c>
      <c r="T15" s="72">
        <v>0.27895911686937325</v>
      </c>
      <c r="U15" s="72">
        <v>0.27895911686937325</v>
      </c>
      <c r="V15" s="72">
        <v>1.3101404635574645</v>
      </c>
      <c r="W15" s="72">
        <v>0.25699151108621532</v>
      </c>
    </row>
    <row r="16" spans="1:23" x14ac:dyDescent="0.25">
      <c r="A16" s="187">
        <v>44848</v>
      </c>
      <c r="B16" s="110">
        <v>0.98</v>
      </c>
      <c r="C16" s="170">
        <f t="shared" si="1"/>
        <v>0.94666666666666666</v>
      </c>
      <c r="D16" s="170">
        <f t="shared" si="2"/>
        <v>0.92366666666666664</v>
      </c>
      <c r="E16" s="193">
        <f t="shared" si="0"/>
        <v>0.94477256892174988</v>
      </c>
      <c r="R16" s="72" t="s">
        <v>197</v>
      </c>
      <c r="S16" s="72">
        <v>59</v>
      </c>
      <c r="T16" s="72">
        <v>12.562460555261772</v>
      </c>
      <c r="U16" s="72">
        <v>0.21292306025867411</v>
      </c>
      <c r="V16" s="72"/>
      <c r="W16" s="72"/>
    </row>
    <row r="17" spans="1:26" ht="13.8" thickBot="1" x14ac:dyDescent="0.3">
      <c r="A17" s="188">
        <v>44849</v>
      </c>
      <c r="B17" s="112">
        <v>0.37</v>
      </c>
      <c r="C17" s="174">
        <f t="shared" si="1"/>
        <v>0.94</v>
      </c>
      <c r="D17" s="174">
        <f t="shared" si="2"/>
        <v>0.95199999999999996</v>
      </c>
      <c r="E17" s="194">
        <f t="shared" si="0"/>
        <v>0.95534079824522489</v>
      </c>
      <c r="R17" s="74" t="s">
        <v>149</v>
      </c>
      <c r="S17" s="74">
        <v>60</v>
      </c>
      <c r="T17" s="74">
        <v>12.841419672131146</v>
      </c>
      <c r="U17" s="74"/>
      <c r="V17" s="74"/>
      <c r="W17" s="74"/>
    </row>
    <row r="18" spans="1:26" ht="14.4" thickTop="1" thickBot="1" x14ac:dyDescent="0.3">
      <c r="A18" s="187">
        <v>44850</v>
      </c>
      <c r="B18" s="110">
        <v>0.49</v>
      </c>
      <c r="C18" s="170">
        <f t="shared" si="1"/>
        <v>0.7400000000000001</v>
      </c>
      <c r="D18" s="170">
        <f t="shared" si="2"/>
        <v>0.629</v>
      </c>
      <c r="E18" s="193">
        <f t="shared" si="0"/>
        <v>0.77973855877165732</v>
      </c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4.4" thickTop="1" thickBot="1" x14ac:dyDescent="0.3">
      <c r="A19" s="188">
        <v>44851</v>
      </c>
      <c r="B19" s="112">
        <v>0.54</v>
      </c>
      <c r="C19" s="174">
        <f t="shared" si="1"/>
        <v>0.6133333333333334</v>
      </c>
      <c r="D19" s="174">
        <f t="shared" si="2"/>
        <v>0.57633333333333336</v>
      </c>
      <c r="E19" s="194">
        <f t="shared" si="0"/>
        <v>0.69281699114016015</v>
      </c>
      <c r="R19" s="81"/>
      <c r="S19" s="98" t="s">
        <v>204</v>
      </c>
      <c r="T19" s="98" t="s">
        <v>193</v>
      </c>
      <c r="U19" s="98" t="s">
        <v>205</v>
      </c>
      <c r="V19" s="98" t="s">
        <v>206</v>
      </c>
      <c r="W19" s="98" t="s">
        <v>207</v>
      </c>
      <c r="X19" s="98" t="s">
        <v>208</v>
      </c>
      <c r="Y19" s="98" t="s">
        <v>209</v>
      </c>
      <c r="Z19" s="98" t="s">
        <v>210</v>
      </c>
    </row>
    <row r="20" spans="1:26" ht="13.8" thickTop="1" x14ac:dyDescent="0.25">
      <c r="A20" s="187">
        <v>44852</v>
      </c>
      <c r="B20" s="110">
        <v>0.91</v>
      </c>
      <c r="C20" s="170">
        <f t="shared" si="1"/>
        <v>0.46666666666666662</v>
      </c>
      <c r="D20" s="170">
        <f t="shared" si="2"/>
        <v>0.48866666666666658</v>
      </c>
      <c r="E20" s="193">
        <f t="shared" si="0"/>
        <v>0.64697189379811204</v>
      </c>
      <c r="R20" s="93" t="s">
        <v>198</v>
      </c>
      <c r="S20" s="94">
        <v>173.05746430460064</v>
      </c>
      <c r="T20" s="72">
        <v>150.54741086294172</v>
      </c>
      <c r="U20" s="72">
        <v>1.1495213588372639</v>
      </c>
      <c r="V20" s="72">
        <v>0.25497958473064403</v>
      </c>
      <c r="W20" s="72">
        <v>-128.18720901530136</v>
      </c>
      <c r="X20" s="72">
        <v>474.30213762450262</v>
      </c>
      <c r="Y20" s="72">
        <v>-128.18720901530136</v>
      </c>
      <c r="Z20" s="72">
        <v>474.30213762450262</v>
      </c>
    </row>
    <row r="21" spans="1:26" ht="13.8" thickBot="1" x14ac:dyDescent="0.3">
      <c r="A21" s="188">
        <v>44853</v>
      </c>
      <c r="B21" s="112">
        <v>0.34</v>
      </c>
      <c r="C21" s="174">
        <f t="shared" si="1"/>
        <v>0.64666666666666661</v>
      </c>
      <c r="D21" s="174">
        <f t="shared" si="2"/>
        <v>0.72566666666666668</v>
      </c>
      <c r="E21" s="194">
        <f t="shared" si="0"/>
        <v>0.72588032565867844</v>
      </c>
      <c r="R21" s="95" t="s">
        <v>215</v>
      </c>
      <c r="S21" s="96">
        <v>-3.8408249603384434E-3</v>
      </c>
      <c r="T21" s="74">
        <v>3.3555644549227307E-3</v>
      </c>
      <c r="U21" s="74">
        <v>-1.1446136743711832</v>
      </c>
      <c r="V21" s="74">
        <v>0.25699151108620788</v>
      </c>
      <c r="W21" s="74">
        <v>-1.0555293925516109E-2</v>
      </c>
      <c r="X21" s="74">
        <v>2.8736440048392213E-3</v>
      </c>
      <c r="Y21" s="74">
        <v>-1.0555293925516109E-2</v>
      </c>
      <c r="Z21" s="74">
        <v>2.8736440048392213E-3</v>
      </c>
    </row>
    <row r="22" spans="1:26" ht="13.8" thickTop="1" x14ac:dyDescent="0.25">
      <c r="A22" s="187">
        <v>44854</v>
      </c>
      <c r="B22" s="110">
        <v>0.35</v>
      </c>
      <c r="C22" s="170">
        <f t="shared" si="1"/>
        <v>0.59666666666666679</v>
      </c>
      <c r="D22" s="170">
        <f t="shared" si="2"/>
        <v>0.51966666666666672</v>
      </c>
      <c r="E22" s="193">
        <f t="shared" si="0"/>
        <v>0.6101162279610749</v>
      </c>
    </row>
    <row r="23" spans="1:26" x14ac:dyDescent="0.25">
      <c r="A23" s="188">
        <v>44855</v>
      </c>
      <c r="B23" s="112">
        <v>0.27</v>
      </c>
      <c r="C23" s="174">
        <f t="shared" si="1"/>
        <v>0.53333333333333333</v>
      </c>
      <c r="D23" s="174">
        <f t="shared" si="2"/>
        <v>0.47833333333333328</v>
      </c>
      <c r="E23" s="194">
        <f t="shared" si="0"/>
        <v>0.53208135957275238</v>
      </c>
    </row>
    <row r="24" spans="1:26" x14ac:dyDescent="0.25">
      <c r="A24" s="187">
        <v>44856</v>
      </c>
      <c r="B24" s="110">
        <v>0.47</v>
      </c>
      <c r="C24" s="170">
        <f t="shared" si="1"/>
        <v>0.32</v>
      </c>
      <c r="D24" s="170">
        <f t="shared" si="2"/>
        <v>0.30499999999999999</v>
      </c>
      <c r="E24" s="193">
        <f t="shared" si="0"/>
        <v>0.45345695170092665</v>
      </c>
    </row>
    <row r="25" spans="1:26" x14ac:dyDescent="0.25">
      <c r="A25" s="188">
        <v>44857</v>
      </c>
      <c r="B25" s="112">
        <v>0.9</v>
      </c>
      <c r="C25" s="174">
        <f t="shared" si="1"/>
        <v>0.36333333333333329</v>
      </c>
      <c r="D25" s="174">
        <f t="shared" si="2"/>
        <v>0.39533333333333331</v>
      </c>
      <c r="E25" s="194">
        <f t="shared" si="0"/>
        <v>0.45841986619064867</v>
      </c>
      <c r="R25" s="91" t="s">
        <v>211</v>
      </c>
    </row>
    <row r="26" spans="1:26" ht="13.8" thickBot="1" x14ac:dyDescent="0.3">
      <c r="A26" s="187">
        <v>44858</v>
      </c>
      <c r="B26" s="110">
        <v>0.35</v>
      </c>
      <c r="C26" s="170">
        <f t="shared" si="1"/>
        <v>0.54666666666666675</v>
      </c>
      <c r="D26" s="170">
        <f t="shared" si="2"/>
        <v>0.65266666666666673</v>
      </c>
      <c r="E26" s="193">
        <f t="shared" si="0"/>
        <v>0.59089390633345407</v>
      </c>
      <c r="R26" s="73"/>
      <c r="S26" s="73"/>
      <c r="T26" s="73"/>
    </row>
    <row r="27" spans="1:26" ht="14.4" thickTop="1" thickBot="1" x14ac:dyDescent="0.3">
      <c r="A27" s="188">
        <v>44859</v>
      </c>
      <c r="B27" s="112">
        <v>0.26</v>
      </c>
      <c r="C27" s="174">
        <f t="shared" si="1"/>
        <v>0.57333333333333336</v>
      </c>
      <c r="D27" s="174">
        <f t="shared" si="2"/>
        <v>0.5063333333333333</v>
      </c>
      <c r="E27" s="194">
        <f t="shared" si="0"/>
        <v>0.51862573443341786</v>
      </c>
      <c r="R27" s="98" t="s">
        <v>212</v>
      </c>
      <c r="S27" s="98" t="s">
        <v>217</v>
      </c>
      <c r="T27" s="98" t="s">
        <v>213</v>
      </c>
    </row>
    <row r="28" spans="1:26" ht="13.8" thickTop="1" x14ac:dyDescent="0.25">
      <c r="A28" s="187">
        <v>44860</v>
      </c>
      <c r="B28" s="110">
        <v>0.83</v>
      </c>
      <c r="C28" s="170">
        <f t="shared" si="1"/>
        <v>0.5033333333333333</v>
      </c>
      <c r="D28" s="170">
        <f t="shared" si="2"/>
        <v>0.43033333333333329</v>
      </c>
      <c r="E28" s="193">
        <f t="shared" si="0"/>
        <v>0.4410380141033925</v>
      </c>
      <c r="R28" s="72">
        <v>1</v>
      </c>
      <c r="S28" s="72">
        <v>0.85407720782652063</v>
      </c>
      <c r="T28" s="213">
        <v>-0.27407720782652067</v>
      </c>
    </row>
    <row r="29" spans="1:26" x14ac:dyDescent="0.25">
      <c r="A29" s="188">
        <v>44861</v>
      </c>
      <c r="B29" s="112">
        <v>0.36</v>
      </c>
      <c r="C29" s="174">
        <f t="shared" si="1"/>
        <v>0.48</v>
      </c>
      <c r="D29" s="174">
        <f t="shared" si="2"/>
        <v>0.58499999999999996</v>
      </c>
      <c r="E29" s="194">
        <f t="shared" si="0"/>
        <v>0.55772660987237466</v>
      </c>
      <c r="R29" s="72">
        <v>2</v>
      </c>
      <c r="S29" s="72">
        <v>0.85023638286619985</v>
      </c>
      <c r="T29" s="213">
        <v>7.9763617133800202E-2</v>
      </c>
    </row>
    <row r="30" spans="1:26" x14ac:dyDescent="0.25">
      <c r="A30" s="187">
        <v>44862</v>
      </c>
      <c r="B30" s="110">
        <v>0.74</v>
      </c>
      <c r="C30" s="170">
        <f t="shared" si="1"/>
        <v>0.48333333333333323</v>
      </c>
      <c r="D30" s="170">
        <f t="shared" si="2"/>
        <v>0.44633333333333325</v>
      </c>
      <c r="E30" s="193">
        <f t="shared" si="0"/>
        <v>0.49840862691066223</v>
      </c>
      <c r="R30" s="72">
        <v>3</v>
      </c>
      <c r="S30" s="72">
        <v>0.84639555790585064</v>
      </c>
      <c r="T30" s="213">
        <v>1.3604442094149349E-2</v>
      </c>
    </row>
    <row r="31" spans="1:26" x14ac:dyDescent="0.25">
      <c r="A31" s="188">
        <v>44863</v>
      </c>
      <c r="B31" s="112">
        <v>0.56999999999999995</v>
      </c>
      <c r="C31" s="174">
        <f t="shared" si="1"/>
        <v>0.64333333333333331</v>
      </c>
      <c r="D31" s="174">
        <f t="shared" si="2"/>
        <v>0.67233333333333334</v>
      </c>
      <c r="E31" s="194">
        <f t="shared" si="0"/>
        <v>0.57088603883746358</v>
      </c>
      <c r="R31" s="72">
        <v>4</v>
      </c>
      <c r="S31" s="72">
        <v>0.84255473294552985</v>
      </c>
      <c r="T31" s="213">
        <v>0.13744526705447013</v>
      </c>
    </row>
    <row r="32" spans="1:26" x14ac:dyDescent="0.25">
      <c r="A32" s="187">
        <v>44864</v>
      </c>
      <c r="B32" s="110">
        <v>0.66</v>
      </c>
      <c r="C32" s="170">
        <f t="shared" si="1"/>
        <v>0.55666666666666664</v>
      </c>
      <c r="D32" s="170">
        <f t="shared" si="2"/>
        <v>0.56066666666666665</v>
      </c>
      <c r="E32" s="193">
        <f t="shared" si="0"/>
        <v>0.5706202271862244</v>
      </c>
      <c r="R32" s="72">
        <v>5</v>
      </c>
      <c r="S32" s="72">
        <v>0.83871390798518064</v>
      </c>
      <c r="T32" s="213">
        <v>-0.2887139079851806</v>
      </c>
    </row>
    <row r="33" spans="1:24" x14ac:dyDescent="0.25">
      <c r="A33" s="188">
        <v>44865</v>
      </c>
      <c r="B33" s="112">
        <v>0.4</v>
      </c>
      <c r="C33" s="174">
        <f t="shared" si="1"/>
        <v>0.65666666666666673</v>
      </c>
      <c r="D33" s="174">
        <f t="shared" si="2"/>
        <v>0.65766666666666662</v>
      </c>
      <c r="E33" s="194">
        <f t="shared" si="0"/>
        <v>0.59743415903035713</v>
      </c>
      <c r="R33" s="72">
        <v>6</v>
      </c>
      <c r="S33" s="72">
        <v>0.83487308302483143</v>
      </c>
      <c r="T33" s="213">
        <v>2.8451269169751687</v>
      </c>
    </row>
    <row r="34" spans="1:24" x14ac:dyDescent="0.25">
      <c r="A34" s="187">
        <v>44866</v>
      </c>
      <c r="B34" s="110">
        <v>0.85</v>
      </c>
      <c r="C34" s="170">
        <f t="shared" si="1"/>
        <v>0.54333333333333333</v>
      </c>
      <c r="D34" s="170">
        <f t="shared" si="2"/>
        <v>0.5003333333333333</v>
      </c>
      <c r="E34" s="193">
        <f t="shared" si="0"/>
        <v>0.53820391132125001</v>
      </c>
      <c r="R34" s="72">
        <v>7</v>
      </c>
      <c r="S34" s="72">
        <v>0.83103225806451064</v>
      </c>
      <c r="T34" s="213">
        <v>0.16896774193548936</v>
      </c>
    </row>
    <row r="35" spans="1:24" x14ac:dyDescent="0.25">
      <c r="A35" s="188">
        <v>44867</v>
      </c>
      <c r="B35" s="112">
        <v>0.96</v>
      </c>
      <c r="C35" s="174">
        <f t="shared" si="1"/>
        <v>0.63666666666666671</v>
      </c>
      <c r="D35" s="174">
        <f t="shared" si="2"/>
        <v>0.70066666666666666</v>
      </c>
      <c r="E35" s="194">
        <f t="shared" si="0"/>
        <v>0.63174273792487501</v>
      </c>
      <c r="R35" s="72">
        <v>8</v>
      </c>
      <c r="S35" s="72">
        <v>0.82719143310416143</v>
      </c>
      <c r="T35" s="213">
        <v>-0.43719143310416142</v>
      </c>
    </row>
    <row r="36" spans="1:24" x14ac:dyDescent="0.25">
      <c r="A36" s="187">
        <v>44868</v>
      </c>
      <c r="B36" s="110">
        <v>1.04</v>
      </c>
      <c r="C36" s="170">
        <f t="shared" si="1"/>
        <v>0.73666666666666669</v>
      </c>
      <c r="D36" s="170">
        <f t="shared" si="2"/>
        <v>0.80366666666666653</v>
      </c>
      <c r="E36" s="193">
        <f t="shared" si="0"/>
        <v>0.73021991654741247</v>
      </c>
      <c r="R36" s="72">
        <v>9</v>
      </c>
      <c r="S36" s="72">
        <v>0.82335060814384065</v>
      </c>
      <c r="T36" s="213">
        <v>4.664939185615935E-2</v>
      </c>
    </row>
    <row r="37" spans="1:24" x14ac:dyDescent="0.25">
      <c r="A37" s="188">
        <v>44869</v>
      </c>
      <c r="B37" s="112">
        <v>0.86</v>
      </c>
      <c r="C37" s="174">
        <f t="shared" si="1"/>
        <v>0.95000000000000007</v>
      </c>
      <c r="D37" s="174">
        <f t="shared" si="2"/>
        <v>0.97700000000000009</v>
      </c>
      <c r="E37" s="194">
        <f t="shared" ref="E37:E64" si="3">0.3*B36+0.7*E36</f>
        <v>0.82315394158318878</v>
      </c>
      <c r="R37" s="72">
        <v>10</v>
      </c>
      <c r="S37" s="72">
        <v>0.81950978318349144</v>
      </c>
      <c r="T37" s="213">
        <v>-1.9509783183491392E-2</v>
      </c>
    </row>
    <row r="38" spans="1:24" x14ac:dyDescent="0.25">
      <c r="A38" s="187">
        <v>44870</v>
      </c>
      <c r="B38" s="110">
        <v>0.63</v>
      </c>
      <c r="C38" s="170">
        <f t="shared" ref="C38:C64" si="4">(B35+B36+B37)/3</f>
        <v>0.95333333333333325</v>
      </c>
      <c r="D38" s="170">
        <f t="shared" ref="D38:D64" si="5">$H$2*B37+(1-$H$2)*C38</f>
        <v>0.92533333333333323</v>
      </c>
      <c r="E38" s="193">
        <f t="shared" si="3"/>
        <v>0.83420775910823208</v>
      </c>
      <c r="R38" s="72">
        <v>11</v>
      </c>
      <c r="S38" s="72">
        <v>0.81566895822314223</v>
      </c>
      <c r="T38" s="213">
        <v>0.18433104177685777</v>
      </c>
    </row>
    <row r="39" spans="1:24" x14ac:dyDescent="0.25">
      <c r="A39" s="188">
        <v>44871</v>
      </c>
      <c r="B39" s="112">
        <v>0.64</v>
      </c>
      <c r="C39" s="174">
        <f t="shared" si="4"/>
        <v>0.84333333333333327</v>
      </c>
      <c r="D39" s="174">
        <f t="shared" si="5"/>
        <v>0.77933333333333321</v>
      </c>
      <c r="E39" s="194">
        <f t="shared" si="3"/>
        <v>0.77294543137576244</v>
      </c>
      <c r="R39" s="72">
        <v>12</v>
      </c>
      <c r="S39" s="72">
        <v>0.81182813326282144</v>
      </c>
      <c r="T39" s="213">
        <v>0.15817186673717853</v>
      </c>
    </row>
    <row r="40" spans="1:24" x14ac:dyDescent="0.25">
      <c r="A40" s="187">
        <v>44872</v>
      </c>
      <c r="B40" s="110">
        <v>0.74</v>
      </c>
      <c r="C40" s="170">
        <f t="shared" si="4"/>
        <v>0.71</v>
      </c>
      <c r="D40" s="170">
        <f t="shared" si="5"/>
        <v>0.68899999999999995</v>
      </c>
      <c r="E40" s="193">
        <f t="shared" si="3"/>
        <v>0.73306180196303372</v>
      </c>
      <c r="R40" s="72">
        <v>13</v>
      </c>
      <c r="S40" s="72">
        <v>0.80798730830247223</v>
      </c>
      <c r="T40" s="213">
        <v>6.2012691697527766E-2</v>
      </c>
    </row>
    <row r="41" spans="1:24" x14ac:dyDescent="0.25">
      <c r="A41" s="188">
        <v>44873</v>
      </c>
      <c r="B41" s="112">
        <v>0.27</v>
      </c>
      <c r="C41" s="174">
        <f t="shared" si="4"/>
        <v>0.66999999999999993</v>
      </c>
      <c r="D41" s="174">
        <f t="shared" si="5"/>
        <v>0.69099999999999995</v>
      </c>
      <c r="E41" s="194">
        <f t="shared" si="3"/>
        <v>0.73514326137412356</v>
      </c>
      <c r="R41" s="72">
        <v>14</v>
      </c>
      <c r="S41" s="72">
        <v>0.80414648334212302</v>
      </c>
      <c r="T41" s="213">
        <v>0.17585351665787696</v>
      </c>
    </row>
    <row r="42" spans="1:24" x14ac:dyDescent="0.25">
      <c r="A42" s="187">
        <v>44874</v>
      </c>
      <c r="B42" s="110">
        <v>0.31</v>
      </c>
      <c r="C42" s="170">
        <f t="shared" si="4"/>
        <v>0.54999999999999993</v>
      </c>
      <c r="D42" s="170">
        <f t="shared" si="5"/>
        <v>0.46599999999999997</v>
      </c>
      <c r="E42" s="193">
        <f t="shared" si="3"/>
        <v>0.59560028296188638</v>
      </c>
      <c r="R42" s="72">
        <v>15</v>
      </c>
      <c r="S42" s="72">
        <v>0.80030565838180223</v>
      </c>
      <c r="T42" s="213">
        <v>-0.43030565838180224</v>
      </c>
    </row>
    <row r="43" spans="1:24" x14ac:dyDescent="0.25">
      <c r="A43" s="188">
        <v>44875</v>
      </c>
      <c r="B43" s="112">
        <v>1.07</v>
      </c>
      <c r="C43" s="174">
        <f t="shared" si="4"/>
        <v>0.44</v>
      </c>
      <c r="D43" s="174">
        <f t="shared" si="5"/>
        <v>0.40100000000000002</v>
      </c>
      <c r="E43" s="194">
        <f t="shared" si="3"/>
        <v>0.50992019807332045</v>
      </c>
      <c r="R43" s="72">
        <v>16</v>
      </c>
      <c r="S43" s="72">
        <v>0.79646483342145302</v>
      </c>
      <c r="T43" s="213">
        <v>-0.30646483342145303</v>
      </c>
    </row>
    <row r="44" spans="1:24" x14ac:dyDescent="0.25">
      <c r="A44" s="187">
        <v>44876</v>
      </c>
      <c r="B44" s="110">
        <v>0.72</v>
      </c>
      <c r="C44" s="170">
        <f t="shared" si="4"/>
        <v>0.55000000000000004</v>
      </c>
      <c r="D44" s="170">
        <f t="shared" si="5"/>
        <v>0.70599999999999996</v>
      </c>
      <c r="E44" s="193">
        <f t="shared" si="3"/>
        <v>0.6779441386513243</v>
      </c>
      <c r="R44" s="72">
        <v>17</v>
      </c>
      <c r="S44" s="72">
        <v>0.79262400846113223</v>
      </c>
      <c r="T44" s="213">
        <v>-0.2526240084611322</v>
      </c>
      <c r="X44"/>
    </row>
    <row r="45" spans="1:24" x14ac:dyDescent="0.25">
      <c r="A45" s="188">
        <v>44877</v>
      </c>
      <c r="B45" s="112">
        <v>0.28000000000000003</v>
      </c>
      <c r="C45" s="174">
        <f t="shared" si="4"/>
        <v>0.70000000000000007</v>
      </c>
      <c r="D45" s="174">
        <f t="shared" si="5"/>
        <v>0.70599999999999996</v>
      </c>
      <c r="E45" s="194">
        <f t="shared" si="3"/>
        <v>0.69056089705592694</v>
      </c>
      <c r="N45" s="38"/>
      <c r="O45" s="38"/>
      <c r="P45" s="102"/>
      <c r="Q45" s="102"/>
      <c r="R45" s="72">
        <v>18</v>
      </c>
      <c r="S45" s="72">
        <v>0.78878318350078303</v>
      </c>
      <c r="T45" s="213">
        <v>0.12121681649921701</v>
      </c>
      <c r="X45"/>
    </row>
    <row r="46" spans="1:24" x14ac:dyDescent="0.25">
      <c r="A46" s="187">
        <v>44878</v>
      </c>
      <c r="B46" s="110">
        <v>0.21</v>
      </c>
      <c r="C46" s="170">
        <f t="shared" si="4"/>
        <v>0.69000000000000006</v>
      </c>
      <c r="D46" s="170">
        <f t="shared" si="5"/>
        <v>0.56699999999999995</v>
      </c>
      <c r="E46" s="193">
        <f t="shared" si="3"/>
        <v>0.5673926279391488</v>
      </c>
      <c r="N46" s="103"/>
      <c r="O46" s="103"/>
      <c r="P46" s="104"/>
      <c r="Q46" s="104"/>
      <c r="R46" s="72">
        <v>19</v>
      </c>
      <c r="S46" s="72">
        <v>0.78494235854043382</v>
      </c>
      <c r="T46" s="213">
        <v>-0.44494235854043379</v>
      </c>
      <c r="X46"/>
    </row>
    <row r="47" spans="1:24" x14ac:dyDescent="0.25">
      <c r="A47" s="188">
        <v>44879</v>
      </c>
      <c r="B47" s="112">
        <v>0.95</v>
      </c>
      <c r="C47" s="174">
        <f t="shared" si="4"/>
        <v>0.40333333333333332</v>
      </c>
      <c r="D47" s="174">
        <f t="shared" si="5"/>
        <v>0.34533333333333333</v>
      </c>
      <c r="E47" s="194">
        <f t="shared" si="3"/>
        <v>0.46017483955740413</v>
      </c>
      <c r="N47" s="100"/>
      <c r="O47" s="100"/>
      <c r="P47" s="101"/>
      <c r="Q47" s="101"/>
      <c r="R47" s="72">
        <v>20</v>
      </c>
      <c r="S47" s="72">
        <v>0.78110153358011303</v>
      </c>
      <c r="T47" s="213">
        <v>-0.43110153358011305</v>
      </c>
      <c r="X47"/>
    </row>
    <row r="48" spans="1:24" x14ac:dyDescent="0.25">
      <c r="A48" s="187">
        <v>44880</v>
      </c>
      <c r="B48" s="110">
        <v>1.02</v>
      </c>
      <c r="C48" s="170">
        <f t="shared" si="4"/>
        <v>0.48</v>
      </c>
      <c r="D48" s="170">
        <f t="shared" si="5"/>
        <v>0.621</v>
      </c>
      <c r="E48" s="193">
        <f t="shared" si="3"/>
        <v>0.60712238769018279</v>
      </c>
      <c r="N48" s="100"/>
      <c r="O48" s="100"/>
      <c r="P48" s="114"/>
      <c r="Q48" s="114"/>
      <c r="R48" s="72">
        <v>21</v>
      </c>
      <c r="S48" s="72">
        <v>0.77726070861976382</v>
      </c>
      <c r="T48" s="213">
        <v>-0.5072607086197638</v>
      </c>
      <c r="X48"/>
    </row>
    <row r="49" spans="1:24" x14ac:dyDescent="0.25">
      <c r="A49" s="188">
        <v>44881</v>
      </c>
      <c r="B49" s="112">
        <v>0.83</v>
      </c>
      <c r="C49" s="174">
        <f t="shared" si="4"/>
        <v>0.72666666666666657</v>
      </c>
      <c r="D49" s="174">
        <f t="shared" si="5"/>
        <v>0.81466666666666665</v>
      </c>
      <c r="E49" s="194">
        <f t="shared" si="3"/>
        <v>0.73098567138312798</v>
      </c>
      <c r="R49" s="72">
        <v>22</v>
      </c>
      <c r="S49" s="72">
        <v>0.77341988365941461</v>
      </c>
      <c r="T49" s="213">
        <v>-0.30341988365941464</v>
      </c>
      <c r="X49"/>
    </row>
    <row r="50" spans="1:24" x14ac:dyDescent="0.25">
      <c r="A50" s="187">
        <v>44882</v>
      </c>
      <c r="B50" s="110">
        <v>0.55000000000000004</v>
      </c>
      <c r="C50" s="170">
        <f t="shared" si="4"/>
        <v>0.93333333333333324</v>
      </c>
      <c r="D50" s="170">
        <f t="shared" si="5"/>
        <v>0.90233333333333321</v>
      </c>
      <c r="E50" s="193">
        <f t="shared" si="3"/>
        <v>0.76068996996818961</v>
      </c>
      <c r="R50" s="72">
        <v>23</v>
      </c>
      <c r="S50" s="72">
        <v>0.76957905869909382</v>
      </c>
      <c r="T50" s="213">
        <v>0.1304209413009062</v>
      </c>
      <c r="X50"/>
    </row>
    <row r="51" spans="1:24" x14ac:dyDescent="0.25">
      <c r="A51" s="188">
        <v>44883</v>
      </c>
      <c r="B51" s="112">
        <v>0.84</v>
      </c>
      <c r="C51" s="174">
        <f t="shared" si="4"/>
        <v>0.80000000000000016</v>
      </c>
      <c r="D51" s="174">
        <f t="shared" si="5"/>
        <v>0.72500000000000009</v>
      </c>
      <c r="E51" s="194">
        <f t="shared" si="3"/>
        <v>0.6974829789777327</v>
      </c>
      <c r="R51" s="72">
        <v>24</v>
      </c>
      <c r="S51" s="72">
        <v>0.76573823373874461</v>
      </c>
      <c r="T51" s="213">
        <v>-0.41573823373874463</v>
      </c>
      <c r="X51"/>
    </row>
    <row r="52" spans="1:24" x14ac:dyDescent="0.25">
      <c r="A52" s="187">
        <v>44884</v>
      </c>
      <c r="B52" s="110">
        <v>1.03</v>
      </c>
      <c r="C52" s="170">
        <f t="shared" si="4"/>
        <v>0.73999999999999988</v>
      </c>
      <c r="D52" s="170">
        <f t="shared" si="5"/>
        <v>0.76999999999999991</v>
      </c>
      <c r="E52" s="193">
        <f t="shared" si="3"/>
        <v>0.74023808528441282</v>
      </c>
      <c r="R52" s="72">
        <v>25</v>
      </c>
      <c r="S52" s="72">
        <v>0.76189740877842382</v>
      </c>
      <c r="T52" s="213">
        <v>-0.50189740877842381</v>
      </c>
      <c r="X52"/>
    </row>
    <row r="53" spans="1:24" x14ac:dyDescent="0.25">
      <c r="A53" s="188">
        <v>44885</v>
      </c>
      <c r="B53" s="112">
        <v>0.46</v>
      </c>
      <c r="C53" s="174">
        <f t="shared" si="4"/>
        <v>0.80666666666666664</v>
      </c>
      <c r="D53" s="174">
        <f t="shared" si="5"/>
        <v>0.87366666666666659</v>
      </c>
      <c r="E53" s="194">
        <f t="shared" si="3"/>
        <v>0.82716665969908898</v>
      </c>
      <c r="R53" s="72">
        <v>26</v>
      </c>
      <c r="S53" s="72">
        <v>0.75805658381807461</v>
      </c>
      <c r="T53" s="213">
        <v>7.1943416181925346E-2</v>
      </c>
      <c r="X53"/>
    </row>
    <row r="54" spans="1:24" x14ac:dyDescent="0.25">
      <c r="A54" s="187">
        <v>44886</v>
      </c>
      <c r="B54" s="110">
        <v>0.82</v>
      </c>
      <c r="C54" s="170">
        <f t="shared" si="4"/>
        <v>0.77666666666666673</v>
      </c>
      <c r="D54" s="170">
        <f t="shared" si="5"/>
        <v>0.68166666666666664</v>
      </c>
      <c r="E54" s="193">
        <f t="shared" si="3"/>
        <v>0.7170166617893623</v>
      </c>
      <c r="R54" s="72">
        <v>27</v>
      </c>
      <c r="S54" s="72">
        <v>0.7542157588577254</v>
      </c>
      <c r="T54" s="213">
        <v>-0.39421575885772542</v>
      </c>
      <c r="X54"/>
    </row>
    <row r="55" spans="1:24" x14ac:dyDescent="0.25">
      <c r="A55" s="188">
        <v>44887</v>
      </c>
      <c r="B55" s="112">
        <v>0.67</v>
      </c>
      <c r="C55" s="174">
        <f t="shared" si="4"/>
        <v>0.77</v>
      </c>
      <c r="D55" s="174">
        <f t="shared" si="5"/>
        <v>0.78499999999999992</v>
      </c>
      <c r="E55" s="194">
        <f t="shared" si="3"/>
        <v>0.74791166325255354</v>
      </c>
      <c r="R55" s="72">
        <v>28</v>
      </c>
      <c r="S55" s="72">
        <v>0.75037493389740462</v>
      </c>
      <c r="T55" s="213">
        <v>-1.0374933897404626E-2</v>
      </c>
      <c r="X55"/>
    </row>
    <row r="56" spans="1:24" x14ac:dyDescent="0.25">
      <c r="A56" s="187">
        <v>44888</v>
      </c>
      <c r="B56" s="110">
        <v>0.99</v>
      </c>
      <c r="C56" s="170">
        <f t="shared" si="4"/>
        <v>0.65</v>
      </c>
      <c r="D56" s="170">
        <f t="shared" si="5"/>
        <v>0.65599999999999992</v>
      </c>
      <c r="E56" s="193">
        <f t="shared" si="3"/>
        <v>0.72453816427678741</v>
      </c>
      <c r="R56" s="72">
        <v>29</v>
      </c>
      <c r="S56" s="72">
        <v>0.74653410893705541</v>
      </c>
      <c r="T56" s="213">
        <v>-0.17653410893705546</v>
      </c>
      <c r="X56"/>
    </row>
    <row r="57" spans="1:24" x14ac:dyDescent="0.25">
      <c r="A57" s="188">
        <v>44889</v>
      </c>
      <c r="B57" s="112">
        <v>1.03</v>
      </c>
      <c r="C57" s="174">
        <f t="shared" si="4"/>
        <v>0.82666666666666666</v>
      </c>
      <c r="D57" s="174">
        <f t="shared" si="5"/>
        <v>0.87566666666666659</v>
      </c>
      <c r="E57" s="194">
        <f t="shared" si="3"/>
        <v>0.8041767149937511</v>
      </c>
      <c r="R57" s="72">
        <v>30</v>
      </c>
      <c r="S57" s="72">
        <v>0.7426932839767062</v>
      </c>
      <c r="T57" s="213">
        <v>-8.2693283976706167E-2</v>
      </c>
      <c r="X57"/>
    </row>
    <row r="58" spans="1:24" x14ac:dyDescent="0.25">
      <c r="A58" s="187">
        <v>44890</v>
      </c>
      <c r="B58" s="110">
        <v>0.64</v>
      </c>
      <c r="C58" s="170">
        <f t="shared" si="4"/>
        <v>0.89666666666666683</v>
      </c>
      <c r="D58" s="170">
        <f t="shared" si="5"/>
        <v>0.93666666666666676</v>
      </c>
      <c r="E58" s="193">
        <f t="shared" si="3"/>
        <v>0.87192370049562573</v>
      </c>
      <c r="R58" s="72">
        <v>31</v>
      </c>
      <c r="S58" s="72">
        <v>0.73885245901638541</v>
      </c>
      <c r="T58" s="213">
        <v>-0.33885245901638539</v>
      </c>
      <c r="X58"/>
    </row>
    <row r="59" spans="1:24" x14ac:dyDescent="0.25">
      <c r="A59" s="188">
        <v>44891</v>
      </c>
      <c r="B59" s="112">
        <v>0.74</v>
      </c>
      <c r="C59" s="174">
        <f t="shared" si="4"/>
        <v>0.88666666666666671</v>
      </c>
      <c r="D59" s="174">
        <f t="shared" si="5"/>
        <v>0.81266666666666665</v>
      </c>
      <c r="E59" s="194">
        <f t="shared" si="3"/>
        <v>0.802346590346938</v>
      </c>
      <c r="M59" s="25"/>
      <c r="R59" s="72">
        <v>32</v>
      </c>
      <c r="S59" s="72">
        <v>0.7350116340560362</v>
      </c>
      <c r="T59" s="213">
        <v>0.11498836594396378</v>
      </c>
      <c r="X59"/>
    </row>
    <row r="60" spans="1:24" x14ac:dyDescent="0.25">
      <c r="A60" s="187">
        <v>44892</v>
      </c>
      <c r="B60" s="110">
        <v>0.44</v>
      </c>
      <c r="C60" s="170">
        <f t="shared" si="4"/>
        <v>0.80333333333333334</v>
      </c>
      <c r="D60" s="170">
        <f t="shared" si="5"/>
        <v>0.78433333333333333</v>
      </c>
      <c r="E60" s="193">
        <f t="shared" si="3"/>
        <v>0.78364261324285656</v>
      </c>
      <c r="R60" s="72">
        <v>33</v>
      </c>
      <c r="S60" s="72">
        <v>0.73117080909571541</v>
      </c>
      <c r="T60" s="213">
        <v>0.22882919090428455</v>
      </c>
      <c r="X60"/>
    </row>
    <row r="61" spans="1:24" x14ac:dyDescent="0.25">
      <c r="A61" s="188">
        <v>44893</v>
      </c>
      <c r="B61" s="112">
        <v>1.0900000000000001</v>
      </c>
      <c r="C61" s="174">
        <f t="shared" si="4"/>
        <v>0.60666666666666658</v>
      </c>
      <c r="D61" s="174">
        <f t="shared" si="5"/>
        <v>0.55666666666666664</v>
      </c>
      <c r="E61" s="194">
        <f t="shared" si="3"/>
        <v>0.68054982926999952</v>
      </c>
      <c r="R61" s="72">
        <v>34</v>
      </c>
      <c r="S61" s="72">
        <v>0.7273299841353662</v>
      </c>
      <c r="T61" s="213">
        <v>0.31267001586463383</v>
      </c>
      <c r="X61"/>
    </row>
    <row r="62" spans="1:24" x14ac:dyDescent="0.25">
      <c r="A62" s="187">
        <v>44894</v>
      </c>
      <c r="B62" s="110">
        <v>0.39</v>
      </c>
      <c r="C62" s="170">
        <f t="shared" si="4"/>
        <v>0.75666666666666671</v>
      </c>
      <c r="D62" s="170">
        <f t="shared" si="5"/>
        <v>0.85666666666666669</v>
      </c>
      <c r="E62" s="193">
        <f t="shared" si="3"/>
        <v>0.80338488048899959</v>
      </c>
      <c r="R62" s="72">
        <v>35</v>
      </c>
      <c r="S62" s="72">
        <v>0.72348915917501699</v>
      </c>
      <c r="T62" s="213">
        <v>0.13651084082498299</v>
      </c>
      <c r="X62"/>
    </row>
    <row r="63" spans="1:24" ht="13.8" thickBot="1" x14ac:dyDescent="0.3">
      <c r="A63" s="188">
        <v>44895</v>
      </c>
      <c r="B63" s="112">
        <v>0.73</v>
      </c>
      <c r="C63" s="174">
        <f t="shared" si="4"/>
        <v>0.64</v>
      </c>
      <c r="D63" s="174">
        <f t="shared" si="5"/>
        <v>0.56499999999999995</v>
      </c>
      <c r="E63" s="194">
        <f t="shared" si="3"/>
        <v>0.67936941634229964</v>
      </c>
      <c r="R63" s="72">
        <v>36</v>
      </c>
      <c r="S63" s="72">
        <v>0.71964833421469621</v>
      </c>
      <c r="T63" s="213">
        <v>-8.9648334214696201E-2</v>
      </c>
      <c r="X63"/>
    </row>
    <row r="64" spans="1:24" ht="14.4" thickBot="1" x14ac:dyDescent="0.3">
      <c r="A64" s="189">
        <v>44896</v>
      </c>
      <c r="B64" s="306">
        <f>_xlfn.FORECAST.ETS(A64,B3:B63,A3:A63)</f>
        <v>0.70322584139836897</v>
      </c>
      <c r="C64" s="307">
        <f t="shared" si="4"/>
        <v>0.73666666666666669</v>
      </c>
      <c r="D64" s="307">
        <f t="shared" si="5"/>
        <v>0.73466666666666658</v>
      </c>
      <c r="E64" s="190">
        <f t="shared" si="3"/>
        <v>0.69455859143960974</v>
      </c>
      <c r="R64" s="72">
        <v>37</v>
      </c>
      <c r="S64" s="72">
        <v>0.715807509254347</v>
      </c>
      <c r="T64" s="213">
        <v>-7.5807509254346983E-2</v>
      </c>
      <c r="X64"/>
    </row>
    <row r="65" spans="1:24" x14ac:dyDescent="0.25">
      <c r="A65" s="20"/>
      <c r="R65" s="72">
        <v>38</v>
      </c>
      <c r="S65" s="72">
        <v>0.71196668429399779</v>
      </c>
      <c r="T65" s="213">
        <v>2.8033315706002204E-2</v>
      </c>
      <c r="X65"/>
    </row>
    <row r="66" spans="1:24" x14ac:dyDescent="0.25">
      <c r="R66" s="72">
        <v>39</v>
      </c>
      <c r="S66" s="72">
        <v>0.708125859333677</v>
      </c>
      <c r="T66" s="213">
        <v>-0.43812585933367698</v>
      </c>
      <c r="X66"/>
    </row>
    <row r="67" spans="1:24" x14ac:dyDescent="0.25">
      <c r="R67" s="72">
        <v>40</v>
      </c>
      <c r="S67" s="72">
        <v>0.70428503437332779</v>
      </c>
      <c r="T67" s="213">
        <v>-0.39428503437332779</v>
      </c>
      <c r="X67"/>
    </row>
    <row r="68" spans="1:24" x14ac:dyDescent="0.25">
      <c r="R68" s="72">
        <v>41</v>
      </c>
      <c r="S68" s="72">
        <v>0.700444209413007</v>
      </c>
      <c r="T68" s="213">
        <v>0.36955579058699306</v>
      </c>
      <c r="X68"/>
    </row>
    <row r="69" spans="1:24" x14ac:dyDescent="0.25">
      <c r="E69" s="25"/>
      <c r="R69" s="72">
        <v>42</v>
      </c>
      <c r="S69" s="72">
        <v>0.69660338445265779</v>
      </c>
      <c r="T69" s="213">
        <v>2.3396615547342181E-2</v>
      </c>
      <c r="X69"/>
    </row>
    <row r="70" spans="1:24" x14ac:dyDescent="0.25">
      <c r="R70" s="72">
        <v>43</v>
      </c>
      <c r="S70" s="72">
        <v>0.69276255949230858</v>
      </c>
      <c r="T70" s="213">
        <v>-0.41276255949230856</v>
      </c>
      <c r="X70"/>
    </row>
    <row r="71" spans="1:24" x14ac:dyDescent="0.25">
      <c r="R71" s="72">
        <v>44</v>
      </c>
      <c r="S71" s="72">
        <v>0.68892173453198779</v>
      </c>
      <c r="T71" s="213">
        <v>-0.47892173453198783</v>
      </c>
      <c r="X71"/>
    </row>
    <row r="72" spans="1:24" x14ac:dyDescent="0.25">
      <c r="R72" s="72">
        <v>45</v>
      </c>
      <c r="S72" s="72">
        <v>0.68508090957163859</v>
      </c>
      <c r="T72" s="213">
        <v>0.26491909042836137</v>
      </c>
      <c r="X72"/>
    </row>
    <row r="73" spans="1:24" x14ac:dyDescent="0.25">
      <c r="R73" s="72">
        <v>46</v>
      </c>
      <c r="S73" s="72">
        <v>0.6812400846113178</v>
      </c>
      <c r="T73" s="213">
        <v>0.33875991538868222</v>
      </c>
      <c r="X73"/>
    </row>
    <row r="74" spans="1:24" x14ac:dyDescent="0.25">
      <c r="R74" s="72">
        <v>47</v>
      </c>
      <c r="S74" s="72">
        <v>0.67739925965096859</v>
      </c>
      <c r="T74" s="213">
        <v>0.15260074034903137</v>
      </c>
      <c r="X74"/>
    </row>
    <row r="75" spans="1:24" x14ac:dyDescent="0.25">
      <c r="R75" s="72">
        <v>48</v>
      </c>
      <c r="S75" s="72">
        <v>0.67355843469061938</v>
      </c>
      <c r="T75" s="213">
        <v>-0.12355843469061933</v>
      </c>
      <c r="X75"/>
    </row>
    <row r="76" spans="1:24" x14ac:dyDescent="0.25">
      <c r="R76" s="72">
        <v>49</v>
      </c>
      <c r="S76" s="72">
        <v>0.66971760973029859</v>
      </c>
      <c r="T76" s="213">
        <v>0.17028239026970138</v>
      </c>
      <c r="X76"/>
    </row>
    <row r="77" spans="1:24" x14ac:dyDescent="0.25">
      <c r="R77" s="72">
        <v>50</v>
      </c>
      <c r="S77" s="72">
        <v>0.66587678476994938</v>
      </c>
      <c r="T77" s="213">
        <v>0.36412321523005065</v>
      </c>
      <c r="X77"/>
    </row>
    <row r="78" spans="1:24" x14ac:dyDescent="0.25">
      <c r="R78" s="72">
        <v>51</v>
      </c>
      <c r="S78" s="72">
        <v>0.66203595980960017</v>
      </c>
      <c r="T78" s="213">
        <v>-0.20203595980960015</v>
      </c>
      <c r="X78"/>
    </row>
    <row r="79" spans="1:24" x14ac:dyDescent="0.25">
      <c r="R79" s="72">
        <v>52</v>
      </c>
      <c r="S79" s="72">
        <v>0.65819513484927938</v>
      </c>
      <c r="T79" s="213">
        <v>0.16180486515072057</v>
      </c>
      <c r="X79"/>
    </row>
    <row r="80" spans="1:24" x14ac:dyDescent="0.25">
      <c r="R80" s="72">
        <v>53</v>
      </c>
      <c r="S80" s="72">
        <v>0.65435430988893017</v>
      </c>
      <c r="T80" s="213">
        <v>1.5645690111069865E-2</v>
      </c>
      <c r="X80"/>
    </row>
    <row r="81" spans="18:24" x14ac:dyDescent="0.25">
      <c r="R81" s="72">
        <v>54</v>
      </c>
      <c r="S81" s="72">
        <v>0.65051348492860939</v>
      </c>
      <c r="T81" s="213">
        <v>0.3394865150713906</v>
      </c>
      <c r="X81"/>
    </row>
    <row r="82" spans="18:24" x14ac:dyDescent="0.25">
      <c r="R82" s="72">
        <v>55</v>
      </c>
      <c r="S82" s="72">
        <v>0.64667265996826018</v>
      </c>
      <c r="T82" s="213">
        <v>0.38332734003173985</v>
      </c>
      <c r="X82"/>
    </row>
    <row r="83" spans="18:24" x14ac:dyDescent="0.25">
      <c r="R83" s="72">
        <v>56</v>
      </c>
      <c r="S83" s="72">
        <v>0.64283183500791097</v>
      </c>
      <c r="T83" s="213">
        <v>-2.8318350079109544E-3</v>
      </c>
      <c r="X83"/>
    </row>
    <row r="84" spans="18:24" x14ac:dyDescent="0.25">
      <c r="R84" s="72">
        <v>57</v>
      </c>
      <c r="S84" s="72">
        <v>0.63899101004759018</v>
      </c>
      <c r="T84" s="213">
        <v>0.10100898995240981</v>
      </c>
      <c r="X84"/>
    </row>
    <row r="85" spans="18:24" x14ac:dyDescent="0.25">
      <c r="R85" s="72">
        <v>58</v>
      </c>
      <c r="S85" s="72">
        <v>0.63515018508724097</v>
      </c>
      <c r="T85" s="213">
        <v>-0.19515018508724097</v>
      </c>
      <c r="X85"/>
    </row>
    <row r="86" spans="18:24" x14ac:dyDescent="0.25">
      <c r="R86" s="72">
        <v>59</v>
      </c>
      <c r="S86" s="72">
        <v>0.63130936012689176</v>
      </c>
      <c r="T86" s="213">
        <v>0.45869063987310832</v>
      </c>
      <c r="X86"/>
    </row>
    <row r="87" spans="18:24" x14ac:dyDescent="0.25">
      <c r="R87" s="72">
        <v>60</v>
      </c>
      <c r="S87" s="72">
        <v>0.62746853516657097</v>
      </c>
      <c r="T87" s="213">
        <v>-0.23746853516657096</v>
      </c>
      <c r="X87"/>
    </row>
    <row r="88" spans="18:24" ht="13.8" thickBot="1" x14ac:dyDescent="0.3">
      <c r="R88" s="74">
        <v>61</v>
      </c>
      <c r="S88" s="74">
        <v>0.62362771020622176</v>
      </c>
      <c r="T88" s="440">
        <v>0.10637228979377822</v>
      </c>
      <c r="X88"/>
    </row>
    <row r="89" spans="18:24" ht="13.8" thickTop="1" x14ac:dyDescent="0.25">
      <c r="X89"/>
    </row>
    <row r="90" spans="18:24" x14ac:dyDescent="0.25">
      <c r="X90"/>
    </row>
    <row r="91" spans="18:24" x14ac:dyDescent="0.25">
      <c r="X91"/>
    </row>
    <row r="92" spans="18:24" x14ac:dyDescent="0.25">
      <c r="X92"/>
    </row>
    <row r="93" spans="18:24" x14ac:dyDescent="0.25">
      <c r="X93"/>
    </row>
    <row r="94" spans="18:24" x14ac:dyDescent="0.25">
      <c r="X94"/>
    </row>
    <row r="95" spans="18:24" x14ac:dyDescent="0.25">
      <c r="X95"/>
    </row>
    <row r="96" spans="18:24" x14ac:dyDescent="0.25">
      <c r="X96"/>
    </row>
    <row r="97" spans="24:24" x14ac:dyDescent="0.25">
      <c r="X97"/>
    </row>
    <row r="98" spans="24:24" x14ac:dyDescent="0.25">
      <c r="X98"/>
    </row>
    <row r="99" spans="24:24" x14ac:dyDescent="0.25">
      <c r="X99"/>
    </row>
    <row r="100" spans="24:24" x14ac:dyDescent="0.25">
      <c r="X100"/>
    </row>
    <row r="101" spans="24:24" x14ac:dyDescent="0.25">
      <c r="X101"/>
    </row>
    <row r="102" spans="24:24" x14ac:dyDescent="0.25">
      <c r="X102"/>
    </row>
    <row r="103" spans="24:24" x14ac:dyDescent="0.25">
      <c r="X103"/>
    </row>
    <row r="104" spans="24:24" x14ac:dyDescent="0.25">
      <c r="X104"/>
    </row>
  </sheetData>
  <mergeCells count="1">
    <mergeCell ref="R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3"/>
  <sheetViews>
    <sheetView showGridLines="0" workbookViewId="0"/>
  </sheetViews>
  <sheetFormatPr defaultRowHeight="13.2" x14ac:dyDescent="0.25"/>
  <cols>
    <col min="1" max="1" width="11.5546875" bestFit="1" customWidth="1"/>
    <col min="2" max="2" width="9.33203125" bestFit="1" customWidth="1"/>
    <col min="3" max="3" width="10.88671875" customWidth="1"/>
    <col min="4" max="4" width="26.109375" customWidth="1"/>
    <col min="5" max="5" width="25.88671875" customWidth="1"/>
    <col min="8" max="8" width="25.109375" customWidth="1"/>
  </cols>
  <sheetData>
    <row r="1" spans="1:5" ht="13.8" thickBot="1" x14ac:dyDescent="0.3">
      <c r="A1" s="124" t="s">
        <v>183</v>
      </c>
      <c r="B1" s="125" t="s">
        <v>184</v>
      </c>
      <c r="C1" s="125" t="s">
        <v>185</v>
      </c>
      <c r="D1" s="125" t="s">
        <v>186</v>
      </c>
      <c r="E1" s="126" t="s">
        <v>187</v>
      </c>
    </row>
    <row r="2" spans="1:5" ht="13.8" thickTop="1" x14ac:dyDescent="0.25">
      <c r="A2" s="127">
        <v>44835</v>
      </c>
      <c r="B2" s="116">
        <v>0.57999999999999996</v>
      </c>
      <c r="C2" s="108"/>
      <c r="D2" s="108"/>
      <c r="E2" s="128"/>
    </row>
    <row r="3" spans="1:5" x14ac:dyDescent="0.25">
      <c r="A3" s="129">
        <v>44836</v>
      </c>
      <c r="B3" s="117">
        <v>0.93</v>
      </c>
      <c r="C3" s="105"/>
      <c r="D3" s="105"/>
      <c r="E3" s="130"/>
    </row>
    <row r="4" spans="1:5" x14ac:dyDescent="0.25">
      <c r="A4" s="131">
        <v>44837</v>
      </c>
      <c r="B4" s="118">
        <v>0.86</v>
      </c>
      <c r="C4" s="113"/>
      <c r="D4" s="113"/>
      <c r="E4" s="132"/>
    </row>
    <row r="5" spans="1:5" x14ac:dyDescent="0.25">
      <c r="A5" s="129">
        <v>44838</v>
      </c>
      <c r="B5" s="117">
        <v>0.98</v>
      </c>
      <c r="C5" s="105"/>
      <c r="D5" s="105"/>
      <c r="E5" s="130"/>
    </row>
    <row r="6" spans="1:5" x14ac:dyDescent="0.25">
      <c r="A6" s="131">
        <v>44839</v>
      </c>
      <c r="B6" s="118">
        <v>0.55000000000000004</v>
      </c>
      <c r="C6" s="113"/>
      <c r="D6" s="113"/>
      <c r="E6" s="132"/>
    </row>
    <row r="7" spans="1:5" x14ac:dyDescent="0.25">
      <c r="A7" s="129">
        <v>44840</v>
      </c>
      <c r="B7" s="117">
        <v>3.68</v>
      </c>
      <c r="C7" s="105"/>
      <c r="D7" s="105"/>
      <c r="E7" s="130"/>
    </row>
    <row r="8" spans="1:5" x14ac:dyDescent="0.25">
      <c r="A8" s="131">
        <v>44841</v>
      </c>
      <c r="B8" s="118">
        <v>1</v>
      </c>
      <c r="C8" s="113"/>
      <c r="D8" s="113"/>
      <c r="E8" s="132"/>
    </row>
    <row r="9" spans="1:5" x14ac:dyDescent="0.25">
      <c r="A9" s="129">
        <v>44842</v>
      </c>
      <c r="B9" s="117">
        <v>0.39</v>
      </c>
      <c r="C9" s="105"/>
      <c r="D9" s="105"/>
      <c r="E9" s="130"/>
    </row>
    <row r="10" spans="1:5" x14ac:dyDescent="0.25">
      <c r="A10" s="131">
        <v>44843</v>
      </c>
      <c r="B10" s="118">
        <v>0.87</v>
      </c>
      <c r="C10" s="113"/>
      <c r="D10" s="113"/>
      <c r="E10" s="132"/>
    </row>
    <row r="11" spans="1:5" x14ac:dyDescent="0.25">
      <c r="A11" s="129">
        <v>44844</v>
      </c>
      <c r="B11" s="117">
        <v>0.8</v>
      </c>
      <c r="C11" s="105"/>
      <c r="D11" s="105"/>
      <c r="E11" s="130"/>
    </row>
    <row r="12" spans="1:5" x14ac:dyDescent="0.25">
      <c r="A12" s="131">
        <v>44845</v>
      </c>
      <c r="B12" s="118">
        <v>1</v>
      </c>
      <c r="C12" s="113"/>
      <c r="D12" s="113"/>
      <c r="E12" s="132"/>
    </row>
    <row r="13" spans="1:5" x14ac:dyDescent="0.25">
      <c r="A13" s="129">
        <v>44846</v>
      </c>
      <c r="B13" s="117">
        <v>0.97</v>
      </c>
      <c r="C13" s="105"/>
      <c r="D13" s="105"/>
      <c r="E13" s="130"/>
    </row>
    <row r="14" spans="1:5" x14ac:dyDescent="0.25">
      <c r="A14" s="131">
        <v>44847</v>
      </c>
      <c r="B14" s="118">
        <v>0.87</v>
      </c>
      <c r="C14" s="113"/>
      <c r="D14" s="113"/>
      <c r="E14" s="132"/>
    </row>
    <row r="15" spans="1:5" x14ac:dyDescent="0.25">
      <c r="A15" s="129">
        <v>44848</v>
      </c>
      <c r="B15" s="117">
        <v>0.98</v>
      </c>
      <c r="C15" s="105"/>
      <c r="D15" s="105"/>
      <c r="E15" s="130"/>
    </row>
    <row r="16" spans="1:5" x14ac:dyDescent="0.25">
      <c r="A16" s="131">
        <v>44849</v>
      </c>
      <c r="B16" s="118">
        <v>0.37</v>
      </c>
      <c r="C16" s="113"/>
      <c r="D16" s="113"/>
      <c r="E16" s="132"/>
    </row>
    <row r="17" spans="1:16" x14ac:dyDescent="0.25">
      <c r="A17" s="129">
        <v>44850</v>
      </c>
      <c r="B17" s="117">
        <v>0.49</v>
      </c>
      <c r="C17" s="105"/>
      <c r="D17" s="105"/>
      <c r="E17" s="130"/>
    </row>
    <row r="18" spans="1:16" x14ac:dyDescent="0.25">
      <c r="A18" s="131">
        <v>44851</v>
      </c>
      <c r="B18" s="118">
        <v>0.54</v>
      </c>
      <c r="C18" s="113"/>
      <c r="D18" s="113"/>
      <c r="E18" s="132"/>
    </row>
    <row r="19" spans="1:16" x14ac:dyDescent="0.25">
      <c r="A19" s="129">
        <v>44852</v>
      </c>
      <c r="B19" s="117">
        <v>0.91</v>
      </c>
      <c r="C19" s="105"/>
      <c r="D19" s="105"/>
      <c r="E19" s="130"/>
    </row>
    <row r="20" spans="1:16" x14ac:dyDescent="0.25">
      <c r="A20" s="131">
        <v>44853</v>
      </c>
      <c r="B20" s="118">
        <v>0.34</v>
      </c>
      <c r="C20" s="113"/>
      <c r="D20" s="113"/>
      <c r="E20" s="132"/>
    </row>
    <row r="21" spans="1:16" x14ac:dyDescent="0.25">
      <c r="A21" s="129">
        <v>44854</v>
      </c>
      <c r="B21" s="117">
        <v>0.35</v>
      </c>
      <c r="C21" s="105"/>
      <c r="D21" s="105"/>
      <c r="E21" s="130"/>
    </row>
    <row r="22" spans="1:16" x14ac:dyDescent="0.25">
      <c r="A22" s="131">
        <v>44855</v>
      </c>
      <c r="B22" s="118">
        <v>0.27</v>
      </c>
      <c r="C22" s="113"/>
      <c r="D22" s="113"/>
      <c r="E22" s="132"/>
    </row>
    <row r="23" spans="1:16" x14ac:dyDescent="0.25">
      <c r="A23" s="129">
        <v>44856</v>
      </c>
      <c r="B23" s="117">
        <v>0.47</v>
      </c>
      <c r="C23" s="105"/>
      <c r="D23" s="105"/>
      <c r="E23" s="130"/>
      <c r="H23" s="28" t="s">
        <v>218</v>
      </c>
    </row>
    <row r="24" spans="1:16" x14ac:dyDescent="0.25">
      <c r="A24" s="131">
        <v>44857</v>
      </c>
      <c r="B24" s="118">
        <v>0.9</v>
      </c>
      <c r="C24" s="113"/>
      <c r="D24" s="113"/>
      <c r="E24" s="132"/>
      <c r="H24" s="19" t="s">
        <v>255</v>
      </c>
    </row>
    <row r="25" spans="1:16" ht="12.75" customHeight="1" x14ac:dyDescent="0.25">
      <c r="A25" s="129">
        <v>44858</v>
      </c>
      <c r="B25" s="117">
        <v>0.35</v>
      </c>
      <c r="C25" s="105"/>
      <c r="D25" s="105"/>
      <c r="E25" s="130"/>
      <c r="H25" s="320" t="s">
        <v>219</v>
      </c>
      <c r="K25" s="456" t="s">
        <v>273</v>
      </c>
      <c r="L25" s="456"/>
      <c r="M25" s="456"/>
      <c r="N25" s="456"/>
      <c r="O25" s="456"/>
    </row>
    <row r="26" spans="1:16" ht="12.75" customHeight="1" x14ac:dyDescent="0.25">
      <c r="A26" s="131">
        <v>44859</v>
      </c>
      <c r="B26" s="118">
        <v>0.26</v>
      </c>
      <c r="C26" s="113"/>
      <c r="D26" s="113"/>
      <c r="E26" s="132"/>
      <c r="H26" s="320" t="s">
        <v>266</v>
      </c>
      <c r="K26" s="456"/>
      <c r="L26" s="456"/>
      <c r="M26" s="456"/>
      <c r="N26" s="456"/>
      <c r="O26" s="456"/>
    </row>
    <row r="27" spans="1:16" ht="12.75" customHeight="1" x14ac:dyDescent="0.25">
      <c r="A27" s="129">
        <v>44860</v>
      </c>
      <c r="B27" s="117">
        <v>0.83</v>
      </c>
      <c r="C27" s="105"/>
      <c r="D27" s="105"/>
      <c r="E27" s="130"/>
      <c r="H27" s="320" t="s">
        <v>267</v>
      </c>
      <c r="K27" s="456"/>
      <c r="L27" s="456"/>
      <c r="M27" s="456"/>
      <c r="N27" s="456"/>
      <c r="O27" s="456"/>
    </row>
    <row r="28" spans="1:16" ht="12.75" customHeight="1" x14ac:dyDescent="0.25">
      <c r="A28" s="131">
        <v>44861</v>
      </c>
      <c r="B28" s="118">
        <v>0.36</v>
      </c>
      <c r="C28" s="113"/>
      <c r="D28" s="113"/>
      <c r="E28" s="132"/>
      <c r="H28" s="320" t="s">
        <v>268</v>
      </c>
      <c r="I28" s="99"/>
      <c r="J28" s="99"/>
      <c r="K28" s="456"/>
      <c r="L28" s="456"/>
      <c r="M28" s="456"/>
      <c r="N28" s="456"/>
      <c r="O28" s="456"/>
      <c r="P28" s="99"/>
    </row>
    <row r="29" spans="1:16" ht="14.25" customHeight="1" x14ac:dyDescent="0.25">
      <c r="A29" s="129">
        <v>44862</v>
      </c>
      <c r="B29" s="117">
        <v>0.74</v>
      </c>
      <c r="C29" s="105"/>
      <c r="D29" s="105"/>
      <c r="E29" s="130"/>
      <c r="I29" s="261"/>
      <c r="J29" s="261"/>
      <c r="K29" s="457" t="s">
        <v>262</v>
      </c>
      <c r="L29" s="457"/>
      <c r="M29" s="457"/>
      <c r="N29" s="457"/>
      <c r="O29" s="457"/>
    </row>
    <row r="30" spans="1:16" x14ac:dyDescent="0.25">
      <c r="A30" s="131">
        <v>44863</v>
      </c>
      <c r="B30" s="118">
        <v>0.56999999999999995</v>
      </c>
      <c r="C30" s="113"/>
      <c r="D30" s="113"/>
      <c r="E30" s="132"/>
      <c r="H30" s="19"/>
      <c r="K30" s="457"/>
      <c r="L30" s="457"/>
      <c r="M30" s="457"/>
      <c r="N30" s="457"/>
      <c r="O30" s="457"/>
    </row>
    <row r="31" spans="1:16" ht="13.8" thickBot="1" x14ac:dyDescent="0.3">
      <c r="A31" s="129">
        <v>44864</v>
      </c>
      <c r="B31" s="117">
        <v>0.66</v>
      </c>
      <c r="C31" s="105"/>
      <c r="D31" s="105"/>
      <c r="E31" s="130"/>
      <c r="H31" s="19" t="s">
        <v>263</v>
      </c>
      <c r="K31" s="457"/>
      <c r="L31" s="457"/>
      <c r="M31" s="457"/>
      <c r="N31" s="457"/>
      <c r="O31" s="457"/>
    </row>
    <row r="32" spans="1:16" ht="13.8" thickBot="1" x14ac:dyDescent="0.3">
      <c r="A32" s="131">
        <v>44865</v>
      </c>
      <c r="B32" s="118">
        <v>0.4</v>
      </c>
      <c r="C32" s="113"/>
      <c r="D32" s="113"/>
      <c r="E32" s="132"/>
      <c r="H32" s="315" t="s">
        <v>220</v>
      </c>
      <c r="I32" s="316" t="s">
        <v>224</v>
      </c>
    </row>
    <row r="33" spans="1:16" ht="12.75" customHeight="1" x14ac:dyDescent="0.25">
      <c r="A33" s="129">
        <v>44866</v>
      </c>
      <c r="B33" s="117">
        <v>0.85</v>
      </c>
      <c r="C33" s="105"/>
      <c r="D33" s="105"/>
      <c r="E33" s="130"/>
      <c r="H33" s="179" t="s">
        <v>221</v>
      </c>
      <c r="I33" s="182">
        <f>'8. T3 (a)'!B64</f>
        <v>0.70322584139836897</v>
      </c>
      <c r="P33" s="259"/>
    </row>
    <row r="34" spans="1:16" ht="12" customHeight="1" x14ac:dyDescent="0.25">
      <c r="A34" s="131">
        <v>44867</v>
      </c>
      <c r="B34" s="118">
        <v>0.96</v>
      </c>
      <c r="C34" s="113"/>
      <c r="D34" s="113"/>
      <c r="E34" s="132"/>
      <c r="H34" s="180" t="s">
        <v>223</v>
      </c>
      <c r="I34" s="140">
        <f>C63</f>
        <v>0.85971406469844225</v>
      </c>
      <c r="K34" s="447" t="s">
        <v>276</v>
      </c>
      <c r="L34" s="448"/>
      <c r="M34" s="448"/>
      <c r="N34" s="448"/>
      <c r="O34" s="449"/>
      <c r="P34" s="259"/>
    </row>
    <row r="35" spans="1:16" x14ac:dyDescent="0.25">
      <c r="A35" s="129">
        <v>44868</v>
      </c>
      <c r="B35" s="117">
        <v>1.04</v>
      </c>
      <c r="C35" s="105"/>
      <c r="D35" s="105"/>
      <c r="E35" s="130"/>
      <c r="H35" s="180" t="s">
        <v>236</v>
      </c>
      <c r="I35" s="140">
        <f>'8. T3 (a)'!D64</f>
        <v>0.73466666666666658</v>
      </c>
      <c r="K35" s="450"/>
      <c r="L35" s="451"/>
      <c r="M35" s="451"/>
      <c r="N35" s="451"/>
      <c r="O35" s="452"/>
      <c r="P35" s="259"/>
    </row>
    <row r="36" spans="1:16" ht="12.75" customHeight="1" thickBot="1" x14ac:dyDescent="0.3">
      <c r="A36" s="131">
        <v>44869</v>
      </c>
      <c r="B36" s="118">
        <v>0.86</v>
      </c>
      <c r="C36" s="113"/>
      <c r="D36" s="113"/>
      <c r="E36" s="132"/>
      <c r="H36" s="181" t="s">
        <v>238</v>
      </c>
      <c r="I36" s="139">
        <f>'8. T3 (a)'!E64</f>
        <v>0.69455859143960974</v>
      </c>
      <c r="K36" s="453"/>
      <c r="L36" s="454"/>
      <c r="M36" s="454"/>
      <c r="N36" s="454"/>
      <c r="O36" s="455"/>
    </row>
    <row r="37" spans="1:16" ht="12.75" customHeight="1" thickBot="1" x14ac:dyDescent="0.3">
      <c r="A37" s="129">
        <v>44870</v>
      </c>
      <c r="B37" s="117">
        <v>0.63</v>
      </c>
      <c r="C37" s="105"/>
      <c r="D37" s="105"/>
      <c r="E37" s="130"/>
      <c r="H37" s="381" t="s">
        <v>254</v>
      </c>
      <c r="I37" s="317">
        <f>AVERAGE(I35:I36)</f>
        <v>0.71461262905313816</v>
      </c>
      <c r="P37" s="177"/>
    </row>
    <row r="38" spans="1:16" ht="13.5" customHeight="1" x14ac:dyDescent="0.25">
      <c r="A38" s="131">
        <v>44871</v>
      </c>
      <c r="B38" s="118">
        <v>0.64</v>
      </c>
      <c r="C38" s="113"/>
      <c r="D38" s="113"/>
      <c r="E38" s="132"/>
      <c r="H38" s="177"/>
      <c r="I38" s="177"/>
      <c r="J38" s="177"/>
      <c r="K38" s="177"/>
      <c r="L38" s="177"/>
      <c r="M38" s="177"/>
      <c r="N38" s="177"/>
    </row>
    <row r="39" spans="1:16" ht="12.75" customHeight="1" x14ac:dyDescent="0.25">
      <c r="A39" s="129">
        <v>44872</v>
      </c>
      <c r="B39" s="117">
        <v>0.74</v>
      </c>
      <c r="C39" s="105"/>
      <c r="D39" s="105"/>
      <c r="E39" s="130"/>
      <c r="H39" s="380"/>
      <c r="I39" s="380"/>
      <c r="J39" s="380"/>
      <c r="K39" s="380"/>
      <c r="L39" s="380"/>
      <c r="M39" s="380"/>
      <c r="N39" s="380"/>
      <c r="O39" s="380"/>
      <c r="P39" s="260"/>
    </row>
    <row r="40" spans="1:16" ht="13.5" customHeight="1" x14ac:dyDescent="0.25">
      <c r="A40" s="131">
        <v>44873</v>
      </c>
      <c r="B40" s="118">
        <v>0.27</v>
      </c>
      <c r="C40" s="113"/>
      <c r="D40" s="113"/>
      <c r="E40" s="132"/>
      <c r="H40" s="260"/>
      <c r="I40" s="380"/>
      <c r="J40" s="380"/>
      <c r="K40" s="380"/>
      <c r="L40" s="380"/>
      <c r="M40" s="380"/>
      <c r="N40" s="380"/>
      <c r="O40" s="380"/>
      <c r="P40" s="260"/>
    </row>
    <row r="41" spans="1:16" x14ac:dyDescent="0.25">
      <c r="A41" s="129">
        <v>44874</v>
      </c>
      <c r="B41" s="117">
        <v>0.31</v>
      </c>
      <c r="C41" s="105"/>
      <c r="D41" s="105"/>
      <c r="E41" s="130"/>
      <c r="I41" s="260"/>
      <c r="J41" s="308"/>
      <c r="K41" s="308"/>
      <c r="L41" s="308"/>
      <c r="M41" s="308"/>
      <c r="N41" s="308"/>
      <c r="O41" s="308"/>
      <c r="P41" s="260"/>
    </row>
    <row r="42" spans="1:16" x14ac:dyDescent="0.25">
      <c r="A42" s="131">
        <v>44875</v>
      </c>
      <c r="B42" s="118">
        <v>1.07</v>
      </c>
      <c r="C42" s="113"/>
      <c r="D42" s="113"/>
      <c r="E42" s="132"/>
      <c r="J42" s="260"/>
      <c r="K42" s="260"/>
      <c r="L42" s="260"/>
      <c r="M42" s="260"/>
      <c r="N42" s="260"/>
      <c r="O42" s="260"/>
    </row>
    <row r="43" spans="1:16" x14ac:dyDescent="0.25">
      <c r="A43" s="129">
        <v>44876</v>
      </c>
      <c r="B43" s="117">
        <v>0.72</v>
      </c>
      <c r="C43" s="105"/>
      <c r="D43" s="105"/>
      <c r="E43" s="130"/>
    </row>
    <row r="44" spans="1:16" x14ac:dyDescent="0.25">
      <c r="A44" s="131">
        <v>44877</v>
      </c>
      <c r="B44" s="118">
        <v>0.28000000000000003</v>
      </c>
      <c r="C44" s="113"/>
      <c r="D44" s="113"/>
      <c r="E44" s="132"/>
    </row>
    <row r="45" spans="1:16" x14ac:dyDescent="0.25">
      <c r="A45" s="129">
        <v>44878</v>
      </c>
      <c r="B45" s="117">
        <v>0.21</v>
      </c>
      <c r="C45" s="105"/>
      <c r="D45" s="105"/>
      <c r="E45" s="130"/>
    </row>
    <row r="46" spans="1:16" x14ac:dyDescent="0.25">
      <c r="A46" s="131">
        <v>44879</v>
      </c>
      <c r="B46" s="118">
        <v>0.95</v>
      </c>
      <c r="C46" s="113"/>
      <c r="D46" s="113"/>
      <c r="E46" s="132"/>
    </row>
    <row r="47" spans="1:16" x14ac:dyDescent="0.25">
      <c r="A47" s="129">
        <v>44880</v>
      </c>
      <c r="B47" s="117">
        <v>1.02</v>
      </c>
      <c r="C47" s="105"/>
      <c r="D47" s="105"/>
      <c r="E47" s="130"/>
    </row>
    <row r="48" spans="1:16" x14ac:dyDescent="0.25">
      <c r="A48" s="131">
        <v>44881</v>
      </c>
      <c r="B48" s="118">
        <v>0.83</v>
      </c>
      <c r="C48" s="113"/>
      <c r="D48" s="113"/>
      <c r="E48" s="132"/>
    </row>
    <row r="49" spans="1:5" x14ac:dyDescent="0.25">
      <c r="A49" s="129">
        <v>44882</v>
      </c>
      <c r="B49" s="117">
        <v>0.55000000000000004</v>
      </c>
      <c r="C49" s="105"/>
      <c r="D49" s="105"/>
      <c r="E49" s="130"/>
    </row>
    <row r="50" spans="1:5" x14ac:dyDescent="0.25">
      <c r="A50" s="131">
        <v>44883</v>
      </c>
      <c r="B50" s="118">
        <v>0.84</v>
      </c>
      <c r="C50" s="113"/>
      <c r="D50" s="113"/>
      <c r="E50" s="132"/>
    </row>
    <row r="51" spans="1:5" x14ac:dyDescent="0.25">
      <c r="A51" s="129">
        <v>44884</v>
      </c>
      <c r="B51" s="117">
        <v>1.03</v>
      </c>
      <c r="C51" s="105"/>
      <c r="D51" s="105"/>
      <c r="E51" s="130"/>
    </row>
    <row r="52" spans="1:5" x14ac:dyDescent="0.25">
      <c r="A52" s="131">
        <v>44885</v>
      </c>
      <c r="B52" s="118">
        <v>0.46</v>
      </c>
      <c r="C52" s="119">
        <v>0.46</v>
      </c>
      <c r="D52" s="119">
        <v>0.46</v>
      </c>
      <c r="E52" s="133">
        <v>0.46</v>
      </c>
    </row>
    <row r="53" spans="1:5" x14ac:dyDescent="0.25">
      <c r="A53" s="129">
        <v>44886</v>
      </c>
      <c r="B53" s="117">
        <v>0.82</v>
      </c>
      <c r="C53" s="115">
        <f t="shared" ref="C53:C63" si="0">_xlfn.FORECAST.ETS(A53,$B$2:$B$52,$A$2:$A$52,4,1)</f>
        <v>0.37924679371980141</v>
      </c>
      <c r="D53" s="115">
        <f t="shared" ref="D53:D63" si="1">C53-_xlfn.FORECAST.ETS.CONFINT(A53,$B$2:$B$52,$A$2:$A$52,0.95,4,1)</f>
        <v>-0.55262454526338523</v>
      </c>
      <c r="E53" s="134">
        <f t="shared" ref="E53:E63" si="2">C53+_xlfn.FORECAST.ETS.CONFINT(A53,$B$2:$B$52,$A$2:$A$52,0.95,4,1)</f>
        <v>1.3111181327029882</v>
      </c>
    </row>
    <row r="54" spans="1:5" x14ac:dyDescent="0.25">
      <c r="A54" s="131">
        <v>44887</v>
      </c>
      <c r="B54" s="118">
        <v>0.67</v>
      </c>
      <c r="C54" s="119">
        <f t="shared" si="0"/>
        <v>0.56606074456198763</v>
      </c>
      <c r="D54" s="119">
        <f t="shared" si="1"/>
        <v>-0.36581478783278931</v>
      </c>
      <c r="E54" s="133">
        <f t="shared" si="2"/>
        <v>1.4979362769567646</v>
      </c>
    </row>
    <row r="55" spans="1:5" x14ac:dyDescent="0.25">
      <c r="A55" s="129">
        <v>44888</v>
      </c>
      <c r="B55" s="117">
        <v>0.99</v>
      </c>
      <c r="C55" s="115">
        <f t="shared" si="0"/>
        <v>0.89874519937473163</v>
      </c>
      <c r="D55" s="115">
        <f t="shared" si="1"/>
        <v>-3.313778792739086E-2</v>
      </c>
      <c r="E55" s="134">
        <f t="shared" si="2"/>
        <v>1.8306281866768541</v>
      </c>
    </row>
    <row r="56" spans="1:5" x14ac:dyDescent="0.25">
      <c r="A56" s="131">
        <v>44889</v>
      </c>
      <c r="B56" s="118">
        <v>1.03</v>
      </c>
      <c r="C56" s="119">
        <f t="shared" si="0"/>
        <v>0.41880286193538774</v>
      </c>
      <c r="D56" s="119">
        <f t="shared" si="1"/>
        <v>-0.51309177354007107</v>
      </c>
      <c r="E56" s="133">
        <f t="shared" si="2"/>
        <v>1.3506974974108465</v>
      </c>
    </row>
    <row r="57" spans="1:5" x14ac:dyDescent="0.25">
      <c r="A57" s="129">
        <v>44890</v>
      </c>
      <c r="B57" s="117">
        <v>0.64</v>
      </c>
      <c r="C57" s="115">
        <f t="shared" si="0"/>
        <v>0.35973122638165667</v>
      </c>
      <c r="D57" s="115">
        <f t="shared" si="1"/>
        <v>-0.58012512048951759</v>
      </c>
      <c r="E57" s="134">
        <f t="shared" si="2"/>
        <v>1.2995875732528308</v>
      </c>
    </row>
    <row r="58" spans="1:5" x14ac:dyDescent="0.25">
      <c r="A58" s="131">
        <v>44891</v>
      </c>
      <c r="B58" s="118">
        <v>0.74</v>
      </c>
      <c r="C58" s="119">
        <f t="shared" si="0"/>
        <v>0.54654517722384288</v>
      </c>
      <c r="D58" s="119">
        <f t="shared" si="1"/>
        <v>-0.39333380625193282</v>
      </c>
      <c r="E58" s="133">
        <f t="shared" si="2"/>
        <v>1.4864241606996185</v>
      </c>
    </row>
    <row r="59" spans="1:5" x14ac:dyDescent="0.25">
      <c r="A59" s="129">
        <v>44892</v>
      </c>
      <c r="B59" s="117">
        <v>0.44</v>
      </c>
      <c r="C59" s="115">
        <f t="shared" si="0"/>
        <v>0.87922963203658688</v>
      </c>
      <c r="D59" s="115">
        <f t="shared" si="1"/>
        <v>-6.0678916795570692E-2</v>
      </c>
      <c r="E59" s="134">
        <f t="shared" si="2"/>
        <v>1.8191381808687446</v>
      </c>
    </row>
    <row r="60" spans="1:5" x14ac:dyDescent="0.25">
      <c r="A60" s="131">
        <v>44893</v>
      </c>
      <c r="B60" s="118">
        <v>1.0900000000000001</v>
      </c>
      <c r="C60" s="119">
        <f t="shared" si="0"/>
        <v>0.39928729459724299</v>
      </c>
      <c r="D60" s="119">
        <f t="shared" si="1"/>
        <v>-0.54065867155578973</v>
      </c>
      <c r="E60" s="133">
        <f t="shared" si="2"/>
        <v>1.3392332607502757</v>
      </c>
    </row>
    <row r="61" spans="1:5" x14ac:dyDescent="0.25">
      <c r="A61" s="129">
        <v>44894</v>
      </c>
      <c r="B61" s="117">
        <v>0.39</v>
      </c>
      <c r="C61" s="115">
        <f t="shared" si="0"/>
        <v>0.34021565904351192</v>
      </c>
      <c r="D61" s="115">
        <f t="shared" si="1"/>
        <v>-0.60811166904219816</v>
      </c>
      <c r="E61" s="134">
        <f t="shared" si="2"/>
        <v>1.288542987129222</v>
      </c>
    </row>
    <row r="62" spans="1:5" ht="13.8" thickBot="1" x14ac:dyDescent="0.3">
      <c r="A62" s="135">
        <v>44895</v>
      </c>
      <c r="B62" s="120">
        <v>0.73</v>
      </c>
      <c r="C62" s="121">
        <f t="shared" si="0"/>
        <v>0.52702960988569814</v>
      </c>
      <c r="D62" s="121">
        <f t="shared" si="1"/>
        <v>-0.42135311648665874</v>
      </c>
      <c r="E62" s="136">
        <f t="shared" si="2"/>
        <v>1.4754123362580551</v>
      </c>
    </row>
    <row r="63" spans="1:5" ht="14.4" thickBot="1" x14ac:dyDescent="0.3">
      <c r="A63" s="137">
        <v>44896</v>
      </c>
      <c r="B63" s="122"/>
      <c r="C63" s="123">
        <f t="shared" si="0"/>
        <v>0.85971406469844225</v>
      </c>
      <c r="D63" s="123">
        <f t="shared" si="1"/>
        <v>-8.8734585996561255E-2</v>
      </c>
      <c r="E63" s="138">
        <f t="shared" si="2"/>
        <v>1.8081627153934456</v>
      </c>
    </row>
  </sheetData>
  <mergeCells count="3">
    <mergeCell ref="K34:O36"/>
    <mergeCell ref="K25:O28"/>
    <mergeCell ref="K29:O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S64"/>
  <sheetViews>
    <sheetView showGridLines="0" topLeftCell="E1" workbookViewId="0">
      <selection activeCell="V48" sqref="V48"/>
    </sheetView>
  </sheetViews>
  <sheetFormatPr defaultRowHeight="13.2" x14ac:dyDescent="0.25"/>
  <cols>
    <col min="2" max="2" width="13" bestFit="1" customWidth="1"/>
    <col min="3" max="3" width="13.44140625" customWidth="1"/>
    <col min="4" max="4" width="18.5546875" style="178" customWidth="1"/>
    <col min="5" max="5" width="22.44140625" style="178" customWidth="1"/>
    <col min="6" max="6" width="20.44140625" style="178" customWidth="1"/>
    <col min="16" max="18" width="9.109375" style="99"/>
    <col min="19" max="19" width="12" style="99" customWidth="1"/>
  </cols>
  <sheetData>
    <row r="1" spans="2:11" ht="13.8" thickBot="1" x14ac:dyDescent="0.3"/>
    <row r="2" spans="2:11" ht="33.75" customHeight="1" thickBot="1" x14ac:dyDescent="0.3">
      <c r="B2" s="203" t="s">
        <v>124</v>
      </c>
      <c r="C2" s="204" t="s">
        <v>126</v>
      </c>
      <c r="D2" s="205" t="s">
        <v>235</v>
      </c>
      <c r="E2" s="205" t="s">
        <v>236</v>
      </c>
      <c r="F2" s="206" t="s">
        <v>238</v>
      </c>
      <c r="H2" s="175" t="s">
        <v>237</v>
      </c>
      <c r="I2" s="176">
        <v>0.3</v>
      </c>
      <c r="K2" s="309" t="s">
        <v>264</v>
      </c>
    </row>
    <row r="3" spans="2:11" x14ac:dyDescent="0.25">
      <c r="B3" s="207">
        <v>44835</v>
      </c>
      <c r="C3" s="311">
        <v>0.52</v>
      </c>
      <c r="D3" s="195"/>
      <c r="E3" s="195"/>
      <c r="F3" s="199"/>
    </row>
    <row r="4" spans="2:11" x14ac:dyDescent="0.25">
      <c r="B4" s="208">
        <v>44836</v>
      </c>
      <c r="C4" s="312">
        <v>0.7</v>
      </c>
      <c r="D4" s="196"/>
      <c r="E4" s="197"/>
      <c r="F4" s="200">
        <f>C3</f>
        <v>0.52</v>
      </c>
    </row>
    <row r="5" spans="2:11" x14ac:dyDescent="0.25">
      <c r="B5" s="209">
        <v>44837</v>
      </c>
      <c r="C5" s="313">
        <v>0.56999999999999995</v>
      </c>
      <c r="D5" s="195"/>
      <c r="E5" s="198"/>
      <c r="F5" s="201">
        <f t="shared" ref="F5:F36" si="0">0.3*C4+0.7*F4</f>
        <v>0.57399999999999995</v>
      </c>
    </row>
    <row r="6" spans="2:11" x14ac:dyDescent="0.25">
      <c r="B6" s="208">
        <v>44838</v>
      </c>
      <c r="C6" s="312">
        <v>0.51</v>
      </c>
      <c r="D6" s="197">
        <f t="shared" ref="D6:D37" si="1">AVERAGE(C3:C5)</f>
        <v>0.59666666666666668</v>
      </c>
      <c r="E6" s="197">
        <f t="shared" ref="E6:E37" si="2">$I$2*C5+(1-$I$2)*D6</f>
        <v>0.58866666666666667</v>
      </c>
      <c r="F6" s="200">
        <f t="shared" si="0"/>
        <v>0.57279999999999998</v>
      </c>
    </row>
    <row r="7" spans="2:11" x14ac:dyDescent="0.25">
      <c r="B7" s="209">
        <v>44839</v>
      </c>
      <c r="C7" s="313">
        <v>0.42</v>
      </c>
      <c r="D7" s="198">
        <f t="shared" si="1"/>
        <v>0.59333333333333338</v>
      </c>
      <c r="E7" s="198">
        <f t="shared" si="2"/>
        <v>0.56833333333333336</v>
      </c>
      <c r="F7" s="201">
        <f t="shared" si="0"/>
        <v>0.55396000000000001</v>
      </c>
    </row>
    <row r="8" spans="2:11" x14ac:dyDescent="0.25">
      <c r="B8" s="208">
        <v>44840</v>
      </c>
      <c r="C8" s="312">
        <v>0.62</v>
      </c>
      <c r="D8" s="197">
        <f t="shared" si="1"/>
        <v>0.5</v>
      </c>
      <c r="E8" s="197">
        <f t="shared" si="2"/>
        <v>0.47599999999999998</v>
      </c>
      <c r="F8" s="200">
        <f t="shared" si="0"/>
        <v>0.51377200000000001</v>
      </c>
    </row>
    <row r="9" spans="2:11" x14ac:dyDescent="0.25">
      <c r="B9" s="209">
        <v>44841</v>
      </c>
      <c r="C9" s="313">
        <v>0.43</v>
      </c>
      <c r="D9" s="198">
        <f t="shared" si="1"/>
        <v>0.51666666666666661</v>
      </c>
      <c r="E9" s="198">
        <f t="shared" si="2"/>
        <v>0.54766666666666652</v>
      </c>
      <c r="F9" s="201">
        <f t="shared" si="0"/>
        <v>0.54564039999999991</v>
      </c>
    </row>
    <row r="10" spans="2:11" x14ac:dyDescent="0.25">
      <c r="B10" s="208">
        <v>44842</v>
      </c>
      <c r="C10" s="312">
        <v>1.0900000000000001</v>
      </c>
      <c r="D10" s="197">
        <f t="shared" si="1"/>
        <v>0.49</v>
      </c>
      <c r="E10" s="197">
        <f t="shared" si="2"/>
        <v>0.47199999999999998</v>
      </c>
      <c r="F10" s="200">
        <f t="shared" si="0"/>
        <v>0.51094827999999992</v>
      </c>
    </row>
    <row r="11" spans="2:11" x14ac:dyDescent="0.25">
      <c r="B11" s="209">
        <v>44843</v>
      </c>
      <c r="C11" s="313">
        <v>1.53</v>
      </c>
      <c r="D11" s="198">
        <f t="shared" si="1"/>
        <v>0.71333333333333337</v>
      </c>
      <c r="E11" s="198">
        <f t="shared" si="2"/>
        <v>0.82633333333333336</v>
      </c>
      <c r="F11" s="201">
        <f t="shared" si="0"/>
        <v>0.68466379599999994</v>
      </c>
    </row>
    <row r="12" spans="2:11" x14ac:dyDescent="0.25">
      <c r="B12" s="208">
        <v>44844</v>
      </c>
      <c r="C12" s="312">
        <v>0.39</v>
      </c>
      <c r="D12" s="197">
        <f t="shared" si="1"/>
        <v>1.0166666666666666</v>
      </c>
      <c r="E12" s="197">
        <f t="shared" si="2"/>
        <v>1.1706666666666665</v>
      </c>
      <c r="F12" s="200">
        <f t="shared" si="0"/>
        <v>0.93826465719999996</v>
      </c>
    </row>
    <row r="13" spans="2:11" x14ac:dyDescent="0.25">
      <c r="B13" s="209">
        <v>44845</v>
      </c>
      <c r="C13" s="313">
        <v>0.83</v>
      </c>
      <c r="D13" s="198">
        <f t="shared" si="1"/>
        <v>1.0033333333333334</v>
      </c>
      <c r="E13" s="198">
        <f t="shared" si="2"/>
        <v>0.81933333333333336</v>
      </c>
      <c r="F13" s="201">
        <f t="shared" si="0"/>
        <v>0.77378526003999992</v>
      </c>
    </row>
    <row r="14" spans="2:11" x14ac:dyDescent="0.25">
      <c r="B14" s="208">
        <v>44846</v>
      </c>
      <c r="C14" s="312">
        <v>0.5</v>
      </c>
      <c r="D14" s="197">
        <f t="shared" si="1"/>
        <v>0.91666666666666663</v>
      </c>
      <c r="E14" s="197">
        <f t="shared" si="2"/>
        <v>0.89066666666666661</v>
      </c>
      <c r="F14" s="200">
        <f t="shared" si="0"/>
        <v>0.7906496820279999</v>
      </c>
    </row>
    <row r="15" spans="2:11" x14ac:dyDescent="0.25">
      <c r="B15" s="209">
        <v>44847</v>
      </c>
      <c r="C15" s="313">
        <v>0.54</v>
      </c>
      <c r="D15" s="198">
        <f t="shared" si="1"/>
        <v>0.57333333333333336</v>
      </c>
      <c r="E15" s="198">
        <f t="shared" si="2"/>
        <v>0.55133333333333334</v>
      </c>
      <c r="F15" s="201">
        <f t="shared" si="0"/>
        <v>0.70345477741959994</v>
      </c>
    </row>
    <row r="16" spans="2:11" x14ac:dyDescent="0.25">
      <c r="B16" s="208">
        <v>44848</v>
      </c>
      <c r="C16" s="312">
        <v>1.24</v>
      </c>
      <c r="D16" s="197">
        <f t="shared" si="1"/>
        <v>0.62333333333333341</v>
      </c>
      <c r="E16" s="197">
        <f t="shared" si="2"/>
        <v>0.59833333333333338</v>
      </c>
      <c r="F16" s="200">
        <f t="shared" si="0"/>
        <v>0.65441834419371991</v>
      </c>
    </row>
    <row r="17" spans="2:6" x14ac:dyDescent="0.25">
      <c r="B17" s="209">
        <v>44849</v>
      </c>
      <c r="C17" s="313">
        <v>0.23</v>
      </c>
      <c r="D17" s="198">
        <f t="shared" si="1"/>
        <v>0.76000000000000012</v>
      </c>
      <c r="E17" s="198">
        <f t="shared" si="2"/>
        <v>0.90400000000000003</v>
      </c>
      <c r="F17" s="201">
        <f t="shared" si="0"/>
        <v>0.83009284093560387</v>
      </c>
    </row>
    <row r="18" spans="2:6" x14ac:dyDescent="0.25">
      <c r="B18" s="208">
        <v>44850</v>
      </c>
      <c r="C18" s="312">
        <v>0.24</v>
      </c>
      <c r="D18" s="197">
        <f t="shared" si="1"/>
        <v>0.67</v>
      </c>
      <c r="E18" s="197">
        <f t="shared" si="2"/>
        <v>0.53800000000000003</v>
      </c>
      <c r="F18" s="200">
        <f t="shared" si="0"/>
        <v>0.65006498865492257</v>
      </c>
    </row>
    <row r="19" spans="2:6" x14ac:dyDescent="0.25">
      <c r="B19" s="209">
        <v>44851</v>
      </c>
      <c r="C19" s="313">
        <v>0.21</v>
      </c>
      <c r="D19" s="198">
        <f t="shared" si="1"/>
        <v>0.56999999999999995</v>
      </c>
      <c r="E19" s="198">
        <f t="shared" si="2"/>
        <v>0.47099999999999997</v>
      </c>
      <c r="F19" s="201">
        <f t="shared" si="0"/>
        <v>0.52704549205844575</v>
      </c>
    </row>
    <row r="20" spans="2:6" x14ac:dyDescent="0.25">
      <c r="B20" s="208">
        <v>44852</v>
      </c>
      <c r="C20" s="312">
        <v>0.91</v>
      </c>
      <c r="D20" s="197">
        <f t="shared" si="1"/>
        <v>0.22666666666666666</v>
      </c>
      <c r="E20" s="197">
        <f t="shared" si="2"/>
        <v>0.22166666666666665</v>
      </c>
      <c r="F20" s="200">
        <f t="shared" si="0"/>
        <v>0.43193184444091198</v>
      </c>
    </row>
    <row r="21" spans="2:6" x14ac:dyDescent="0.25">
      <c r="B21" s="209">
        <v>44853</v>
      </c>
      <c r="C21" s="313">
        <v>0.8</v>
      </c>
      <c r="D21" s="198">
        <f t="shared" si="1"/>
        <v>0.45333333333333331</v>
      </c>
      <c r="E21" s="198">
        <f t="shared" si="2"/>
        <v>0.59033333333333338</v>
      </c>
      <c r="F21" s="201">
        <f t="shared" si="0"/>
        <v>0.57535229110863839</v>
      </c>
    </row>
    <row r="22" spans="2:6" x14ac:dyDescent="0.25">
      <c r="B22" s="208">
        <v>44854</v>
      </c>
      <c r="C22" s="312">
        <v>1.02</v>
      </c>
      <c r="D22" s="197">
        <f t="shared" si="1"/>
        <v>0.64</v>
      </c>
      <c r="E22" s="197">
        <f t="shared" si="2"/>
        <v>0.68799999999999994</v>
      </c>
      <c r="F22" s="200">
        <f t="shared" si="0"/>
        <v>0.64274660377604687</v>
      </c>
    </row>
    <row r="23" spans="2:6" x14ac:dyDescent="0.25">
      <c r="B23" s="209">
        <v>44855</v>
      </c>
      <c r="C23" s="313">
        <v>1.74</v>
      </c>
      <c r="D23" s="198">
        <f t="shared" si="1"/>
        <v>0.91</v>
      </c>
      <c r="E23" s="198">
        <f t="shared" si="2"/>
        <v>0.94300000000000006</v>
      </c>
      <c r="F23" s="201">
        <f t="shared" si="0"/>
        <v>0.75592262264323273</v>
      </c>
    </row>
    <row r="24" spans="2:6" x14ac:dyDescent="0.25">
      <c r="B24" s="208">
        <v>44856</v>
      </c>
      <c r="C24" s="312">
        <v>0.84</v>
      </c>
      <c r="D24" s="197">
        <f t="shared" si="1"/>
        <v>1.1866666666666668</v>
      </c>
      <c r="E24" s="197">
        <f t="shared" si="2"/>
        <v>1.3526666666666667</v>
      </c>
      <c r="F24" s="200">
        <f t="shared" si="0"/>
        <v>1.0511458358502628</v>
      </c>
    </row>
    <row r="25" spans="2:6" x14ac:dyDescent="0.25">
      <c r="B25" s="209">
        <v>44857</v>
      </c>
      <c r="C25" s="313">
        <v>0.45</v>
      </c>
      <c r="D25" s="198">
        <f t="shared" si="1"/>
        <v>1.2</v>
      </c>
      <c r="E25" s="198">
        <f t="shared" si="2"/>
        <v>1.0920000000000001</v>
      </c>
      <c r="F25" s="201">
        <f t="shared" si="0"/>
        <v>0.98780208509518386</v>
      </c>
    </row>
    <row r="26" spans="2:6" x14ac:dyDescent="0.25">
      <c r="B26" s="208">
        <v>44858</v>
      </c>
      <c r="C26" s="312">
        <v>0.81</v>
      </c>
      <c r="D26" s="197">
        <f t="shared" si="1"/>
        <v>1.01</v>
      </c>
      <c r="E26" s="197">
        <f t="shared" si="2"/>
        <v>0.84199999999999997</v>
      </c>
      <c r="F26" s="200">
        <f t="shared" si="0"/>
        <v>0.82646145956662864</v>
      </c>
    </row>
    <row r="27" spans="2:6" x14ac:dyDescent="0.25">
      <c r="B27" s="209">
        <v>44859</v>
      </c>
      <c r="C27" s="313">
        <v>0.25</v>
      </c>
      <c r="D27" s="198">
        <f t="shared" si="1"/>
        <v>0.70000000000000007</v>
      </c>
      <c r="E27" s="198">
        <f t="shared" si="2"/>
        <v>0.73299999999999998</v>
      </c>
      <c r="F27" s="201">
        <f t="shared" si="0"/>
        <v>0.82152302169664004</v>
      </c>
    </row>
    <row r="28" spans="2:6" x14ac:dyDescent="0.25">
      <c r="B28" s="208">
        <v>44860</v>
      </c>
      <c r="C28" s="312">
        <v>0.61</v>
      </c>
      <c r="D28" s="197">
        <f t="shared" si="1"/>
        <v>0.5033333333333333</v>
      </c>
      <c r="E28" s="197">
        <f t="shared" si="2"/>
        <v>0.42733333333333329</v>
      </c>
      <c r="F28" s="200">
        <f t="shared" si="0"/>
        <v>0.6500661151876479</v>
      </c>
    </row>
    <row r="29" spans="2:6" x14ac:dyDescent="0.25">
      <c r="B29" s="209">
        <v>44861</v>
      </c>
      <c r="C29" s="313">
        <v>0.26</v>
      </c>
      <c r="D29" s="198">
        <f t="shared" si="1"/>
        <v>0.55666666666666664</v>
      </c>
      <c r="E29" s="198">
        <f t="shared" si="2"/>
        <v>0.57266666666666666</v>
      </c>
      <c r="F29" s="201">
        <f t="shared" si="0"/>
        <v>0.63804628063135349</v>
      </c>
    </row>
    <row r="30" spans="2:6" x14ac:dyDescent="0.25">
      <c r="B30" s="208">
        <v>44862</v>
      </c>
      <c r="C30" s="312">
        <v>1.36</v>
      </c>
      <c r="D30" s="197">
        <f t="shared" si="1"/>
        <v>0.37333333333333335</v>
      </c>
      <c r="E30" s="197">
        <f t="shared" si="2"/>
        <v>0.33933333333333332</v>
      </c>
      <c r="F30" s="200">
        <f t="shared" si="0"/>
        <v>0.52463239644194737</v>
      </c>
    </row>
    <row r="31" spans="2:6" x14ac:dyDescent="0.25">
      <c r="B31" s="209">
        <v>44863</v>
      </c>
      <c r="C31" s="313">
        <v>0.5</v>
      </c>
      <c r="D31" s="198">
        <f t="shared" si="1"/>
        <v>0.74333333333333329</v>
      </c>
      <c r="E31" s="198">
        <f t="shared" si="2"/>
        <v>0.92833333333333334</v>
      </c>
      <c r="F31" s="201">
        <f t="shared" si="0"/>
        <v>0.77524267750936315</v>
      </c>
    </row>
    <row r="32" spans="2:6" x14ac:dyDescent="0.25">
      <c r="B32" s="208">
        <v>44864</v>
      </c>
      <c r="C32" s="312">
        <v>0.41</v>
      </c>
      <c r="D32" s="197">
        <f t="shared" si="1"/>
        <v>0.70666666666666667</v>
      </c>
      <c r="E32" s="197">
        <f t="shared" si="2"/>
        <v>0.64466666666666661</v>
      </c>
      <c r="F32" s="200">
        <f t="shared" si="0"/>
        <v>0.69266987425655424</v>
      </c>
    </row>
    <row r="33" spans="2:12" x14ac:dyDescent="0.25">
      <c r="B33" s="209">
        <v>44865</v>
      </c>
      <c r="C33" s="313">
        <v>0.32</v>
      </c>
      <c r="D33" s="198">
        <f t="shared" si="1"/>
        <v>0.75666666666666671</v>
      </c>
      <c r="E33" s="198">
        <f t="shared" si="2"/>
        <v>0.65266666666666662</v>
      </c>
      <c r="F33" s="201">
        <f t="shared" si="0"/>
        <v>0.60786891197958792</v>
      </c>
    </row>
    <row r="34" spans="2:12" x14ac:dyDescent="0.25">
      <c r="B34" s="208">
        <v>44866</v>
      </c>
      <c r="C34" s="312">
        <v>0.8</v>
      </c>
      <c r="D34" s="197">
        <f t="shared" si="1"/>
        <v>0.41</v>
      </c>
      <c r="E34" s="197">
        <f t="shared" si="2"/>
        <v>0.38300000000000001</v>
      </c>
      <c r="F34" s="200">
        <f t="shared" si="0"/>
        <v>0.52150823838571148</v>
      </c>
    </row>
    <row r="35" spans="2:12" x14ac:dyDescent="0.25">
      <c r="B35" s="209">
        <v>44867</v>
      </c>
      <c r="C35" s="313">
        <v>0.44</v>
      </c>
      <c r="D35" s="198">
        <f t="shared" si="1"/>
        <v>0.51</v>
      </c>
      <c r="E35" s="198">
        <f t="shared" si="2"/>
        <v>0.59699999999999998</v>
      </c>
      <c r="F35" s="201">
        <f t="shared" si="0"/>
        <v>0.60505576686999807</v>
      </c>
    </row>
    <row r="36" spans="2:12" x14ac:dyDescent="0.25">
      <c r="B36" s="208">
        <v>44868</v>
      </c>
      <c r="C36" s="312">
        <v>0.54</v>
      </c>
      <c r="D36" s="197">
        <f t="shared" si="1"/>
        <v>0.52</v>
      </c>
      <c r="E36" s="197">
        <f t="shared" si="2"/>
        <v>0.496</v>
      </c>
      <c r="F36" s="200">
        <f t="shared" si="0"/>
        <v>0.55553903680899863</v>
      </c>
    </row>
    <row r="37" spans="2:12" x14ac:dyDescent="0.25">
      <c r="B37" s="209">
        <v>44869</v>
      </c>
      <c r="C37" s="313">
        <v>0.21</v>
      </c>
      <c r="D37" s="198">
        <f t="shared" si="1"/>
        <v>0.59333333333333338</v>
      </c>
      <c r="E37" s="198">
        <f t="shared" si="2"/>
        <v>0.57733333333333337</v>
      </c>
      <c r="F37" s="201">
        <f t="shared" ref="F37:F64" si="3">0.3*C36+0.7*F36</f>
        <v>0.550877325766299</v>
      </c>
    </row>
    <row r="38" spans="2:12" x14ac:dyDescent="0.25">
      <c r="B38" s="208">
        <v>44870</v>
      </c>
      <c r="C38" s="312">
        <v>0.57999999999999996</v>
      </c>
      <c r="D38" s="197">
        <f t="shared" ref="D38:D64" si="4">AVERAGE(C35:C37)</f>
        <v>0.39666666666666667</v>
      </c>
      <c r="E38" s="197">
        <f t="shared" ref="E38:E64" si="5">$I$2*C37+(1-$I$2)*D38</f>
        <v>0.34066666666666667</v>
      </c>
      <c r="F38" s="200">
        <f t="shared" si="3"/>
        <v>0.44861412803640927</v>
      </c>
    </row>
    <row r="39" spans="2:12" x14ac:dyDescent="0.25">
      <c r="B39" s="209">
        <v>44871</v>
      </c>
      <c r="C39" s="313">
        <v>0.57999999999999996</v>
      </c>
      <c r="D39" s="198">
        <f t="shared" si="4"/>
        <v>0.44333333333333336</v>
      </c>
      <c r="E39" s="198">
        <f t="shared" si="5"/>
        <v>0.48433333333333334</v>
      </c>
      <c r="F39" s="201">
        <f t="shared" si="3"/>
        <v>0.48802988962548643</v>
      </c>
    </row>
    <row r="40" spans="2:12" x14ac:dyDescent="0.25">
      <c r="B40" s="208">
        <v>44872</v>
      </c>
      <c r="C40" s="312">
        <v>0.57999999999999996</v>
      </c>
      <c r="D40" s="197">
        <f t="shared" si="4"/>
        <v>0.45666666666666661</v>
      </c>
      <c r="E40" s="197">
        <f t="shared" si="5"/>
        <v>0.49366666666666659</v>
      </c>
      <c r="F40" s="200">
        <f t="shared" si="3"/>
        <v>0.51562092273784055</v>
      </c>
    </row>
    <row r="41" spans="2:12" x14ac:dyDescent="0.25">
      <c r="B41" s="209">
        <v>44873</v>
      </c>
      <c r="C41" s="313">
        <v>1.35</v>
      </c>
      <c r="D41" s="198">
        <f t="shared" si="4"/>
        <v>0.57999999999999996</v>
      </c>
      <c r="E41" s="198">
        <f t="shared" si="5"/>
        <v>0.57999999999999996</v>
      </c>
      <c r="F41" s="201">
        <f t="shared" si="3"/>
        <v>0.53493464591648832</v>
      </c>
    </row>
    <row r="42" spans="2:12" x14ac:dyDescent="0.25">
      <c r="B42" s="208">
        <v>44874</v>
      </c>
      <c r="C42" s="312">
        <v>0.66</v>
      </c>
      <c r="D42" s="197">
        <f t="shared" si="4"/>
        <v>0.83666666666666656</v>
      </c>
      <c r="E42" s="197">
        <f t="shared" si="5"/>
        <v>0.99066666666666658</v>
      </c>
      <c r="F42" s="200">
        <f t="shared" si="3"/>
        <v>0.77945425214154185</v>
      </c>
    </row>
    <row r="43" spans="2:12" x14ac:dyDescent="0.25">
      <c r="B43" s="209">
        <v>44875</v>
      </c>
      <c r="C43" s="313">
        <v>0.38</v>
      </c>
      <c r="D43" s="198">
        <f t="shared" si="4"/>
        <v>0.8633333333333334</v>
      </c>
      <c r="E43" s="198">
        <f t="shared" si="5"/>
        <v>0.80233333333333334</v>
      </c>
      <c r="F43" s="201">
        <f t="shared" si="3"/>
        <v>0.74361797649907935</v>
      </c>
    </row>
    <row r="44" spans="2:12" x14ac:dyDescent="0.25">
      <c r="B44" s="208">
        <v>44876</v>
      </c>
      <c r="C44" s="312">
        <v>0.43</v>
      </c>
      <c r="D44" s="197">
        <f t="shared" si="4"/>
        <v>0.79666666666666675</v>
      </c>
      <c r="E44" s="197">
        <f t="shared" si="5"/>
        <v>0.67166666666666663</v>
      </c>
      <c r="F44" s="200">
        <f t="shared" si="3"/>
        <v>0.63453258354935549</v>
      </c>
    </row>
    <row r="45" spans="2:12" ht="13.8" thickBot="1" x14ac:dyDescent="0.3">
      <c r="B45" s="209">
        <v>44877</v>
      </c>
      <c r="C45" s="313">
        <v>0.68</v>
      </c>
      <c r="D45" s="198">
        <f t="shared" si="4"/>
        <v>0.49</v>
      </c>
      <c r="E45" s="198">
        <f t="shared" si="5"/>
        <v>0.47199999999999998</v>
      </c>
      <c r="F45" s="201">
        <f t="shared" si="3"/>
        <v>0.57317280848454888</v>
      </c>
    </row>
    <row r="46" spans="2:12" ht="14.4" thickBot="1" x14ac:dyDescent="0.3">
      <c r="B46" s="208">
        <v>44878</v>
      </c>
      <c r="C46" s="312">
        <v>0.22</v>
      </c>
      <c r="D46" s="197">
        <f t="shared" si="4"/>
        <v>0.49666666666666676</v>
      </c>
      <c r="E46" s="197">
        <f t="shared" si="5"/>
        <v>0.55166666666666675</v>
      </c>
      <c r="F46" s="200">
        <f t="shared" si="3"/>
        <v>0.60522096593918429</v>
      </c>
      <c r="I46" s="458" t="s">
        <v>261</v>
      </c>
      <c r="J46" s="459"/>
      <c r="K46" s="459"/>
      <c r="L46" s="460"/>
    </row>
    <row r="47" spans="2:12" x14ac:dyDescent="0.25">
      <c r="B47" s="209">
        <v>44879</v>
      </c>
      <c r="C47" s="313">
        <v>0.64</v>
      </c>
      <c r="D47" s="198">
        <f t="shared" si="4"/>
        <v>0.44333333333333336</v>
      </c>
      <c r="E47" s="198">
        <f t="shared" si="5"/>
        <v>0.37633333333333335</v>
      </c>
      <c r="F47" s="201">
        <f t="shared" si="3"/>
        <v>0.48965467615742897</v>
      </c>
      <c r="I47" s="464" t="s">
        <v>221</v>
      </c>
      <c r="J47" s="465"/>
      <c r="K47" s="466"/>
      <c r="L47" s="441">
        <f>C64</f>
        <v>0.44548769604293875</v>
      </c>
    </row>
    <row r="48" spans="2:12" x14ac:dyDescent="0.25">
      <c r="B48" s="208">
        <v>44880</v>
      </c>
      <c r="C48" s="312">
        <v>0.64</v>
      </c>
      <c r="D48" s="197">
        <f t="shared" si="4"/>
        <v>0.51333333333333331</v>
      </c>
      <c r="E48" s="197">
        <f t="shared" si="5"/>
        <v>0.55133333333333323</v>
      </c>
      <c r="F48" s="200">
        <f t="shared" si="3"/>
        <v>0.53475827331020032</v>
      </c>
      <c r="I48" s="467" t="s">
        <v>235</v>
      </c>
      <c r="J48" s="468"/>
      <c r="K48" s="469"/>
      <c r="L48" s="442">
        <f>D64</f>
        <v>0.34333333333333332</v>
      </c>
    </row>
    <row r="49" spans="2:12" x14ac:dyDescent="0.25">
      <c r="B49" s="209">
        <v>44881</v>
      </c>
      <c r="C49" s="313">
        <v>0.28999999999999998</v>
      </c>
      <c r="D49" s="198">
        <f t="shared" si="4"/>
        <v>0.5</v>
      </c>
      <c r="E49" s="198">
        <f t="shared" si="5"/>
        <v>0.54200000000000004</v>
      </c>
      <c r="F49" s="201">
        <f t="shared" si="3"/>
        <v>0.56633079131714026</v>
      </c>
      <c r="I49" s="467" t="s">
        <v>236</v>
      </c>
      <c r="J49" s="468"/>
      <c r="K49" s="469"/>
      <c r="L49" s="442">
        <f>E64</f>
        <v>0.3213333333333333</v>
      </c>
    </row>
    <row r="50" spans="2:12" ht="13.8" thickBot="1" x14ac:dyDescent="0.3">
      <c r="B50" s="208">
        <v>44882</v>
      </c>
      <c r="C50" s="312">
        <v>0.26</v>
      </c>
      <c r="D50" s="197">
        <f t="shared" si="4"/>
        <v>0.52333333333333332</v>
      </c>
      <c r="E50" s="197">
        <f t="shared" si="5"/>
        <v>0.45333333333333325</v>
      </c>
      <c r="F50" s="200">
        <f t="shared" si="3"/>
        <v>0.4834315539219981</v>
      </c>
      <c r="I50" s="470" t="s">
        <v>238</v>
      </c>
      <c r="J50" s="471"/>
      <c r="K50" s="472"/>
      <c r="L50" s="443">
        <f>F64</f>
        <v>0.37138184114123096</v>
      </c>
    </row>
    <row r="51" spans="2:12" ht="13.8" thickBot="1" x14ac:dyDescent="0.3">
      <c r="B51" s="209">
        <v>44883</v>
      </c>
      <c r="C51" s="313">
        <v>0.35</v>
      </c>
      <c r="D51" s="198">
        <f t="shared" si="4"/>
        <v>0.39666666666666667</v>
      </c>
      <c r="E51" s="198">
        <f t="shared" si="5"/>
        <v>0.35566666666666669</v>
      </c>
      <c r="F51" s="201">
        <f t="shared" si="3"/>
        <v>0.41640208774539866</v>
      </c>
      <c r="I51" s="461" t="s">
        <v>254</v>
      </c>
      <c r="J51" s="462"/>
      <c r="K51" s="463"/>
      <c r="L51" s="318">
        <f>AVERAGE(L48:L50)</f>
        <v>0.34534950260263253</v>
      </c>
    </row>
    <row r="52" spans="2:12" x14ac:dyDescent="0.25">
      <c r="B52" s="208">
        <v>44884</v>
      </c>
      <c r="C52" s="312">
        <v>0.38</v>
      </c>
      <c r="D52" s="197">
        <f t="shared" si="4"/>
        <v>0.3</v>
      </c>
      <c r="E52" s="197">
        <f t="shared" si="5"/>
        <v>0.315</v>
      </c>
      <c r="F52" s="200">
        <f t="shared" si="3"/>
        <v>0.39648146142177904</v>
      </c>
    </row>
    <row r="53" spans="2:12" x14ac:dyDescent="0.25">
      <c r="B53" s="209">
        <v>44885</v>
      </c>
      <c r="C53" s="313">
        <v>0.54</v>
      </c>
      <c r="D53" s="198">
        <f t="shared" si="4"/>
        <v>0.33</v>
      </c>
      <c r="E53" s="198">
        <f t="shared" si="5"/>
        <v>0.34499999999999997</v>
      </c>
      <c r="F53" s="201">
        <f t="shared" si="3"/>
        <v>0.39153702299524529</v>
      </c>
    </row>
    <row r="54" spans="2:12" x14ac:dyDescent="0.25">
      <c r="B54" s="208">
        <v>44886</v>
      </c>
      <c r="C54" s="312">
        <v>0.43</v>
      </c>
      <c r="D54" s="197">
        <f t="shared" si="4"/>
        <v>0.42333333333333334</v>
      </c>
      <c r="E54" s="197">
        <f t="shared" si="5"/>
        <v>0.45833333333333337</v>
      </c>
      <c r="F54" s="200">
        <f t="shared" si="3"/>
        <v>0.43607591609667173</v>
      </c>
    </row>
    <row r="55" spans="2:12" x14ac:dyDescent="0.25">
      <c r="B55" s="209">
        <v>44887</v>
      </c>
      <c r="C55" s="313">
        <v>1.98</v>
      </c>
      <c r="D55" s="198">
        <f t="shared" si="4"/>
        <v>0.45</v>
      </c>
      <c r="E55" s="198">
        <f t="shared" si="5"/>
        <v>0.44400000000000001</v>
      </c>
      <c r="F55" s="201">
        <f t="shared" si="3"/>
        <v>0.43425314126767017</v>
      </c>
    </row>
    <row r="56" spans="2:12" x14ac:dyDescent="0.25">
      <c r="B56" s="208">
        <v>44888</v>
      </c>
      <c r="C56" s="312">
        <v>0.24</v>
      </c>
      <c r="D56" s="197">
        <f t="shared" si="4"/>
        <v>0.98333333333333339</v>
      </c>
      <c r="E56" s="197">
        <f t="shared" si="5"/>
        <v>1.2823333333333333</v>
      </c>
      <c r="F56" s="200">
        <f t="shared" si="3"/>
        <v>0.89797719888736904</v>
      </c>
    </row>
    <row r="57" spans="2:12" x14ac:dyDescent="0.25">
      <c r="B57" s="209">
        <v>44889</v>
      </c>
      <c r="C57" s="313">
        <v>0.28999999999999998</v>
      </c>
      <c r="D57" s="198">
        <f t="shared" si="4"/>
        <v>0.88333333333333341</v>
      </c>
      <c r="E57" s="198">
        <f t="shared" si="5"/>
        <v>0.69033333333333335</v>
      </c>
      <c r="F57" s="201">
        <f t="shared" si="3"/>
        <v>0.70058403922115819</v>
      </c>
    </row>
    <row r="58" spans="2:12" x14ac:dyDescent="0.25">
      <c r="B58" s="208">
        <v>44890</v>
      </c>
      <c r="C58" s="312">
        <v>0.27</v>
      </c>
      <c r="D58" s="197">
        <f t="shared" si="4"/>
        <v>0.83666666666666656</v>
      </c>
      <c r="E58" s="197">
        <f t="shared" si="5"/>
        <v>0.67266666666666652</v>
      </c>
      <c r="F58" s="200">
        <f t="shared" si="3"/>
        <v>0.5774088274548107</v>
      </c>
    </row>
    <row r="59" spans="2:12" x14ac:dyDescent="0.25">
      <c r="B59" s="209">
        <v>44891</v>
      </c>
      <c r="C59" s="313">
        <v>0.62</v>
      </c>
      <c r="D59" s="198">
        <f t="shared" si="4"/>
        <v>0.26666666666666666</v>
      </c>
      <c r="E59" s="198">
        <f t="shared" si="5"/>
        <v>0.26766666666666666</v>
      </c>
      <c r="F59" s="201">
        <f t="shared" si="3"/>
        <v>0.48518617921836749</v>
      </c>
    </row>
    <row r="60" spans="2:12" x14ac:dyDescent="0.25">
      <c r="B60" s="208">
        <v>44892</v>
      </c>
      <c r="C60" s="312">
        <v>0.32</v>
      </c>
      <c r="D60" s="197">
        <f t="shared" si="4"/>
        <v>0.39333333333333337</v>
      </c>
      <c r="E60" s="197">
        <f t="shared" si="5"/>
        <v>0.46133333333333332</v>
      </c>
      <c r="F60" s="200">
        <f t="shared" si="3"/>
        <v>0.52563032545285715</v>
      </c>
    </row>
    <row r="61" spans="2:12" x14ac:dyDescent="0.25">
      <c r="B61" s="209">
        <v>44893</v>
      </c>
      <c r="C61" s="313">
        <v>0.45</v>
      </c>
      <c r="D61" s="198">
        <f t="shared" si="4"/>
        <v>0.40333333333333332</v>
      </c>
      <c r="E61" s="198">
        <f t="shared" si="5"/>
        <v>0.3783333333333333</v>
      </c>
      <c r="F61" s="201">
        <f t="shared" si="3"/>
        <v>0.46394122781699998</v>
      </c>
    </row>
    <row r="62" spans="2:12" x14ac:dyDescent="0.25">
      <c r="B62" s="208">
        <v>44894</v>
      </c>
      <c r="C62" s="312">
        <v>0.31</v>
      </c>
      <c r="D62" s="197">
        <f t="shared" si="4"/>
        <v>0.46333333333333332</v>
      </c>
      <c r="E62" s="197">
        <f t="shared" si="5"/>
        <v>0.45933333333333332</v>
      </c>
      <c r="F62" s="200">
        <f t="shared" si="3"/>
        <v>0.45975885947189998</v>
      </c>
    </row>
    <row r="63" spans="2:12" ht="13.8" thickBot="1" x14ac:dyDescent="0.3">
      <c r="B63" s="209">
        <v>44895</v>
      </c>
      <c r="C63" s="313">
        <v>0.27</v>
      </c>
      <c r="D63" s="198">
        <f t="shared" si="4"/>
        <v>0.36000000000000004</v>
      </c>
      <c r="E63" s="198">
        <f t="shared" si="5"/>
        <v>0.34499999999999997</v>
      </c>
      <c r="F63" s="201">
        <f t="shared" si="3"/>
        <v>0.41483120163032994</v>
      </c>
    </row>
    <row r="64" spans="2:12" ht="14.4" thickBot="1" x14ac:dyDescent="0.3">
      <c r="B64" s="210">
        <v>44896</v>
      </c>
      <c r="C64" s="314">
        <f>_xlfn.FORECAST.ETS(B64,C3:C63,B3:B63)</f>
        <v>0.44548769604293875</v>
      </c>
      <c r="D64" s="310">
        <f t="shared" si="4"/>
        <v>0.34333333333333332</v>
      </c>
      <c r="E64" s="310">
        <f t="shared" si="5"/>
        <v>0.3213333333333333</v>
      </c>
      <c r="F64" s="202">
        <f t="shared" si="3"/>
        <v>0.37138184114123096</v>
      </c>
    </row>
  </sheetData>
  <mergeCells count="6">
    <mergeCell ref="I46:L46"/>
    <mergeCell ref="I51:K51"/>
    <mergeCell ref="I47:K47"/>
    <mergeCell ref="I48:K48"/>
    <mergeCell ref="I49:K49"/>
    <mergeCell ref="I50:K5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86"/>
  <sheetViews>
    <sheetView showGridLines="0" topLeftCell="E1" workbookViewId="0">
      <selection activeCell="U21" sqref="U21"/>
    </sheetView>
  </sheetViews>
  <sheetFormatPr defaultColWidth="9.109375" defaultRowHeight="13.2" x14ac:dyDescent="0.25"/>
  <cols>
    <col min="1" max="1" width="13" style="269" bestFit="1" customWidth="1"/>
    <col min="2" max="2" width="13.44140625" style="269" customWidth="1"/>
    <col min="3" max="3" width="15.88671875" style="269" customWidth="1"/>
    <col min="4" max="4" width="17.44140625" style="269" customWidth="1"/>
    <col min="5" max="5" width="19.33203125" style="269" customWidth="1"/>
    <col min="6" max="6" width="17.6640625" style="269" customWidth="1"/>
    <col min="7" max="13" width="9.109375" style="269"/>
    <col min="14" max="14" width="12.5546875" style="269" customWidth="1"/>
    <col min="15" max="15" width="11.6640625" style="269" bestFit="1" customWidth="1"/>
    <col min="16" max="16" width="11.6640625" style="269" customWidth="1"/>
    <col min="17" max="17" width="11.5546875" style="269" bestFit="1" customWidth="1"/>
    <col min="18" max="18" width="11.5546875" style="269" customWidth="1"/>
    <col min="19" max="19" width="9.109375" style="269"/>
    <col min="20" max="20" width="18.6640625" style="269" bestFit="1" customWidth="1"/>
    <col min="21" max="21" width="18.5546875" style="269" bestFit="1" customWidth="1"/>
    <col min="22" max="22" width="13.6640625" style="269" bestFit="1" customWidth="1"/>
    <col min="23" max="23" width="12.5546875" style="269" bestFit="1" customWidth="1"/>
    <col min="24" max="24" width="12.44140625" style="269" bestFit="1" customWidth="1"/>
    <col min="25" max="25" width="13.5546875" style="269" bestFit="1" customWidth="1"/>
    <col min="26" max="28" width="12.5546875" style="269" bestFit="1" customWidth="1"/>
    <col min="29" max="16384" width="9.109375" style="269"/>
  </cols>
  <sheetData>
    <row r="1" spans="1:28" ht="14.4" thickBot="1" x14ac:dyDescent="0.3">
      <c r="K1" s="319" t="s">
        <v>277</v>
      </c>
    </row>
    <row r="2" spans="1:28" ht="38.25" customHeight="1" thickBot="1" x14ac:dyDescent="0.3">
      <c r="A2" s="334" t="s">
        <v>124</v>
      </c>
      <c r="B2" s="342" t="s">
        <v>127</v>
      </c>
      <c r="C2" s="343" t="s">
        <v>222</v>
      </c>
      <c r="D2" s="343" t="s">
        <v>235</v>
      </c>
      <c r="E2" s="343" t="s">
        <v>236</v>
      </c>
      <c r="F2" s="344" t="s">
        <v>238</v>
      </c>
      <c r="H2" s="175" t="s">
        <v>237</v>
      </c>
      <c r="I2" s="176">
        <v>0.3</v>
      </c>
      <c r="K2" s="319" t="s">
        <v>278</v>
      </c>
      <c r="T2" s="478" t="s">
        <v>222</v>
      </c>
      <c r="U2" s="478"/>
      <c r="V2"/>
      <c r="W2"/>
      <c r="X2"/>
      <c r="Y2"/>
      <c r="Z2"/>
      <c r="AA2"/>
      <c r="AB2"/>
    </row>
    <row r="3" spans="1:28" ht="13.8" thickBot="1" x14ac:dyDescent="0.3">
      <c r="A3" s="345">
        <v>44835</v>
      </c>
      <c r="B3" s="346">
        <v>0.49</v>
      </c>
      <c r="C3" s="347">
        <f>$U$18+$U$19*A3</f>
        <v>0.52546271813855583</v>
      </c>
      <c r="D3" s="348"/>
      <c r="E3" s="348"/>
      <c r="F3" s="349"/>
      <c r="T3" s="321"/>
      <c r="U3" s="321"/>
      <c r="V3"/>
      <c r="W3"/>
      <c r="X3"/>
      <c r="Y3"/>
      <c r="Z3"/>
      <c r="AA3"/>
      <c r="AB3"/>
    </row>
    <row r="4" spans="1:28" ht="13.8" thickBot="1" x14ac:dyDescent="0.3">
      <c r="A4" s="350">
        <v>44836</v>
      </c>
      <c r="B4" s="339">
        <v>0.55000000000000004</v>
      </c>
      <c r="C4" s="340">
        <f t="shared" ref="C4:C64" si="0">$U$18+$U$19*A4</f>
        <v>0.52905658381808962</v>
      </c>
      <c r="D4" s="341"/>
      <c r="E4" s="341"/>
      <c r="F4" s="351">
        <f>B3</f>
        <v>0.49</v>
      </c>
      <c r="T4" s="331" t="s">
        <v>189</v>
      </c>
      <c r="U4" s="332"/>
      <c r="V4"/>
      <c r="W4"/>
      <c r="X4"/>
      <c r="Y4"/>
      <c r="Z4"/>
      <c r="AA4"/>
      <c r="AB4"/>
    </row>
    <row r="5" spans="1:28" x14ac:dyDescent="0.25">
      <c r="A5" s="335">
        <v>44837</v>
      </c>
      <c r="B5" s="336">
        <v>0.52</v>
      </c>
      <c r="C5" s="337">
        <f t="shared" si="0"/>
        <v>0.53265044949762341</v>
      </c>
      <c r="D5" s="338"/>
      <c r="E5" s="338"/>
      <c r="F5" s="352">
        <f t="shared" ref="F5:F36" si="1">0.3*B4+0.7*F4</f>
        <v>0.50800000000000001</v>
      </c>
      <c r="T5" s="72" t="s">
        <v>190</v>
      </c>
      <c r="U5" s="213">
        <v>0.62565469525322559</v>
      </c>
      <c r="V5"/>
      <c r="W5"/>
      <c r="X5"/>
      <c r="Y5"/>
      <c r="Z5"/>
      <c r="AA5"/>
      <c r="AB5"/>
    </row>
    <row r="6" spans="1:28" x14ac:dyDescent="0.25">
      <c r="A6" s="350">
        <v>44838</v>
      </c>
      <c r="B6" s="339">
        <v>0.51</v>
      </c>
      <c r="C6" s="340">
        <f t="shared" si="0"/>
        <v>0.5362443151771572</v>
      </c>
      <c r="D6" s="341">
        <f>AVERAGE(B3:B5)</f>
        <v>0.52</v>
      </c>
      <c r="E6" s="341">
        <f>$I$2*B5+(1-$I$2)*D6</f>
        <v>0.52</v>
      </c>
      <c r="F6" s="351">
        <f t="shared" si="1"/>
        <v>0.51159999999999994</v>
      </c>
      <c r="T6" s="100" t="s">
        <v>191</v>
      </c>
      <c r="U6" s="357">
        <v>0.39144379769240656</v>
      </c>
      <c r="V6"/>
      <c r="W6"/>
      <c r="X6"/>
      <c r="Y6"/>
      <c r="Z6"/>
      <c r="AA6"/>
      <c r="AB6"/>
    </row>
    <row r="7" spans="1:28" x14ac:dyDescent="0.25">
      <c r="A7" s="335">
        <v>44839</v>
      </c>
      <c r="B7" s="336">
        <v>0.48</v>
      </c>
      <c r="C7" s="337">
        <f t="shared" si="0"/>
        <v>0.539838180856691</v>
      </c>
      <c r="D7" s="338">
        <f t="shared" ref="D7:D64" si="2">AVERAGE(B4:B6)</f>
        <v>0.52666666666666673</v>
      </c>
      <c r="E7" s="338">
        <f t="shared" ref="E7:E64" si="3">$I$2*B6+(1-$I$2)*D7</f>
        <v>0.52166666666666672</v>
      </c>
      <c r="F7" s="352">
        <f t="shared" si="1"/>
        <v>0.51111999999999991</v>
      </c>
      <c r="T7" s="38" t="s">
        <v>192</v>
      </c>
      <c r="U7" s="219">
        <v>0.38112928578888799</v>
      </c>
      <c r="V7"/>
      <c r="W7"/>
      <c r="X7"/>
      <c r="Y7"/>
      <c r="Z7"/>
      <c r="AA7"/>
      <c r="AB7"/>
    </row>
    <row r="8" spans="1:28" x14ac:dyDescent="0.25">
      <c r="A8" s="350">
        <v>44840</v>
      </c>
      <c r="B8" s="339">
        <v>0.55000000000000004</v>
      </c>
      <c r="C8" s="340">
        <f t="shared" si="0"/>
        <v>0.54343204653622479</v>
      </c>
      <c r="D8" s="341">
        <f t="shared" si="2"/>
        <v>0.5033333333333333</v>
      </c>
      <c r="E8" s="341">
        <f t="shared" si="3"/>
        <v>0.49633333333333329</v>
      </c>
      <c r="F8" s="351">
        <f t="shared" si="1"/>
        <v>0.5017839999999999</v>
      </c>
      <c r="T8" s="72" t="s">
        <v>193</v>
      </c>
      <c r="U8" s="213">
        <v>8.022269330167564E-2</v>
      </c>
      <c r="V8"/>
      <c r="W8"/>
      <c r="X8"/>
      <c r="Y8"/>
      <c r="Z8"/>
      <c r="AA8"/>
      <c r="AB8"/>
    </row>
    <row r="9" spans="1:28" ht="13.8" thickBot="1" x14ac:dyDescent="0.3">
      <c r="A9" s="335">
        <v>44841</v>
      </c>
      <c r="B9" s="336">
        <v>0.49</v>
      </c>
      <c r="C9" s="337">
        <f t="shared" si="0"/>
        <v>0.54702591221575858</v>
      </c>
      <c r="D9" s="338">
        <f t="shared" si="2"/>
        <v>0.51333333333333331</v>
      </c>
      <c r="E9" s="338">
        <f t="shared" si="3"/>
        <v>0.52433333333333332</v>
      </c>
      <c r="F9" s="352">
        <f t="shared" si="1"/>
        <v>0.51624879999999995</v>
      </c>
      <c r="T9" s="165" t="s">
        <v>194</v>
      </c>
      <c r="U9" s="165">
        <v>61</v>
      </c>
      <c r="V9"/>
      <c r="W9"/>
      <c r="X9"/>
      <c r="Y9"/>
      <c r="Z9"/>
      <c r="AA9"/>
      <c r="AB9"/>
    </row>
    <row r="10" spans="1:28" x14ac:dyDescent="0.25">
      <c r="A10" s="350">
        <v>44842</v>
      </c>
      <c r="B10" s="339">
        <v>0.63</v>
      </c>
      <c r="C10" s="340">
        <f t="shared" si="0"/>
        <v>0.55061977789529237</v>
      </c>
      <c r="D10" s="341">
        <f t="shared" si="2"/>
        <v>0.50666666666666671</v>
      </c>
      <c r="E10" s="341">
        <f t="shared" si="3"/>
        <v>0.50166666666666671</v>
      </c>
      <c r="F10" s="351">
        <f t="shared" si="1"/>
        <v>0.50837415999999991</v>
      </c>
      <c r="T10"/>
      <c r="U10"/>
      <c r="V10"/>
      <c r="W10"/>
      <c r="X10"/>
      <c r="Y10"/>
      <c r="Z10"/>
      <c r="AA10"/>
      <c r="AB10"/>
    </row>
    <row r="11" spans="1:28" ht="13.8" thickBot="1" x14ac:dyDescent="0.3">
      <c r="A11" s="335">
        <v>44843</v>
      </c>
      <c r="B11" s="336">
        <v>0.66</v>
      </c>
      <c r="C11" s="337">
        <f t="shared" si="0"/>
        <v>0.55421364357482616</v>
      </c>
      <c r="D11" s="338">
        <f t="shared" si="2"/>
        <v>0.55666666666666664</v>
      </c>
      <c r="E11" s="338">
        <f t="shared" si="3"/>
        <v>0.57866666666666666</v>
      </c>
      <c r="F11" s="352">
        <f t="shared" si="1"/>
        <v>0.54486191199999989</v>
      </c>
      <c r="T11" s="322" t="s">
        <v>195</v>
      </c>
      <c r="U11" s="164"/>
      <c r="V11" s="164"/>
      <c r="W11" s="164"/>
      <c r="X11" s="164"/>
      <c r="Y11" s="164"/>
      <c r="Z11"/>
      <c r="AA11"/>
      <c r="AB11"/>
    </row>
    <row r="12" spans="1:28" ht="13.8" thickBot="1" x14ac:dyDescent="0.3">
      <c r="A12" s="350">
        <v>44844</v>
      </c>
      <c r="B12" s="339">
        <v>0.49</v>
      </c>
      <c r="C12" s="340">
        <f t="shared" si="0"/>
        <v>0.55780750925435996</v>
      </c>
      <c r="D12" s="341">
        <f t="shared" si="2"/>
        <v>0.59333333333333338</v>
      </c>
      <c r="E12" s="341">
        <f t="shared" si="3"/>
        <v>0.61333333333333329</v>
      </c>
      <c r="F12" s="351">
        <f t="shared" si="1"/>
        <v>0.57940333839999991</v>
      </c>
      <c r="T12" s="326"/>
      <c r="U12" s="325" t="s">
        <v>199</v>
      </c>
      <c r="V12" s="325" t="s">
        <v>200</v>
      </c>
      <c r="W12" s="325" t="s">
        <v>201</v>
      </c>
      <c r="X12" s="325" t="s">
        <v>202</v>
      </c>
      <c r="Y12" s="325" t="s">
        <v>203</v>
      </c>
      <c r="Z12"/>
      <c r="AA12"/>
      <c r="AB12"/>
    </row>
    <row r="13" spans="1:28" x14ac:dyDescent="0.25">
      <c r="A13" s="335">
        <v>44845</v>
      </c>
      <c r="B13" s="336">
        <v>0.62</v>
      </c>
      <c r="C13" s="337">
        <f t="shared" si="0"/>
        <v>0.56140137493389375</v>
      </c>
      <c r="D13" s="338">
        <f t="shared" si="2"/>
        <v>0.59333333333333338</v>
      </c>
      <c r="E13" s="338">
        <f t="shared" si="3"/>
        <v>0.56233333333333335</v>
      </c>
      <c r="F13" s="352">
        <f t="shared" si="1"/>
        <v>0.55258233687999991</v>
      </c>
      <c r="T13" s="72" t="s">
        <v>196</v>
      </c>
      <c r="U13" s="72">
        <v>1</v>
      </c>
      <c r="V13" s="72">
        <v>0.2442391115811739</v>
      </c>
      <c r="W13" s="72">
        <v>0.2442391115811739</v>
      </c>
      <c r="X13" s="72">
        <v>37.950782485293892</v>
      </c>
      <c r="Y13" s="72">
        <v>6.9944088162395998E-8</v>
      </c>
      <c r="Z13"/>
      <c r="AA13"/>
      <c r="AB13"/>
    </row>
    <row r="14" spans="1:28" x14ac:dyDescent="0.25">
      <c r="A14" s="350">
        <v>44846</v>
      </c>
      <c r="B14" s="339">
        <v>0.54</v>
      </c>
      <c r="C14" s="340">
        <f t="shared" si="0"/>
        <v>0.56499524061342754</v>
      </c>
      <c r="D14" s="341">
        <f t="shared" si="2"/>
        <v>0.59</v>
      </c>
      <c r="E14" s="341">
        <f t="shared" si="3"/>
        <v>0.59899999999999998</v>
      </c>
      <c r="F14" s="351">
        <f t="shared" si="1"/>
        <v>0.57280763581599992</v>
      </c>
      <c r="T14" s="72" t="s">
        <v>197</v>
      </c>
      <c r="U14" s="72">
        <v>59</v>
      </c>
      <c r="V14" s="72">
        <v>0.37970515071390804</v>
      </c>
      <c r="W14" s="72">
        <v>6.4356805205747127E-3</v>
      </c>
      <c r="X14" s="72"/>
      <c r="Y14" s="72"/>
      <c r="Z14"/>
      <c r="AA14"/>
      <c r="AB14"/>
    </row>
    <row r="15" spans="1:28" ht="13.8" thickBot="1" x14ac:dyDescent="0.3">
      <c r="A15" s="335">
        <v>44847</v>
      </c>
      <c r="B15" s="336">
        <v>0.56000000000000005</v>
      </c>
      <c r="C15" s="337">
        <f t="shared" si="0"/>
        <v>0.56858910629296133</v>
      </c>
      <c r="D15" s="338">
        <f t="shared" si="2"/>
        <v>0.54999999999999993</v>
      </c>
      <c r="E15" s="338">
        <f t="shared" si="3"/>
        <v>0.54699999999999993</v>
      </c>
      <c r="F15" s="352">
        <f t="shared" si="1"/>
        <v>0.56296534507119989</v>
      </c>
      <c r="T15" s="165" t="s">
        <v>149</v>
      </c>
      <c r="U15" s="165">
        <v>60</v>
      </c>
      <c r="V15" s="165">
        <v>0.62394426229508193</v>
      </c>
      <c r="W15" s="165"/>
      <c r="X15" s="165"/>
      <c r="Y15" s="165"/>
      <c r="Z15"/>
      <c r="AA15"/>
      <c r="AB15"/>
    </row>
    <row r="16" spans="1:28" ht="13.8" thickBot="1" x14ac:dyDescent="0.3">
      <c r="A16" s="350">
        <v>44848</v>
      </c>
      <c r="B16" s="339">
        <v>0.67</v>
      </c>
      <c r="C16" s="340">
        <f t="shared" si="0"/>
        <v>0.57218297197249512</v>
      </c>
      <c r="D16" s="341">
        <f t="shared" si="2"/>
        <v>0.57333333333333336</v>
      </c>
      <c r="E16" s="341">
        <f t="shared" si="3"/>
        <v>0.56933333333333336</v>
      </c>
      <c r="F16" s="351">
        <f t="shared" si="1"/>
        <v>0.56207574154983986</v>
      </c>
      <c r="T16" s="164"/>
      <c r="U16" s="164"/>
      <c r="V16" s="164"/>
      <c r="W16" s="164"/>
      <c r="X16" s="164"/>
      <c r="Y16" s="164"/>
      <c r="Z16" s="164"/>
      <c r="AA16" s="164"/>
      <c r="AB16" s="164"/>
    </row>
    <row r="17" spans="1:28" ht="13.8" thickBot="1" x14ac:dyDescent="0.3">
      <c r="A17" s="335">
        <v>44849</v>
      </c>
      <c r="B17" s="336">
        <v>0.42</v>
      </c>
      <c r="C17" s="337">
        <f t="shared" si="0"/>
        <v>0.57577683765202892</v>
      </c>
      <c r="D17" s="338">
        <f t="shared" si="2"/>
        <v>0.59</v>
      </c>
      <c r="E17" s="338">
        <f t="shared" si="3"/>
        <v>0.61399999999999999</v>
      </c>
      <c r="F17" s="352">
        <f t="shared" si="1"/>
        <v>0.5944530190848879</v>
      </c>
      <c r="T17" s="326"/>
      <c r="U17" s="325" t="s">
        <v>204</v>
      </c>
      <c r="V17" s="325" t="s">
        <v>193</v>
      </c>
      <c r="W17" s="325" t="s">
        <v>205</v>
      </c>
      <c r="X17" s="325" t="s">
        <v>206</v>
      </c>
      <c r="Y17" s="325" t="s">
        <v>207</v>
      </c>
      <c r="Z17" s="325" t="s">
        <v>208</v>
      </c>
      <c r="AA17" s="325" t="s">
        <v>209</v>
      </c>
      <c r="AB17" s="325" t="s">
        <v>210</v>
      </c>
    </row>
    <row r="18" spans="1:28" x14ac:dyDescent="0.25">
      <c r="A18" s="350">
        <v>44850</v>
      </c>
      <c r="B18" s="339">
        <v>0.43</v>
      </c>
      <c r="C18" s="340">
        <f t="shared" si="0"/>
        <v>0.57937070333156271</v>
      </c>
      <c r="D18" s="341">
        <f t="shared" si="2"/>
        <v>0.54999999999999993</v>
      </c>
      <c r="E18" s="341">
        <f t="shared" si="3"/>
        <v>0.5109999999999999</v>
      </c>
      <c r="F18" s="351">
        <f t="shared" si="1"/>
        <v>0.54211711335942159</v>
      </c>
      <c r="T18" s="327" t="s">
        <v>198</v>
      </c>
      <c r="U18" s="329">
        <v>-160.60550502379687</v>
      </c>
      <c r="V18" s="72">
        <v>26.173341968154947</v>
      </c>
      <c r="W18" s="72">
        <v>-6.1362246066706065</v>
      </c>
      <c r="X18" s="358">
        <v>7.6752476577698788E-8</v>
      </c>
      <c r="Y18" s="72">
        <v>-212.97824133119863</v>
      </c>
      <c r="Z18" s="72">
        <v>-108.2327687163951</v>
      </c>
      <c r="AA18" s="72">
        <v>-212.97824133119863</v>
      </c>
      <c r="AB18" s="72">
        <v>-108.2327687163951</v>
      </c>
    </row>
    <row r="19" spans="1:28" ht="13.8" thickBot="1" x14ac:dyDescent="0.3">
      <c r="A19" s="335">
        <v>44851</v>
      </c>
      <c r="B19" s="336">
        <v>0.42</v>
      </c>
      <c r="C19" s="337">
        <f t="shared" si="0"/>
        <v>0.5829645690110965</v>
      </c>
      <c r="D19" s="338">
        <f t="shared" si="2"/>
        <v>0.50666666666666671</v>
      </c>
      <c r="E19" s="338">
        <f t="shared" si="3"/>
        <v>0.48366666666666669</v>
      </c>
      <c r="F19" s="352">
        <f t="shared" si="1"/>
        <v>0.50848197935159511</v>
      </c>
      <c r="T19" s="328" t="s">
        <v>215</v>
      </c>
      <c r="U19" s="330">
        <v>3.5938656795346364E-3</v>
      </c>
      <c r="V19" s="165">
        <v>5.8337991647584777E-4</v>
      </c>
      <c r="W19" s="165">
        <v>6.1604206419118723</v>
      </c>
      <c r="X19" s="359">
        <v>6.9944088162396501E-8</v>
      </c>
      <c r="Y19" s="165">
        <v>2.4265251629969446E-3</v>
      </c>
      <c r="Z19" s="165">
        <v>4.7612061960723281E-3</v>
      </c>
      <c r="AA19" s="165">
        <v>2.4265251629969446E-3</v>
      </c>
      <c r="AB19" s="165">
        <v>4.7612061960723281E-3</v>
      </c>
    </row>
    <row r="20" spans="1:28" x14ac:dyDescent="0.25">
      <c r="A20" s="350">
        <v>44852</v>
      </c>
      <c r="B20" s="339">
        <v>0.66</v>
      </c>
      <c r="C20" s="340">
        <f t="shared" si="0"/>
        <v>0.58655843469065871</v>
      </c>
      <c r="D20" s="341">
        <f t="shared" si="2"/>
        <v>0.42333333333333334</v>
      </c>
      <c r="E20" s="341">
        <f t="shared" si="3"/>
        <v>0.42233333333333334</v>
      </c>
      <c r="F20" s="351">
        <f t="shared" si="1"/>
        <v>0.48193738554611654</v>
      </c>
      <c r="T20"/>
      <c r="U20"/>
      <c r="V20"/>
      <c r="W20"/>
      <c r="X20"/>
      <c r="Y20"/>
      <c r="Z20"/>
      <c r="AA20"/>
      <c r="AB20"/>
    </row>
    <row r="21" spans="1:28" x14ac:dyDescent="0.25">
      <c r="A21" s="335">
        <v>44853</v>
      </c>
      <c r="B21" s="336">
        <v>0.65</v>
      </c>
      <c r="C21" s="337">
        <f t="shared" si="0"/>
        <v>0.59015230037019251</v>
      </c>
      <c r="D21" s="338">
        <f t="shared" si="2"/>
        <v>0.5033333333333333</v>
      </c>
      <c r="E21" s="338">
        <f t="shared" si="3"/>
        <v>0.55033333333333334</v>
      </c>
      <c r="F21" s="352">
        <f t="shared" si="1"/>
        <v>0.53535616988228152</v>
      </c>
      <c r="T21"/>
      <c r="U21"/>
      <c r="V21"/>
      <c r="W21"/>
      <c r="X21"/>
      <c r="Y21"/>
      <c r="Z21"/>
      <c r="AA21"/>
      <c r="AB21"/>
    </row>
    <row r="22" spans="1:28" x14ac:dyDescent="0.25">
      <c r="A22" s="350">
        <v>44854</v>
      </c>
      <c r="B22" s="339">
        <v>0.69</v>
      </c>
      <c r="C22" s="340">
        <f t="shared" si="0"/>
        <v>0.5937461660497263</v>
      </c>
      <c r="D22" s="341">
        <f t="shared" si="2"/>
        <v>0.57666666666666666</v>
      </c>
      <c r="E22" s="341">
        <f t="shared" si="3"/>
        <v>0.59866666666666668</v>
      </c>
      <c r="F22" s="351">
        <f t="shared" si="1"/>
        <v>0.56974931891759706</v>
      </c>
      <c r="T22"/>
      <c r="U22"/>
      <c r="V22"/>
      <c r="W22"/>
      <c r="X22"/>
      <c r="Y22"/>
      <c r="Z22"/>
      <c r="AA22"/>
      <c r="AB22"/>
    </row>
    <row r="23" spans="1:28" x14ac:dyDescent="0.25">
      <c r="A23" s="335">
        <v>44855</v>
      </c>
      <c r="B23" s="336">
        <v>0.72</v>
      </c>
      <c r="C23" s="337">
        <f t="shared" si="0"/>
        <v>0.59734003172926009</v>
      </c>
      <c r="D23" s="338">
        <f t="shared" si="2"/>
        <v>0.66666666666666663</v>
      </c>
      <c r="E23" s="338">
        <f t="shared" si="3"/>
        <v>0.67366666666666664</v>
      </c>
      <c r="F23" s="352">
        <f t="shared" si="1"/>
        <v>0.60582452324231795</v>
      </c>
      <c r="T23" s="320" t="s">
        <v>211</v>
      </c>
      <c r="U23"/>
      <c r="V23"/>
      <c r="W23"/>
      <c r="X23"/>
      <c r="Y23"/>
      <c r="Z23"/>
      <c r="AA23"/>
      <c r="AB23"/>
    </row>
    <row r="24" spans="1:28" ht="13.8" thickBot="1" x14ac:dyDescent="0.3">
      <c r="A24" s="350">
        <v>44856</v>
      </c>
      <c r="B24" s="339">
        <v>0.67</v>
      </c>
      <c r="C24" s="340">
        <f t="shared" si="0"/>
        <v>0.60093389740879388</v>
      </c>
      <c r="D24" s="341">
        <f t="shared" si="2"/>
        <v>0.68666666666666654</v>
      </c>
      <c r="E24" s="341">
        <f t="shared" si="3"/>
        <v>0.69666666666666655</v>
      </c>
      <c r="F24" s="351">
        <f t="shared" si="1"/>
        <v>0.64007716626962252</v>
      </c>
      <c r="T24" s="164"/>
      <c r="U24" s="164"/>
      <c r="V24" s="164"/>
      <c r="W24"/>
      <c r="X24"/>
      <c r="Y24"/>
      <c r="Z24"/>
      <c r="AA24"/>
      <c r="AB24"/>
    </row>
    <row r="25" spans="1:28" ht="13.8" thickBot="1" x14ac:dyDescent="0.3">
      <c r="A25" s="335">
        <v>44857</v>
      </c>
      <c r="B25" s="336">
        <v>0.57999999999999996</v>
      </c>
      <c r="C25" s="337">
        <f t="shared" si="0"/>
        <v>0.60452776308832767</v>
      </c>
      <c r="D25" s="338">
        <f t="shared" si="2"/>
        <v>0.69333333333333336</v>
      </c>
      <c r="E25" s="338">
        <f t="shared" si="3"/>
        <v>0.68633333333333335</v>
      </c>
      <c r="F25" s="352">
        <f t="shared" si="1"/>
        <v>0.64905401638873572</v>
      </c>
      <c r="T25" s="325" t="s">
        <v>212</v>
      </c>
      <c r="U25" s="325" t="s">
        <v>265</v>
      </c>
      <c r="V25" s="325" t="s">
        <v>213</v>
      </c>
      <c r="W25"/>
      <c r="X25"/>
      <c r="Y25"/>
      <c r="Z25"/>
      <c r="AA25"/>
      <c r="AB25"/>
    </row>
    <row r="26" spans="1:28" x14ac:dyDescent="0.25">
      <c r="A26" s="350">
        <v>44858</v>
      </c>
      <c r="B26" s="339">
        <v>0.68</v>
      </c>
      <c r="C26" s="340">
        <f t="shared" si="0"/>
        <v>0.60812162876786147</v>
      </c>
      <c r="D26" s="341">
        <f t="shared" si="2"/>
        <v>0.65666666666666673</v>
      </c>
      <c r="E26" s="341">
        <f t="shared" si="3"/>
        <v>0.6336666666666666</v>
      </c>
      <c r="F26" s="351">
        <f t="shared" si="1"/>
        <v>0.62833781147211498</v>
      </c>
      <c r="T26" s="72">
        <v>1</v>
      </c>
      <c r="U26" s="323">
        <v>0.52546271813855583</v>
      </c>
      <c r="V26" s="323">
        <v>-3.5462718138555838E-2</v>
      </c>
      <c r="W26"/>
      <c r="X26"/>
      <c r="Y26"/>
      <c r="Z26"/>
      <c r="AA26"/>
      <c r="AB26"/>
    </row>
    <row r="27" spans="1:28" x14ac:dyDescent="0.25">
      <c r="A27" s="335">
        <v>44859</v>
      </c>
      <c r="B27" s="336">
        <v>0.49</v>
      </c>
      <c r="C27" s="337">
        <f t="shared" si="0"/>
        <v>0.61171549444739526</v>
      </c>
      <c r="D27" s="338">
        <f t="shared" si="2"/>
        <v>0.64333333333333342</v>
      </c>
      <c r="E27" s="338">
        <f t="shared" si="3"/>
        <v>0.65433333333333343</v>
      </c>
      <c r="F27" s="352">
        <f t="shared" si="1"/>
        <v>0.64383646803048045</v>
      </c>
      <c r="T27" s="72">
        <v>2</v>
      </c>
      <c r="U27" s="323">
        <v>0.52905658381808962</v>
      </c>
      <c r="V27" s="323">
        <v>2.0943416181910424E-2</v>
      </c>
      <c r="W27"/>
      <c r="X27"/>
      <c r="Y27"/>
      <c r="Z27"/>
      <c r="AA27"/>
      <c r="AB27"/>
    </row>
    <row r="28" spans="1:28" x14ac:dyDescent="0.25">
      <c r="A28" s="350">
        <v>44860</v>
      </c>
      <c r="B28" s="339">
        <v>0.65</v>
      </c>
      <c r="C28" s="340">
        <f t="shared" si="0"/>
        <v>0.61530936012692905</v>
      </c>
      <c r="D28" s="341">
        <f t="shared" si="2"/>
        <v>0.58333333333333337</v>
      </c>
      <c r="E28" s="341">
        <f t="shared" si="3"/>
        <v>0.55533333333333335</v>
      </c>
      <c r="F28" s="351">
        <f t="shared" si="1"/>
        <v>0.59768552762133631</v>
      </c>
      <c r="T28" s="72">
        <v>3</v>
      </c>
      <c r="U28" s="323">
        <v>0.53265044949762341</v>
      </c>
      <c r="V28" s="323">
        <v>-1.2650449497623395E-2</v>
      </c>
      <c r="W28"/>
      <c r="X28"/>
      <c r="Y28"/>
      <c r="Z28"/>
      <c r="AA28"/>
      <c r="AB28"/>
    </row>
    <row r="29" spans="1:28" x14ac:dyDescent="0.25">
      <c r="A29" s="335">
        <v>44861</v>
      </c>
      <c r="B29" s="336">
        <v>0.5</v>
      </c>
      <c r="C29" s="337">
        <f t="shared" si="0"/>
        <v>0.61890322580646284</v>
      </c>
      <c r="D29" s="338">
        <f t="shared" si="2"/>
        <v>0.60666666666666658</v>
      </c>
      <c r="E29" s="338">
        <f t="shared" si="3"/>
        <v>0.61966666666666659</v>
      </c>
      <c r="F29" s="352">
        <f t="shared" si="1"/>
        <v>0.61337986933493538</v>
      </c>
      <c r="T29" s="72">
        <v>4</v>
      </c>
      <c r="U29" s="323">
        <v>0.5362443151771572</v>
      </c>
      <c r="V29" s="323">
        <v>-2.6244315177157196E-2</v>
      </c>
      <c r="W29"/>
      <c r="X29"/>
      <c r="Y29"/>
      <c r="Z29"/>
      <c r="AA29"/>
      <c r="AB29"/>
    </row>
    <row r="30" spans="1:28" x14ac:dyDescent="0.25">
      <c r="A30" s="350">
        <v>44862</v>
      </c>
      <c r="B30" s="339">
        <v>0.75</v>
      </c>
      <c r="C30" s="340">
        <f t="shared" si="0"/>
        <v>0.62249709148599663</v>
      </c>
      <c r="D30" s="341">
        <f t="shared" si="2"/>
        <v>0.54666666666666675</v>
      </c>
      <c r="E30" s="341">
        <f t="shared" si="3"/>
        <v>0.53266666666666673</v>
      </c>
      <c r="F30" s="351">
        <f t="shared" si="1"/>
        <v>0.57936590853445469</v>
      </c>
      <c r="T30" s="72">
        <v>5</v>
      </c>
      <c r="U30" s="323">
        <v>0.539838180856691</v>
      </c>
      <c r="V30" s="323">
        <v>-5.9838180856691014E-2</v>
      </c>
      <c r="W30"/>
      <c r="X30"/>
      <c r="Y30"/>
      <c r="Z30"/>
      <c r="AA30"/>
      <c r="AB30"/>
    </row>
    <row r="31" spans="1:28" x14ac:dyDescent="0.25">
      <c r="A31" s="335">
        <v>44863</v>
      </c>
      <c r="B31" s="336">
        <v>0.63</v>
      </c>
      <c r="C31" s="337">
        <f t="shared" si="0"/>
        <v>0.62609095716553043</v>
      </c>
      <c r="D31" s="338">
        <f t="shared" si="2"/>
        <v>0.6333333333333333</v>
      </c>
      <c r="E31" s="338">
        <f t="shared" si="3"/>
        <v>0.66833333333333322</v>
      </c>
      <c r="F31" s="352">
        <f t="shared" si="1"/>
        <v>0.6305561359741183</v>
      </c>
      <c r="T31" s="72">
        <v>6</v>
      </c>
      <c r="U31" s="323">
        <v>0.54343204653622479</v>
      </c>
      <c r="V31" s="323">
        <v>6.5679534637752557E-3</v>
      </c>
      <c r="W31"/>
      <c r="X31"/>
      <c r="Y31"/>
      <c r="Z31"/>
      <c r="AA31"/>
      <c r="AB31"/>
    </row>
    <row r="32" spans="1:28" x14ac:dyDescent="0.25">
      <c r="A32" s="350">
        <v>44864</v>
      </c>
      <c r="B32" s="339">
        <v>0.6</v>
      </c>
      <c r="C32" s="340">
        <f t="shared" si="0"/>
        <v>0.62968482284506422</v>
      </c>
      <c r="D32" s="341">
        <f t="shared" si="2"/>
        <v>0.62666666666666659</v>
      </c>
      <c r="E32" s="341">
        <f t="shared" si="3"/>
        <v>0.6276666666666666</v>
      </c>
      <c r="F32" s="351">
        <f t="shared" si="1"/>
        <v>0.6303892951818828</v>
      </c>
      <c r="T32" s="72">
        <v>7</v>
      </c>
      <c r="U32" s="323">
        <v>0.54702591221575858</v>
      </c>
      <c r="V32" s="323">
        <v>-5.702591221575859E-2</v>
      </c>
      <c r="W32"/>
      <c r="X32"/>
      <c r="Y32"/>
      <c r="Z32"/>
      <c r="AA32"/>
      <c r="AB32"/>
    </row>
    <row r="33" spans="1:28" x14ac:dyDescent="0.25">
      <c r="A33" s="335">
        <v>44865</v>
      </c>
      <c r="B33" s="336">
        <v>0.56000000000000005</v>
      </c>
      <c r="C33" s="337">
        <f t="shared" si="0"/>
        <v>0.63327868852459801</v>
      </c>
      <c r="D33" s="338">
        <f t="shared" si="2"/>
        <v>0.66</v>
      </c>
      <c r="E33" s="338">
        <f t="shared" si="3"/>
        <v>0.6419999999999999</v>
      </c>
      <c r="F33" s="352">
        <f t="shared" si="1"/>
        <v>0.62127250662731792</v>
      </c>
      <c r="T33" s="72">
        <v>8</v>
      </c>
      <c r="U33" s="323">
        <v>0.55061977789529237</v>
      </c>
      <c r="V33" s="323">
        <v>7.9380222104707632E-2</v>
      </c>
      <c r="W33"/>
      <c r="X33"/>
      <c r="Y33"/>
      <c r="Z33"/>
      <c r="AA33"/>
      <c r="AB33"/>
    </row>
    <row r="34" spans="1:28" x14ac:dyDescent="0.25">
      <c r="A34" s="350">
        <v>44866</v>
      </c>
      <c r="B34" s="339">
        <v>0.72</v>
      </c>
      <c r="C34" s="340">
        <f t="shared" si="0"/>
        <v>0.6368725542041318</v>
      </c>
      <c r="D34" s="341">
        <f t="shared" si="2"/>
        <v>0.59666666666666668</v>
      </c>
      <c r="E34" s="341">
        <f t="shared" si="3"/>
        <v>0.58566666666666667</v>
      </c>
      <c r="F34" s="351">
        <f t="shared" si="1"/>
        <v>0.60289075463912256</v>
      </c>
      <c r="T34" s="72">
        <v>9</v>
      </c>
      <c r="U34" s="323">
        <v>0.55421364357482616</v>
      </c>
      <c r="V34" s="323">
        <v>0.10578635642517387</v>
      </c>
      <c r="W34"/>
      <c r="X34"/>
      <c r="Y34"/>
      <c r="Z34"/>
      <c r="AA34"/>
      <c r="AB34"/>
    </row>
    <row r="35" spans="1:28" x14ac:dyDescent="0.25">
      <c r="A35" s="335">
        <v>44867</v>
      </c>
      <c r="B35" s="336">
        <v>0.63</v>
      </c>
      <c r="C35" s="337">
        <f t="shared" si="0"/>
        <v>0.64046641988366559</v>
      </c>
      <c r="D35" s="338">
        <f t="shared" si="2"/>
        <v>0.62666666666666671</v>
      </c>
      <c r="E35" s="338">
        <f t="shared" si="3"/>
        <v>0.65466666666666662</v>
      </c>
      <c r="F35" s="352">
        <f t="shared" si="1"/>
        <v>0.63802352824738573</v>
      </c>
      <c r="T35" s="72">
        <v>10</v>
      </c>
      <c r="U35" s="323">
        <v>0.55780750925435996</v>
      </c>
      <c r="V35" s="323">
        <v>-6.7807509254359966E-2</v>
      </c>
      <c r="W35"/>
      <c r="X35"/>
      <c r="Y35"/>
      <c r="Z35"/>
      <c r="AA35"/>
      <c r="AB35"/>
    </row>
    <row r="36" spans="1:28" x14ac:dyDescent="0.25">
      <c r="A36" s="350">
        <v>44868</v>
      </c>
      <c r="B36" s="339">
        <v>0.67</v>
      </c>
      <c r="C36" s="340">
        <f t="shared" si="0"/>
        <v>0.64406028556319939</v>
      </c>
      <c r="D36" s="341">
        <f t="shared" si="2"/>
        <v>0.63666666666666671</v>
      </c>
      <c r="E36" s="341">
        <f t="shared" si="3"/>
        <v>0.63466666666666671</v>
      </c>
      <c r="F36" s="351">
        <f t="shared" si="1"/>
        <v>0.63561646977316999</v>
      </c>
      <c r="T36" s="72">
        <v>11</v>
      </c>
      <c r="U36" s="323">
        <v>0.56140137493389375</v>
      </c>
      <c r="V36" s="323">
        <v>5.8598625066106247E-2</v>
      </c>
      <c r="W36"/>
      <c r="X36"/>
      <c r="Y36"/>
      <c r="Z36"/>
      <c r="AA36"/>
      <c r="AB36"/>
    </row>
    <row r="37" spans="1:28" x14ac:dyDescent="0.25">
      <c r="A37" s="335">
        <v>44869</v>
      </c>
      <c r="B37" s="336">
        <v>0.51</v>
      </c>
      <c r="C37" s="337">
        <f t="shared" si="0"/>
        <v>0.64765415124273318</v>
      </c>
      <c r="D37" s="338">
        <f t="shared" si="2"/>
        <v>0.67333333333333334</v>
      </c>
      <c r="E37" s="338">
        <f t="shared" si="3"/>
        <v>0.67233333333333334</v>
      </c>
      <c r="F37" s="352">
        <f t="shared" ref="F37:F64" si="4">0.3*B36+0.7*F36</f>
        <v>0.64593152884121896</v>
      </c>
      <c r="T37" s="72">
        <v>12</v>
      </c>
      <c r="U37" s="323">
        <v>0.56499524061342754</v>
      </c>
      <c r="V37" s="323">
        <v>-2.4995240613427505E-2</v>
      </c>
      <c r="W37"/>
      <c r="X37"/>
      <c r="Y37"/>
      <c r="Z37"/>
      <c r="AA37"/>
      <c r="AB37"/>
    </row>
    <row r="38" spans="1:28" x14ac:dyDescent="0.25">
      <c r="A38" s="350">
        <v>44870</v>
      </c>
      <c r="B38" s="339">
        <v>0.69</v>
      </c>
      <c r="C38" s="340">
        <f t="shared" si="0"/>
        <v>0.65124801692226697</v>
      </c>
      <c r="D38" s="341">
        <f t="shared" si="2"/>
        <v>0.60333333333333339</v>
      </c>
      <c r="E38" s="341">
        <f t="shared" si="3"/>
        <v>0.57533333333333336</v>
      </c>
      <c r="F38" s="351">
        <f t="shared" si="4"/>
        <v>0.6051520701888532</v>
      </c>
      <c r="T38" s="72">
        <v>13</v>
      </c>
      <c r="U38" s="323">
        <v>0.56858910629296133</v>
      </c>
      <c r="V38" s="323">
        <v>-8.5891062929612794E-3</v>
      </c>
      <c r="W38"/>
      <c r="X38"/>
      <c r="Y38"/>
      <c r="Z38"/>
      <c r="AA38"/>
      <c r="AB38"/>
    </row>
    <row r="39" spans="1:28" x14ac:dyDescent="0.25">
      <c r="A39" s="335">
        <v>44871</v>
      </c>
      <c r="B39" s="336">
        <v>0.69</v>
      </c>
      <c r="C39" s="337">
        <f t="shared" si="0"/>
        <v>0.65484188260180076</v>
      </c>
      <c r="D39" s="338">
        <f t="shared" si="2"/>
        <v>0.62333333333333341</v>
      </c>
      <c r="E39" s="338">
        <f t="shared" si="3"/>
        <v>0.64333333333333331</v>
      </c>
      <c r="F39" s="352">
        <f t="shared" si="4"/>
        <v>0.63060644913219721</v>
      </c>
      <c r="T39" s="72">
        <v>14</v>
      </c>
      <c r="U39" s="323">
        <v>0.57218297197249512</v>
      </c>
      <c r="V39" s="323">
        <v>9.7817028027504915E-2</v>
      </c>
      <c r="W39"/>
      <c r="X39"/>
      <c r="Y39"/>
      <c r="Z39"/>
      <c r="AA39"/>
      <c r="AB39"/>
    </row>
    <row r="40" spans="1:28" x14ac:dyDescent="0.25">
      <c r="A40" s="350">
        <v>44872</v>
      </c>
      <c r="B40" s="339">
        <v>0.7</v>
      </c>
      <c r="C40" s="340">
        <f t="shared" si="0"/>
        <v>0.65843574828133455</v>
      </c>
      <c r="D40" s="341">
        <f t="shared" si="2"/>
        <v>0.63</v>
      </c>
      <c r="E40" s="341">
        <f t="shared" si="3"/>
        <v>0.64799999999999991</v>
      </c>
      <c r="F40" s="351">
        <f t="shared" si="4"/>
        <v>0.64842451439253801</v>
      </c>
      <c r="T40" s="72">
        <v>15</v>
      </c>
      <c r="U40" s="323">
        <v>0.57577683765202892</v>
      </c>
      <c r="V40" s="323">
        <v>-0.15577683765202893</v>
      </c>
      <c r="W40"/>
      <c r="X40"/>
      <c r="Y40"/>
      <c r="Z40"/>
      <c r="AA40"/>
      <c r="AB40"/>
    </row>
    <row r="41" spans="1:28" x14ac:dyDescent="0.25">
      <c r="A41" s="335">
        <v>44873</v>
      </c>
      <c r="B41" s="336">
        <v>0.8</v>
      </c>
      <c r="C41" s="337">
        <f t="shared" si="0"/>
        <v>0.66202961396086835</v>
      </c>
      <c r="D41" s="338">
        <f t="shared" si="2"/>
        <v>0.69333333333333336</v>
      </c>
      <c r="E41" s="338">
        <f t="shared" si="3"/>
        <v>0.69533333333333336</v>
      </c>
      <c r="F41" s="352">
        <f t="shared" si="4"/>
        <v>0.66389716007477662</v>
      </c>
      <c r="T41" s="72">
        <v>16</v>
      </c>
      <c r="U41" s="323">
        <v>0.57937070333156271</v>
      </c>
      <c r="V41" s="323">
        <v>-0.14937070333156272</v>
      </c>
      <c r="W41"/>
      <c r="X41"/>
      <c r="Y41"/>
      <c r="Z41"/>
      <c r="AA41"/>
      <c r="AB41"/>
    </row>
    <row r="42" spans="1:28" x14ac:dyDescent="0.25">
      <c r="A42" s="350">
        <v>44874</v>
      </c>
      <c r="B42" s="339">
        <v>0.73</v>
      </c>
      <c r="C42" s="340">
        <f t="shared" si="0"/>
        <v>0.66562347964040214</v>
      </c>
      <c r="D42" s="341">
        <f t="shared" si="2"/>
        <v>0.73</v>
      </c>
      <c r="E42" s="341">
        <f t="shared" si="3"/>
        <v>0.751</v>
      </c>
      <c r="F42" s="351">
        <f t="shared" si="4"/>
        <v>0.70472801205234359</v>
      </c>
      <c r="T42" s="72">
        <v>17</v>
      </c>
      <c r="U42" s="323">
        <v>0.5829645690110965</v>
      </c>
      <c r="V42" s="323">
        <v>-0.16296456901109652</v>
      </c>
      <c r="W42"/>
      <c r="X42"/>
      <c r="Y42"/>
      <c r="Z42"/>
      <c r="AA42"/>
      <c r="AB42"/>
    </row>
    <row r="43" spans="1:28" x14ac:dyDescent="0.25">
      <c r="A43" s="335">
        <v>44875</v>
      </c>
      <c r="B43" s="336">
        <v>0.64</v>
      </c>
      <c r="C43" s="337">
        <f t="shared" si="0"/>
        <v>0.66921734531993593</v>
      </c>
      <c r="D43" s="338">
        <f t="shared" si="2"/>
        <v>0.74333333333333329</v>
      </c>
      <c r="E43" s="338">
        <f t="shared" si="3"/>
        <v>0.73933333333333329</v>
      </c>
      <c r="F43" s="352">
        <f t="shared" si="4"/>
        <v>0.71230960843664048</v>
      </c>
      <c r="T43" s="72">
        <v>18</v>
      </c>
      <c r="U43" s="323">
        <v>0.58655843469065871</v>
      </c>
      <c r="V43" s="323">
        <v>7.3441565309341317E-2</v>
      </c>
      <c r="W43"/>
      <c r="X43"/>
      <c r="Y43"/>
      <c r="Z43"/>
      <c r="AA43"/>
      <c r="AB43"/>
    </row>
    <row r="44" spans="1:28" x14ac:dyDescent="0.25">
      <c r="A44" s="350">
        <v>44876</v>
      </c>
      <c r="B44" s="339">
        <v>0.67</v>
      </c>
      <c r="C44" s="340">
        <f t="shared" si="0"/>
        <v>0.67281121099946972</v>
      </c>
      <c r="D44" s="341">
        <f t="shared" si="2"/>
        <v>0.72333333333333327</v>
      </c>
      <c r="E44" s="341">
        <f t="shared" si="3"/>
        <v>0.69833333333333325</v>
      </c>
      <c r="F44" s="351">
        <f t="shared" si="4"/>
        <v>0.69061672590564838</v>
      </c>
      <c r="T44" s="72">
        <v>19</v>
      </c>
      <c r="U44" s="323">
        <v>0.59015230037019251</v>
      </c>
      <c r="V44" s="323">
        <v>5.9847699629807516E-2</v>
      </c>
      <c r="W44"/>
      <c r="X44"/>
      <c r="Y44"/>
      <c r="Z44"/>
      <c r="AA44"/>
      <c r="AB44"/>
    </row>
    <row r="45" spans="1:28" x14ac:dyDescent="0.25">
      <c r="A45" s="335">
        <v>44877</v>
      </c>
      <c r="B45" s="336">
        <v>0.75</v>
      </c>
      <c r="C45" s="337">
        <f t="shared" si="0"/>
        <v>0.67640507667900351</v>
      </c>
      <c r="D45" s="338">
        <f t="shared" si="2"/>
        <v>0.68</v>
      </c>
      <c r="E45" s="338">
        <f t="shared" si="3"/>
        <v>0.67700000000000005</v>
      </c>
      <c r="F45" s="352">
        <f t="shared" si="4"/>
        <v>0.68443170813395382</v>
      </c>
      <c r="O45" s="38"/>
      <c r="P45" s="38"/>
      <c r="Q45" s="102"/>
      <c r="R45" s="102"/>
      <c r="T45" s="72">
        <v>20</v>
      </c>
      <c r="U45" s="323">
        <v>0.5937461660497263</v>
      </c>
      <c r="V45" s="323">
        <v>9.6253833950273648E-2</v>
      </c>
      <c r="W45"/>
      <c r="X45"/>
      <c r="Y45"/>
      <c r="Z45"/>
      <c r="AA45"/>
      <c r="AB45"/>
    </row>
    <row r="46" spans="1:28" x14ac:dyDescent="0.25">
      <c r="A46" s="350">
        <v>44878</v>
      </c>
      <c r="B46" s="339">
        <v>0.56000000000000005</v>
      </c>
      <c r="C46" s="340">
        <f t="shared" si="0"/>
        <v>0.67999894235853731</v>
      </c>
      <c r="D46" s="341">
        <f t="shared" si="2"/>
        <v>0.68666666666666665</v>
      </c>
      <c r="E46" s="341">
        <f t="shared" si="3"/>
        <v>0.70566666666666666</v>
      </c>
      <c r="F46" s="351">
        <f t="shared" si="4"/>
        <v>0.70410219569376764</v>
      </c>
      <c r="O46" s="103"/>
      <c r="P46" s="103"/>
      <c r="Q46" s="104"/>
      <c r="R46" s="104"/>
      <c r="T46" s="72">
        <v>21</v>
      </c>
      <c r="U46" s="323">
        <v>0.59734003172926009</v>
      </c>
      <c r="V46" s="323">
        <v>0.12265996827073988</v>
      </c>
      <c r="W46"/>
      <c r="X46"/>
      <c r="Y46"/>
      <c r="Z46"/>
      <c r="AA46"/>
      <c r="AB46"/>
    </row>
    <row r="47" spans="1:28" x14ac:dyDescent="0.25">
      <c r="A47" s="335">
        <v>44879</v>
      </c>
      <c r="B47" s="336">
        <v>0.75</v>
      </c>
      <c r="C47" s="337">
        <f t="shared" si="0"/>
        <v>0.6835928080380711</v>
      </c>
      <c r="D47" s="338">
        <f t="shared" si="2"/>
        <v>0.66</v>
      </c>
      <c r="E47" s="338">
        <f t="shared" si="3"/>
        <v>0.63</v>
      </c>
      <c r="F47" s="352">
        <f t="shared" si="4"/>
        <v>0.66087153698563728</v>
      </c>
      <c r="O47" s="100"/>
      <c r="P47" s="100"/>
      <c r="Q47" s="101"/>
      <c r="R47" s="101"/>
      <c r="T47" s="72">
        <v>22</v>
      </c>
      <c r="U47" s="323">
        <v>0.60093389740879388</v>
      </c>
      <c r="V47" s="323">
        <v>6.9066102591206158E-2</v>
      </c>
      <c r="W47"/>
      <c r="X47"/>
      <c r="Y47"/>
      <c r="Z47"/>
      <c r="AA47"/>
      <c r="AB47"/>
    </row>
    <row r="48" spans="1:28" x14ac:dyDescent="0.25">
      <c r="A48" s="350">
        <v>44880</v>
      </c>
      <c r="B48" s="339">
        <v>0.76</v>
      </c>
      <c r="C48" s="340">
        <f t="shared" si="0"/>
        <v>0.68718667371760489</v>
      </c>
      <c r="D48" s="341">
        <f t="shared" si="2"/>
        <v>0.68666666666666665</v>
      </c>
      <c r="E48" s="341">
        <f t="shared" si="3"/>
        <v>0.70566666666666666</v>
      </c>
      <c r="F48" s="351">
        <f t="shared" si="4"/>
        <v>0.68761007588994605</v>
      </c>
      <c r="O48" s="100"/>
      <c r="P48" s="100"/>
      <c r="Q48" s="114"/>
      <c r="R48" s="114"/>
      <c r="T48" s="72">
        <v>23</v>
      </c>
      <c r="U48" s="323">
        <v>0.60452776308832767</v>
      </c>
      <c r="V48" s="323">
        <v>-2.4527763088327714E-2</v>
      </c>
      <c r="W48"/>
      <c r="X48"/>
      <c r="Y48"/>
      <c r="Z48"/>
      <c r="AA48"/>
      <c r="AB48"/>
    </row>
    <row r="49" spans="1:28" x14ac:dyDescent="0.25">
      <c r="A49" s="335">
        <v>44881</v>
      </c>
      <c r="B49" s="336">
        <v>0.62</v>
      </c>
      <c r="C49" s="337">
        <f t="shared" si="0"/>
        <v>0.69078053939713868</v>
      </c>
      <c r="D49" s="338">
        <f t="shared" si="2"/>
        <v>0.69000000000000006</v>
      </c>
      <c r="E49" s="338">
        <f t="shared" si="3"/>
        <v>0.71099999999999997</v>
      </c>
      <c r="F49" s="352">
        <f t="shared" si="4"/>
        <v>0.70932705312296218</v>
      </c>
      <c r="T49" s="72">
        <v>24</v>
      </c>
      <c r="U49" s="323">
        <v>0.60812162876786147</v>
      </c>
      <c r="V49" s="323">
        <v>7.1878371232138583E-2</v>
      </c>
      <c r="W49"/>
      <c r="X49"/>
      <c r="Y49"/>
      <c r="Z49"/>
      <c r="AA49"/>
      <c r="AB49"/>
    </row>
    <row r="50" spans="1:28" x14ac:dyDescent="0.25">
      <c r="A50" s="350">
        <v>44882</v>
      </c>
      <c r="B50" s="339">
        <v>0.6</v>
      </c>
      <c r="C50" s="340">
        <f t="shared" si="0"/>
        <v>0.69437440507667247</v>
      </c>
      <c r="D50" s="341">
        <f t="shared" si="2"/>
        <v>0.71</v>
      </c>
      <c r="E50" s="341">
        <f t="shared" si="3"/>
        <v>0.68299999999999994</v>
      </c>
      <c r="F50" s="351">
        <f t="shared" si="4"/>
        <v>0.68252893718607344</v>
      </c>
      <c r="T50" s="72">
        <v>25</v>
      </c>
      <c r="U50" s="323">
        <v>0.61171549444739526</v>
      </c>
      <c r="V50" s="323">
        <v>-0.12171549444739527</v>
      </c>
      <c r="W50"/>
      <c r="X50"/>
      <c r="Y50"/>
      <c r="Z50"/>
      <c r="AA50"/>
      <c r="AB50"/>
    </row>
    <row r="51" spans="1:28" x14ac:dyDescent="0.25">
      <c r="A51" s="335">
        <v>44883</v>
      </c>
      <c r="B51" s="336">
        <v>0.66</v>
      </c>
      <c r="C51" s="337">
        <f t="shared" si="0"/>
        <v>0.69796827075620627</v>
      </c>
      <c r="D51" s="338">
        <f t="shared" si="2"/>
        <v>0.66</v>
      </c>
      <c r="E51" s="338">
        <f t="shared" si="3"/>
        <v>0.6419999999999999</v>
      </c>
      <c r="F51" s="352">
        <f t="shared" si="4"/>
        <v>0.65777025603025141</v>
      </c>
      <c r="T51" s="72">
        <v>26</v>
      </c>
      <c r="U51" s="323">
        <v>0.61530936012692905</v>
      </c>
      <c r="V51" s="323">
        <v>3.4690639873070972E-2</v>
      </c>
      <c r="W51"/>
      <c r="X51"/>
      <c r="Y51"/>
      <c r="Z51"/>
      <c r="AA51"/>
      <c r="AB51"/>
    </row>
    <row r="52" spans="1:28" x14ac:dyDescent="0.25">
      <c r="A52" s="350">
        <v>44884</v>
      </c>
      <c r="B52" s="339">
        <v>0.68</v>
      </c>
      <c r="C52" s="340">
        <f t="shared" si="0"/>
        <v>0.70156213643574006</v>
      </c>
      <c r="D52" s="341">
        <f t="shared" si="2"/>
        <v>0.62666666666666659</v>
      </c>
      <c r="E52" s="341">
        <f t="shared" si="3"/>
        <v>0.6366666666666666</v>
      </c>
      <c r="F52" s="351">
        <f t="shared" si="4"/>
        <v>0.6584391792211759</v>
      </c>
      <c r="T52" s="72">
        <v>27</v>
      </c>
      <c r="U52" s="323">
        <v>0.61890322580646284</v>
      </c>
      <c r="V52" s="323">
        <v>-0.11890322580646284</v>
      </c>
      <c r="W52"/>
      <c r="X52"/>
      <c r="Y52"/>
      <c r="Z52"/>
      <c r="AA52"/>
      <c r="AB52"/>
    </row>
    <row r="53" spans="1:28" x14ac:dyDescent="0.25">
      <c r="A53" s="335">
        <v>44885</v>
      </c>
      <c r="B53" s="336">
        <v>0.75</v>
      </c>
      <c r="C53" s="337">
        <f t="shared" si="0"/>
        <v>0.70515600211527385</v>
      </c>
      <c r="D53" s="338">
        <f t="shared" si="2"/>
        <v>0.64666666666666661</v>
      </c>
      <c r="E53" s="338">
        <f t="shared" si="3"/>
        <v>0.65666666666666662</v>
      </c>
      <c r="F53" s="352">
        <f t="shared" si="4"/>
        <v>0.66490742545482306</v>
      </c>
      <c r="T53" s="72">
        <v>28</v>
      </c>
      <c r="U53" s="323">
        <v>0.62249709148599663</v>
      </c>
      <c r="V53" s="323">
        <v>0.12750290851400337</v>
      </c>
      <c r="W53"/>
      <c r="X53"/>
      <c r="Y53"/>
      <c r="Z53"/>
      <c r="AA53"/>
      <c r="AB53"/>
    </row>
    <row r="54" spans="1:28" x14ac:dyDescent="0.25">
      <c r="A54" s="350">
        <v>44886</v>
      </c>
      <c r="B54" s="339">
        <v>0.72</v>
      </c>
      <c r="C54" s="340">
        <f t="shared" si="0"/>
        <v>0.70874986779483606</v>
      </c>
      <c r="D54" s="341">
        <f t="shared" si="2"/>
        <v>0.69666666666666666</v>
      </c>
      <c r="E54" s="341">
        <f t="shared" si="3"/>
        <v>0.71266666666666656</v>
      </c>
      <c r="F54" s="351">
        <f t="shared" si="4"/>
        <v>0.69043519781837603</v>
      </c>
      <c r="T54" s="72">
        <v>29</v>
      </c>
      <c r="U54" s="323">
        <v>0.62609095716553043</v>
      </c>
      <c r="V54" s="323">
        <v>3.9090428344695782E-3</v>
      </c>
      <c r="W54"/>
      <c r="X54"/>
      <c r="Y54"/>
      <c r="Z54"/>
      <c r="AA54"/>
      <c r="AB54"/>
    </row>
    <row r="55" spans="1:28" x14ac:dyDescent="0.25">
      <c r="A55" s="335">
        <v>44887</v>
      </c>
      <c r="B55" s="336">
        <v>0.89</v>
      </c>
      <c r="C55" s="337">
        <f t="shared" si="0"/>
        <v>0.71234373347436986</v>
      </c>
      <c r="D55" s="338">
        <f t="shared" si="2"/>
        <v>0.71666666666666679</v>
      </c>
      <c r="E55" s="338">
        <f t="shared" si="3"/>
        <v>0.71766666666666667</v>
      </c>
      <c r="F55" s="352">
        <f t="shared" si="4"/>
        <v>0.69930463847286317</v>
      </c>
      <c r="T55" s="72">
        <v>30</v>
      </c>
      <c r="U55" s="323">
        <v>0.62968482284506422</v>
      </c>
      <c r="V55" s="323">
        <v>-2.968482284506424E-2</v>
      </c>
      <c r="W55"/>
      <c r="X55"/>
      <c r="Y55"/>
      <c r="Z55"/>
      <c r="AA55"/>
      <c r="AB55"/>
    </row>
    <row r="56" spans="1:28" x14ac:dyDescent="0.25">
      <c r="A56" s="350">
        <v>44888</v>
      </c>
      <c r="B56" s="339">
        <v>0.63</v>
      </c>
      <c r="C56" s="340">
        <f t="shared" si="0"/>
        <v>0.71593759915390365</v>
      </c>
      <c r="D56" s="341">
        <f t="shared" si="2"/>
        <v>0.78666666666666663</v>
      </c>
      <c r="E56" s="341">
        <f t="shared" si="3"/>
        <v>0.81766666666666665</v>
      </c>
      <c r="F56" s="351">
        <f t="shared" si="4"/>
        <v>0.75651324693100419</v>
      </c>
      <c r="T56" s="72">
        <v>31</v>
      </c>
      <c r="U56" s="323">
        <v>0.63327868852459801</v>
      </c>
      <c r="V56" s="323">
        <v>-7.3278688524597957E-2</v>
      </c>
      <c r="W56"/>
      <c r="X56"/>
      <c r="Y56"/>
      <c r="Z56"/>
      <c r="AA56"/>
      <c r="AB56"/>
    </row>
    <row r="57" spans="1:28" x14ac:dyDescent="0.25">
      <c r="A57" s="335">
        <v>44889</v>
      </c>
      <c r="B57" s="336">
        <v>0.66</v>
      </c>
      <c r="C57" s="337">
        <f t="shared" si="0"/>
        <v>0.71953146483343744</v>
      </c>
      <c r="D57" s="338">
        <f t="shared" si="2"/>
        <v>0.74666666666666659</v>
      </c>
      <c r="E57" s="338">
        <f t="shared" si="3"/>
        <v>0.71166666666666667</v>
      </c>
      <c r="F57" s="352">
        <f t="shared" si="4"/>
        <v>0.71855927285170296</v>
      </c>
      <c r="T57" s="72">
        <v>32</v>
      </c>
      <c r="U57" s="323">
        <v>0.6368725542041318</v>
      </c>
      <c r="V57" s="323">
        <v>8.3127445795868171E-2</v>
      </c>
      <c r="W57"/>
      <c r="X57"/>
      <c r="Y57"/>
      <c r="Z57"/>
      <c r="AA57"/>
      <c r="AB57"/>
    </row>
    <row r="58" spans="1:28" x14ac:dyDescent="0.25">
      <c r="A58" s="350">
        <v>44890</v>
      </c>
      <c r="B58" s="339">
        <v>0.65</v>
      </c>
      <c r="C58" s="340">
        <f t="shared" si="0"/>
        <v>0.72312533051297123</v>
      </c>
      <c r="D58" s="341">
        <f t="shared" si="2"/>
        <v>0.72666666666666668</v>
      </c>
      <c r="E58" s="341">
        <f t="shared" si="3"/>
        <v>0.70666666666666655</v>
      </c>
      <c r="F58" s="351">
        <f t="shared" si="4"/>
        <v>0.70099149099619207</v>
      </c>
      <c r="T58" s="72">
        <v>33</v>
      </c>
      <c r="U58" s="323">
        <v>0.64046641988366559</v>
      </c>
      <c r="V58" s="323">
        <v>-1.046641988366559E-2</v>
      </c>
      <c r="W58"/>
      <c r="X58"/>
      <c r="Y58"/>
      <c r="Z58"/>
      <c r="AA58"/>
      <c r="AB58"/>
    </row>
    <row r="59" spans="1:28" x14ac:dyDescent="0.25">
      <c r="A59" s="335">
        <v>44891</v>
      </c>
      <c r="B59" s="336">
        <v>0.81</v>
      </c>
      <c r="C59" s="337">
        <f t="shared" si="0"/>
        <v>0.72671919619250502</v>
      </c>
      <c r="D59" s="338">
        <f t="shared" si="2"/>
        <v>0.64666666666666661</v>
      </c>
      <c r="E59" s="338">
        <f t="shared" si="3"/>
        <v>0.64766666666666661</v>
      </c>
      <c r="F59" s="352">
        <f t="shared" si="4"/>
        <v>0.68569404369733444</v>
      </c>
      <c r="N59" s="25"/>
      <c r="T59" s="72">
        <v>34</v>
      </c>
      <c r="U59" s="323">
        <v>0.64406028556319939</v>
      </c>
      <c r="V59" s="323">
        <v>2.5939714436800654E-2</v>
      </c>
      <c r="W59"/>
      <c r="X59"/>
      <c r="Y59"/>
      <c r="Z59"/>
      <c r="AA59"/>
      <c r="AB59"/>
    </row>
    <row r="60" spans="1:28" x14ac:dyDescent="0.25">
      <c r="A60" s="350">
        <v>44892</v>
      </c>
      <c r="B60" s="339">
        <v>0.69</v>
      </c>
      <c r="C60" s="340">
        <f t="shared" si="0"/>
        <v>0.73031306187203882</v>
      </c>
      <c r="D60" s="341">
        <f t="shared" si="2"/>
        <v>0.70666666666666667</v>
      </c>
      <c r="E60" s="341">
        <f t="shared" si="3"/>
        <v>0.73766666666666669</v>
      </c>
      <c r="F60" s="351">
        <f t="shared" si="4"/>
        <v>0.72298583058813404</v>
      </c>
      <c r="T60" s="72">
        <v>35</v>
      </c>
      <c r="U60" s="323">
        <v>0.64765415124273318</v>
      </c>
      <c r="V60" s="323">
        <v>-0.13765415124273317</v>
      </c>
      <c r="W60"/>
      <c r="X60"/>
      <c r="Y60"/>
      <c r="Z60"/>
      <c r="AA60"/>
      <c r="AB60"/>
    </row>
    <row r="61" spans="1:28" x14ac:dyDescent="0.25">
      <c r="A61" s="335">
        <v>44893</v>
      </c>
      <c r="B61" s="336">
        <v>0.76</v>
      </c>
      <c r="C61" s="337">
        <f t="shared" si="0"/>
        <v>0.73390692755157261</v>
      </c>
      <c r="D61" s="338">
        <f t="shared" si="2"/>
        <v>0.71666666666666667</v>
      </c>
      <c r="E61" s="338">
        <f t="shared" si="3"/>
        <v>0.70866666666666656</v>
      </c>
      <c r="F61" s="352">
        <f t="shared" si="4"/>
        <v>0.71309008141169372</v>
      </c>
      <c r="T61" s="72">
        <v>36</v>
      </c>
      <c r="U61" s="323">
        <v>0.65124801692226697</v>
      </c>
      <c r="V61" s="323">
        <v>3.8751983077732977E-2</v>
      </c>
      <c r="W61"/>
      <c r="X61"/>
      <c r="Y61"/>
      <c r="Z61"/>
      <c r="AA61"/>
      <c r="AB61"/>
    </row>
    <row r="62" spans="1:28" ht="13.8" thickBot="1" x14ac:dyDescent="0.3">
      <c r="A62" s="350">
        <v>44894</v>
      </c>
      <c r="B62" s="339">
        <v>0.7</v>
      </c>
      <c r="C62" s="340">
        <f t="shared" si="0"/>
        <v>0.7375007932311064</v>
      </c>
      <c r="D62" s="341">
        <f t="shared" si="2"/>
        <v>0.7533333333333333</v>
      </c>
      <c r="E62" s="341">
        <f t="shared" si="3"/>
        <v>0.7553333333333333</v>
      </c>
      <c r="F62" s="351">
        <f t="shared" si="4"/>
        <v>0.72716305698818551</v>
      </c>
      <c r="T62" s="72">
        <v>37</v>
      </c>
      <c r="U62" s="323">
        <v>0.65484188260180076</v>
      </c>
      <c r="V62" s="323">
        <v>3.5158117398199185E-2</v>
      </c>
      <c r="W62"/>
      <c r="X62"/>
      <c r="Y62"/>
      <c r="Z62"/>
      <c r="AA62"/>
      <c r="AB62"/>
    </row>
    <row r="63" spans="1:28" ht="13.8" thickBot="1" x14ac:dyDescent="0.3">
      <c r="A63" s="335">
        <v>44895</v>
      </c>
      <c r="B63" s="336">
        <v>0.68</v>
      </c>
      <c r="C63" s="337">
        <f t="shared" si="0"/>
        <v>0.74109465891064019</v>
      </c>
      <c r="D63" s="338">
        <f t="shared" si="2"/>
        <v>0.71666666666666667</v>
      </c>
      <c r="E63" s="338">
        <f t="shared" si="3"/>
        <v>0.71166666666666656</v>
      </c>
      <c r="F63" s="352">
        <f t="shared" si="4"/>
        <v>0.7190141398917298</v>
      </c>
      <c r="I63" s="476" t="s">
        <v>261</v>
      </c>
      <c r="J63" s="476"/>
      <c r="K63" s="476"/>
      <c r="L63" s="477"/>
      <c r="T63" s="72">
        <v>38</v>
      </c>
      <c r="U63" s="323">
        <v>0.65843574828133455</v>
      </c>
      <c r="V63" s="323">
        <v>4.1564251718665401E-2</v>
      </c>
      <c r="W63"/>
      <c r="X63"/>
      <c r="Y63"/>
      <c r="Z63"/>
      <c r="AA63"/>
      <c r="AB63"/>
    </row>
    <row r="64" spans="1:28" ht="14.4" thickBot="1" x14ac:dyDescent="0.3">
      <c r="A64" s="333">
        <v>44896</v>
      </c>
      <c r="B64" s="353">
        <f>_xlfn.FORECAST.ETS(A64,B3:B63,A3:A63)</f>
        <v>0.71723826610665209</v>
      </c>
      <c r="C64" s="354">
        <f t="shared" si="0"/>
        <v>0.74468852459017398</v>
      </c>
      <c r="D64" s="353">
        <f t="shared" si="2"/>
        <v>0.71333333333333337</v>
      </c>
      <c r="E64" s="353">
        <f t="shared" si="3"/>
        <v>0.70333333333333337</v>
      </c>
      <c r="F64" s="355">
        <f t="shared" si="4"/>
        <v>0.70730989792421095</v>
      </c>
      <c r="I64" s="479" t="s">
        <v>274</v>
      </c>
      <c r="J64" s="480"/>
      <c r="K64" s="481"/>
      <c r="L64" s="182">
        <f>B64</f>
        <v>0.71723826610665209</v>
      </c>
      <c r="T64" s="72">
        <v>39</v>
      </c>
      <c r="U64" s="323">
        <v>0.66202961396086835</v>
      </c>
      <c r="V64" s="323">
        <v>0.1379703860391317</v>
      </c>
      <c r="W64"/>
      <c r="X64"/>
      <c r="Y64"/>
      <c r="Z64"/>
      <c r="AA64"/>
      <c r="AB64"/>
    </row>
    <row r="65" spans="1:28" x14ac:dyDescent="0.25">
      <c r="A65" s="20"/>
      <c r="I65" s="482" t="s">
        <v>222</v>
      </c>
      <c r="J65" s="483"/>
      <c r="K65" s="484"/>
      <c r="L65" s="140">
        <f>C64</f>
        <v>0.74468852459017398</v>
      </c>
      <c r="T65" s="72">
        <v>40</v>
      </c>
      <c r="U65" s="323">
        <v>0.66562347964040214</v>
      </c>
      <c r="V65" s="323">
        <v>6.4376520359597844E-2</v>
      </c>
      <c r="W65"/>
      <c r="X65"/>
      <c r="Y65"/>
      <c r="Z65"/>
      <c r="AA65"/>
      <c r="AB65"/>
    </row>
    <row r="66" spans="1:28" x14ac:dyDescent="0.25">
      <c r="I66" s="482" t="s">
        <v>236</v>
      </c>
      <c r="J66" s="483"/>
      <c r="K66" s="484"/>
      <c r="L66" s="140">
        <f>E64</f>
        <v>0.70333333333333337</v>
      </c>
      <c r="T66" s="72">
        <v>41</v>
      </c>
      <c r="U66" s="323">
        <v>0.66921734531993593</v>
      </c>
      <c r="V66" s="323">
        <v>-2.9217345319935917E-2</v>
      </c>
      <c r="W66"/>
      <c r="X66"/>
      <c r="Y66"/>
      <c r="Z66"/>
      <c r="AA66"/>
      <c r="AB66"/>
    </row>
    <row r="67" spans="1:28" ht="13.8" thickBot="1" x14ac:dyDescent="0.3">
      <c r="I67" s="485" t="s">
        <v>238</v>
      </c>
      <c r="J67" s="486"/>
      <c r="K67" s="487"/>
      <c r="L67" s="139">
        <f>F64</f>
        <v>0.70730989792421095</v>
      </c>
      <c r="T67" s="72">
        <v>42</v>
      </c>
      <c r="U67" s="323">
        <v>0.67281121099946972</v>
      </c>
      <c r="V67" s="323">
        <v>-2.8112109994696821E-3</v>
      </c>
      <c r="W67"/>
      <c r="X67"/>
      <c r="Y67"/>
      <c r="Z67"/>
      <c r="AA67"/>
      <c r="AB67"/>
    </row>
    <row r="68" spans="1:28" ht="13.8" thickBot="1" x14ac:dyDescent="0.3">
      <c r="I68" s="473" t="s">
        <v>254</v>
      </c>
      <c r="J68" s="474"/>
      <c r="K68" s="475"/>
      <c r="L68" s="428">
        <f>AVERAGE(L64:L67)</f>
        <v>0.7181425054885926</v>
      </c>
      <c r="T68" s="72">
        <v>43</v>
      </c>
      <c r="U68" s="323">
        <v>0.67640507667900351</v>
      </c>
      <c r="V68" s="323">
        <v>7.3594923320996486E-2</v>
      </c>
      <c r="W68"/>
      <c r="X68"/>
      <c r="Y68"/>
      <c r="Z68"/>
      <c r="AA68"/>
      <c r="AB68"/>
    </row>
    <row r="69" spans="1:28" x14ac:dyDescent="0.25">
      <c r="F69" s="25"/>
      <c r="T69" s="72">
        <v>44</v>
      </c>
      <c r="U69" s="323">
        <v>0.67999894235853731</v>
      </c>
      <c r="V69" s="323">
        <v>-0.11999894235853725</v>
      </c>
      <c r="W69"/>
      <c r="X69"/>
      <c r="Y69"/>
      <c r="Z69"/>
      <c r="AA69"/>
      <c r="AB69"/>
    </row>
    <row r="70" spans="1:28" x14ac:dyDescent="0.25">
      <c r="T70" s="72">
        <v>45</v>
      </c>
      <c r="U70" s="323">
        <v>0.6835928080380711</v>
      </c>
      <c r="V70" s="323">
        <v>6.6407191961928902E-2</v>
      </c>
      <c r="W70"/>
      <c r="X70"/>
      <c r="Y70"/>
      <c r="Z70"/>
      <c r="AA70"/>
      <c r="AB70"/>
    </row>
    <row r="71" spans="1:28" x14ac:dyDescent="0.25">
      <c r="T71" s="72">
        <v>46</v>
      </c>
      <c r="U71" s="323">
        <v>0.68718667371760489</v>
      </c>
      <c r="V71" s="323">
        <v>7.2813326282395119E-2</v>
      </c>
      <c r="W71"/>
      <c r="X71"/>
      <c r="Y71"/>
      <c r="Z71"/>
      <c r="AA71"/>
      <c r="AB71"/>
    </row>
    <row r="72" spans="1:28" x14ac:dyDescent="0.25">
      <c r="T72" s="72">
        <v>47</v>
      </c>
      <c r="U72" s="323">
        <v>0.69078053939713868</v>
      </c>
      <c r="V72" s="323">
        <v>-7.0780539397138686E-2</v>
      </c>
      <c r="W72"/>
      <c r="X72"/>
      <c r="Y72"/>
      <c r="Z72"/>
      <c r="AA72"/>
      <c r="AB72"/>
    </row>
    <row r="73" spans="1:28" x14ac:dyDescent="0.25">
      <c r="T73" s="72">
        <v>48</v>
      </c>
      <c r="U73" s="323">
        <v>0.69437440507667247</v>
      </c>
      <c r="V73" s="323">
        <v>-9.4374405076672496E-2</v>
      </c>
      <c r="W73"/>
      <c r="X73"/>
      <c r="Y73"/>
      <c r="Z73"/>
      <c r="AA73"/>
      <c r="AB73"/>
    </row>
    <row r="74" spans="1:28" x14ac:dyDescent="0.25">
      <c r="T74" s="72">
        <v>49</v>
      </c>
      <c r="U74" s="323">
        <v>0.69796827075620627</v>
      </c>
      <c r="V74" s="323">
        <v>-3.7968270756206235E-2</v>
      </c>
      <c r="W74"/>
      <c r="X74"/>
      <c r="Y74"/>
      <c r="Z74"/>
      <c r="AA74"/>
      <c r="AB74"/>
    </row>
    <row r="75" spans="1:28" x14ac:dyDescent="0.25">
      <c r="T75" s="72">
        <v>50</v>
      </c>
      <c r="U75" s="323">
        <v>0.70156213643574006</v>
      </c>
      <c r="V75" s="323">
        <v>-2.1562136435740009E-2</v>
      </c>
      <c r="W75"/>
      <c r="X75"/>
      <c r="Y75"/>
      <c r="Z75"/>
      <c r="AA75"/>
      <c r="AB75"/>
    </row>
    <row r="76" spans="1:28" x14ac:dyDescent="0.25">
      <c r="T76" s="72">
        <v>51</v>
      </c>
      <c r="U76" s="323">
        <v>0.70515600211527385</v>
      </c>
      <c r="V76" s="323">
        <v>4.484399788472615E-2</v>
      </c>
      <c r="W76"/>
      <c r="X76"/>
      <c r="Y76"/>
      <c r="Z76"/>
      <c r="AA76"/>
      <c r="AB76"/>
    </row>
    <row r="77" spans="1:28" x14ac:dyDescent="0.25">
      <c r="T77" s="72">
        <v>52</v>
      </c>
      <c r="U77" s="323">
        <v>0.70874986779483606</v>
      </c>
      <c r="V77" s="323">
        <v>1.125013220516391E-2</v>
      </c>
      <c r="W77"/>
      <c r="X77"/>
      <c r="Y77"/>
      <c r="Z77"/>
      <c r="AA77"/>
      <c r="AB77"/>
    </row>
    <row r="78" spans="1:28" x14ac:dyDescent="0.25">
      <c r="T78" s="72">
        <v>53</v>
      </c>
      <c r="U78" s="323">
        <v>0.71234373347436986</v>
      </c>
      <c r="V78" s="323">
        <v>0.17765626652563016</v>
      </c>
      <c r="W78"/>
      <c r="X78"/>
      <c r="Y78"/>
      <c r="Z78"/>
      <c r="AA78"/>
      <c r="AB78"/>
    </row>
    <row r="79" spans="1:28" x14ac:dyDescent="0.25">
      <c r="T79" s="72">
        <v>54</v>
      </c>
      <c r="U79" s="323">
        <v>0.71593759915390365</v>
      </c>
      <c r="V79" s="323">
        <v>-8.5937599153903643E-2</v>
      </c>
      <c r="W79"/>
      <c r="X79"/>
      <c r="Y79"/>
      <c r="Z79"/>
      <c r="AA79"/>
      <c r="AB79"/>
    </row>
    <row r="80" spans="1:28" x14ac:dyDescent="0.25">
      <c r="T80" s="72">
        <v>55</v>
      </c>
      <c r="U80" s="323">
        <v>0.71953146483343744</v>
      </c>
      <c r="V80" s="323">
        <v>-5.9531464833437409E-2</v>
      </c>
      <c r="W80"/>
      <c r="X80"/>
      <c r="Y80"/>
      <c r="Z80"/>
      <c r="AA80"/>
      <c r="AB80"/>
    </row>
    <row r="81" spans="20:28" x14ac:dyDescent="0.25">
      <c r="T81" s="72">
        <v>56</v>
      </c>
      <c r="U81" s="323">
        <v>0.72312533051297123</v>
      </c>
      <c r="V81" s="323">
        <v>-7.3125330512971209E-2</v>
      </c>
      <c r="W81"/>
      <c r="X81"/>
      <c r="Y81"/>
      <c r="Z81"/>
      <c r="AA81"/>
      <c r="AB81"/>
    </row>
    <row r="82" spans="20:28" x14ac:dyDescent="0.25">
      <c r="T82" s="72">
        <v>57</v>
      </c>
      <c r="U82" s="323">
        <v>0.72671919619250502</v>
      </c>
      <c r="V82" s="323">
        <v>8.328080380749503E-2</v>
      </c>
      <c r="W82"/>
      <c r="X82"/>
      <c r="Y82"/>
      <c r="Z82"/>
      <c r="AA82"/>
      <c r="AB82"/>
    </row>
    <row r="83" spans="20:28" x14ac:dyDescent="0.25">
      <c r="T83" s="72">
        <v>58</v>
      </c>
      <c r="U83" s="323">
        <v>0.73031306187203882</v>
      </c>
      <c r="V83" s="323">
        <v>-4.0313061872038869E-2</v>
      </c>
      <c r="W83"/>
      <c r="X83"/>
      <c r="Y83"/>
      <c r="Z83"/>
      <c r="AA83"/>
      <c r="AB83"/>
    </row>
    <row r="84" spans="20:28" x14ac:dyDescent="0.25">
      <c r="T84" s="72">
        <v>59</v>
      </c>
      <c r="U84" s="323">
        <v>0.73390692755157261</v>
      </c>
      <c r="V84" s="323">
        <v>2.6093072448427401E-2</v>
      </c>
      <c r="W84"/>
      <c r="X84"/>
      <c r="Y84"/>
      <c r="Z84"/>
      <c r="AA84"/>
      <c r="AB84"/>
    </row>
    <row r="85" spans="20:28" x14ac:dyDescent="0.25">
      <c r="T85" s="72">
        <v>60</v>
      </c>
      <c r="U85" s="323">
        <v>0.7375007932311064</v>
      </c>
      <c r="V85" s="323">
        <v>-3.7500793231106444E-2</v>
      </c>
      <c r="W85"/>
      <c r="X85"/>
      <c r="Y85"/>
      <c r="Z85"/>
      <c r="AA85"/>
      <c r="AB85"/>
    </row>
    <row r="86" spans="20:28" ht="13.8" thickBot="1" x14ac:dyDescent="0.3">
      <c r="T86" s="165">
        <v>61</v>
      </c>
      <c r="U86" s="324">
        <v>0.74109465891064019</v>
      </c>
      <c r="V86" s="324">
        <v>-6.1094658910640143E-2</v>
      </c>
      <c r="W86"/>
      <c r="X86"/>
      <c r="Y86"/>
      <c r="Z86"/>
      <c r="AA86"/>
      <c r="AB86"/>
    </row>
  </sheetData>
  <mergeCells count="7">
    <mergeCell ref="I68:K68"/>
    <mergeCell ref="I63:L63"/>
    <mergeCell ref="T2:U2"/>
    <mergeCell ref="I64:K64"/>
    <mergeCell ref="I65:K65"/>
    <mergeCell ref="I66:K66"/>
    <mergeCell ref="I67:K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1</vt:lpstr>
      <vt:lpstr>Task 1</vt:lpstr>
      <vt:lpstr>Task 2 - Pivot Tables (1)</vt:lpstr>
      <vt:lpstr>Task 2 - Pivot Tables (2)</vt:lpstr>
      <vt:lpstr>Data 2</vt:lpstr>
      <vt:lpstr>8. T3 (a)</vt:lpstr>
      <vt:lpstr>9. T3(Forecast-Country1)</vt:lpstr>
      <vt:lpstr>10. T3 (b)</vt:lpstr>
      <vt:lpstr>11. T3 (c)+(i)</vt:lpstr>
      <vt:lpstr>12. T3(d)</vt:lpstr>
      <vt:lpstr>13. T3(Forecast-Country 8)</vt:lpstr>
      <vt:lpstr>14. T3 (e)</vt:lpstr>
      <vt:lpstr>15. T3 (f)</vt:lpstr>
      <vt:lpstr>16. Task 3(g)</vt:lpstr>
      <vt:lpstr>17. Task 3 (h)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2023-01-12T10:44:34Z</dcterms:created>
  <dcterms:modified xsi:type="dcterms:W3CDTF">2024-08-08T11:54:03Z</dcterms:modified>
</cp:coreProperties>
</file>