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495" windowWidth="20430" windowHeight="7125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  <sheet name="Лист1" sheetId="6" r:id="rId5"/>
  </sheets>
  <externalReferences>
    <externalReference r:id="rId6"/>
  </externalReferences>
  <calcPr calcId="152511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E17" i="3" l="1"/>
  <c r="E18" i="3"/>
  <c r="E19" i="3"/>
  <c r="O2" i="3"/>
  <c r="O3" i="3"/>
  <c r="O4" i="3"/>
  <c r="O6" i="3"/>
  <c r="O7" i="3"/>
  <c r="O5" i="3"/>
  <c r="C34" i="3"/>
  <c r="C81" i="3" l="1"/>
  <c r="C82" i="3"/>
  <c r="C83" i="3"/>
  <c r="C84" i="3"/>
  <c r="D54" i="3"/>
  <c r="B54" i="3"/>
  <c r="F54" i="3" s="1"/>
  <c r="G54" i="3" s="1"/>
  <c r="D53" i="3"/>
  <c r="B53" i="3"/>
  <c r="D52" i="3"/>
  <c r="B52" i="3"/>
  <c r="D51" i="3"/>
  <c r="B51" i="3"/>
  <c r="D50" i="3"/>
  <c r="B50" i="3"/>
  <c r="F50" i="3" l="1"/>
  <c r="G50" i="3" s="1"/>
  <c r="H50" i="3" s="1"/>
  <c r="I50" i="3" s="1"/>
  <c r="F51" i="3"/>
  <c r="G51" i="3" s="1"/>
  <c r="H51" i="3" s="1"/>
  <c r="F53" i="3"/>
  <c r="G53" i="3" s="1"/>
  <c r="H53" i="3" s="1"/>
  <c r="I53" i="3" s="1"/>
  <c r="H54" i="3"/>
  <c r="F52" i="3"/>
  <c r="G52" i="3" s="1"/>
  <c r="I51" i="3"/>
  <c r="I54" i="3"/>
  <c r="G55" i="3" l="1"/>
  <c r="H52" i="3"/>
  <c r="I52" i="3" s="1"/>
  <c r="A13" i="4"/>
  <c r="A12" i="4"/>
  <c r="A11" i="4"/>
  <c r="A10" i="4"/>
  <c r="A9" i="4"/>
  <c r="A8" i="4"/>
  <c r="A7" i="4"/>
  <c r="A6" i="4"/>
  <c r="A5" i="4"/>
  <c r="A4" i="4"/>
  <c r="A3" i="4"/>
  <c r="A2" i="4"/>
  <c r="G30" i="3" l="1"/>
  <c r="E30" i="3"/>
  <c r="F30" i="3" s="1"/>
  <c r="D30" i="3"/>
  <c r="G29" i="3"/>
  <c r="E29" i="3"/>
  <c r="F29" i="3" s="1"/>
  <c r="D29" i="3"/>
  <c r="G28" i="3"/>
  <c r="E28" i="3"/>
  <c r="F28" i="3" s="1"/>
  <c r="D28" i="3"/>
  <c r="G27" i="3"/>
  <c r="E27" i="3"/>
  <c r="F27" i="3" s="1"/>
  <c r="D27" i="3"/>
  <c r="G26" i="3"/>
  <c r="E26" i="3"/>
  <c r="F26" i="3" s="1"/>
  <c r="D26" i="3"/>
  <c r="G25" i="3"/>
  <c r="E25" i="3"/>
  <c r="F25" i="3" s="1"/>
  <c r="D25" i="3"/>
  <c r="G24" i="3"/>
  <c r="E24" i="3"/>
  <c r="F24" i="3" s="1"/>
  <c r="D24" i="3"/>
  <c r="G23" i="3"/>
  <c r="E23" i="3"/>
  <c r="F23" i="3" s="1"/>
  <c r="D23" i="3"/>
  <c r="G22" i="3"/>
  <c r="E22" i="3"/>
  <c r="F22" i="3" s="1"/>
  <c r="D22" i="3"/>
  <c r="G21" i="3"/>
  <c r="E21" i="3"/>
  <c r="F21" i="3" s="1"/>
  <c r="D21" i="3"/>
  <c r="G20" i="3"/>
  <c r="E20" i="3"/>
  <c r="F20" i="3" s="1"/>
  <c r="D20" i="3"/>
  <c r="G19" i="3"/>
  <c r="F19" i="3"/>
  <c r="D19" i="3"/>
  <c r="G18" i="3"/>
  <c r="F18" i="3"/>
  <c r="D18" i="3"/>
  <c r="G17" i="3"/>
  <c r="F17" i="3"/>
  <c r="D17" i="3"/>
  <c r="G16" i="3"/>
  <c r="E16" i="3"/>
  <c r="F16" i="3" s="1"/>
  <c r="D16" i="3"/>
  <c r="G15" i="3"/>
  <c r="E15" i="3"/>
  <c r="F15" i="3" s="1"/>
  <c r="D15" i="3"/>
  <c r="G14" i="3"/>
  <c r="E14" i="3"/>
  <c r="F14" i="3" s="1"/>
  <c r="D14" i="3"/>
  <c r="G13" i="3"/>
  <c r="E13" i="3"/>
  <c r="F13" i="3" s="1"/>
  <c r="D13" i="3"/>
  <c r="G12" i="3"/>
  <c r="E12" i="3"/>
  <c r="F12" i="3" s="1"/>
  <c r="D12" i="3"/>
  <c r="G11" i="3"/>
  <c r="E11" i="3"/>
  <c r="F11" i="3" s="1"/>
  <c r="D11" i="3"/>
  <c r="G10" i="3"/>
  <c r="E10" i="3"/>
  <c r="F10" i="3" s="1"/>
  <c r="D10" i="3"/>
  <c r="G9" i="3"/>
  <c r="E9" i="3"/>
  <c r="F9" i="3" s="1"/>
  <c r="D9" i="3"/>
  <c r="G8" i="3"/>
  <c r="E8" i="3"/>
  <c r="F8" i="3" s="1"/>
  <c r="D8" i="3"/>
  <c r="G7" i="3"/>
  <c r="E7" i="3"/>
  <c r="F7" i="3" s="1"/>
  <c r="D7" i="3"/>
  <c r="G6" i="3"/>
  <c r="E6" i="3"/>
  <c r="F6" i="3" s="1"/>
  <c r="D6" i="3"/>
  <c r="G5" i="3"/>
  <c r="E5" i="3"/>
  <c r="F5" i="3" s="1"/>
  <c r="D5" i="3"/>
  <c r="G4" i="3"/>
  <c r="E4" i="3"/>
  <c r="F4" i="3" s="1"/>
  <c r="D4" i="3"/>
  <c r="G3" i="3"/>
  <c r="E3" i="3"/>
  <c r="F3" i="3" s="1"/>
  <c r="D3" i="3"/>
  <c r="G2" i="3"/>
  <c r="E2" i="3"/>
  <c r="F2" i="3" s="1"/>
  <c r="D2" i="3"/>
  <c r="G29" i="6"/>
  <c r="E29" i="6"/>
  <c r="F29" i="6" s="1"/>
  <c r="D29" i="6"/>
  <c r="G28" i="6"/>
  <c r="E28" i="6"/>
  <c r="F28" i="6" s="1"/>
  <c r="D28" i="6"/>
  <c r="G27" i="6"/>
  <c r="E27" i="6"/>
  <c r="F27" i="6" s="1"/>
  <c r="D27" i="6"/>
  <c r="G26" i="6"/>
  <c r="E26" i="6"/>
  <c r="F26" i="6" s="1"/>
  <c r="D26" i="6"/>
  <c r="G25" i="6"/>
  <c r="E25" i="6"/>
  <c r="F25" i="6" s="1"/>
  <c r="D25" i="6"/>
  <c r="G24" i="6"/>
  <c r="E24" i="6"/>
  <c r="F24" i="6" s="1"/>
  <c r="D24" i="6"/>
  <c r="G23" i="6"/>
  <c r="E23" i="6"/>
  <c r="F23" i="6" s="1"/>
  <c r="D23" i="6"/>
  <c r="G22" i="6"/>
  <c r="E22" i="6"/>
  <c r="F22" i="6" s="1"/>
  <c r="D22" i="6"/>
  <c r="G21" i="6"/>
  <c r="E21" i="6"/>
  <c r="F21" i="6" s="1"/>
  <c r="D21" i="6"/>
  <c r="G20" i="6"/>
  <c r="E20" i="6"/>
  <c r="F20" i="6" s="1"/>
  <c r="D20" i="6"/>
  <c r="G19" i="6"/>
  <c r="E19" i="6"/>
  <c r="F19" i="6" s="1"/>
  <c r="D19" i="6"/>
  <c r="G18" i="6"/>
  <c r="E18" i="6"/>
  <c r="F18" i="6" s="1"/>
  <c r="D18" i="6"/>
  <c r="G17" i="6"/>
  <c r="E17" i="6"/>
  <c r="F17" i="6" s="1"/>
  <c r="D17" i="6"/>
  <c r="G16" i="6"/>
  <c r="E16" i="6"/>
  <c r="F16" i="6" s="1"/>
  <c r="D16" i="6"/>
  <c r="G15" i="6"/>
  <c r="E15" i="6"/>
  <c r="F15" i="6" s="1"/>
  <c r="D15" i="6"/>
  <c r="G14" i="6"/>
  <c r="E14" i="6"/>
  <c r="F14" i="6" s="1"/>
  <c r="D14" i="6"/>
  <c r="G13" i="6"/>
  <c r="E13" i="6"/>
  <c r="F13" i="6" s="1"/>
  <c r="D13" i="6"/>
  <c r="G12" i="6"/>
  <c r="E12" i="6"/>
  <c r="F12" i="6" s="1"/>
  <c r="D12" i="6"/>
  <c r="G11" i="6"/>
  <c r="E11" i="6"/>
  <c r="F11" i="6" s="1"/>
  <c r="D11" i="6"/>
  <c r="H11" i="6" s="1"/>
  <c r="G10" i="6"/>
  <c r="E10" i="6"/>
  <c r="F10" i="6" s="1"/>
  <c r="D10" i="6"/>
  <c r="G9" i="6"/>
  <c r="E9" i="6"/>
  <c r="F9" i="6" s="1"/>
  <c r="D9" i="6"/>
  <c r="G8" i="6"/>
  <c r="E8" i="6"/>
  <c r="F8" i="6" s="1"/>
  <c r="D8" i="6"/>
  <c r="G7" i="6"/>
  <c r="E7" i="6"/>
  <c r="F7" i="6" s="1"/>
  <c r="D7" i="6"/>
  <c r="G6" i="6"/>
  <c r="E6" i="6"/>
  <c r="F6" i="6" s="1"/>
  <c r="D6" i="6"/>
  <c r="G5" i="6"/>
  <c r="E5" i="6"/>
  <c r="F5" i="6" s="1"/>
  <c r="D5" i="6"/>
  <c r="G4" i="6"/>
  <c r="E4" i="6"/>
  <c r="F4" i="6" s="1"/>
  <c r="D4" i="6"/>
  <c r="G3" i="6"/>
  <c r="E3" i="6"/>
  <c r="F3" i="6" s="1"/>
  <c r="D3" i="6"/>
  <c r="H3" i="6" s="1"/>
  <c r="G2" i="6"/>
  <c r="E2" i="6"/>
  <c r="F2" i="6" s="1"/>
  <c r="D2" i="6"/>
  <c r="G1" i="6"/>
  <c r="E1" i="6"/>
  <c r="F1" i="6" s="1"/>
  <c r="D1" i="6"/>
  <c r="C36" i="3"/>
  <c r="C35" i="3"/>
  <c r="H4" i="3" l="1"/>
  <c r="H8" i="3"/>
  <c r="H12" i="3"/>
  <c r="H2" i="3"/>
  <c r="H18" i="3"/>
  <c r="H22" i="3"/>
  <c r="H26" i="3"/>
  <c r="H9" i="3"/>
  <c r="H13" i="3"/>
  <c r="H7" i="3"/>
  <c r="H30" i="3"/>
  <c r="H15" i="3"/>
  <c r="H16" i="3"/>
  <c r="H3" i="3"/>
  <c r="H19" i="3"/>
  <c r="H23" i="3"/>
  <c r="H27" i="3"/>
  <c r="H6" i="3"/>
  <c r="H11" i="3"/>
  <c r="H17" i="3"/>
  <c r="H21" i="3"/>
  <c r="H25" i="3"/>
  <c r="H29" i="3"/>
  <c r="H5" i="3"/>
  <c r="H10" i="3"/>
  <c r="H14" i="3"/>
  <c r="H20" i="3"/>
  <c r="H24" i="3"/>
  <c r="H28" i="3"/>
  <c r="H20" i="6"/>
  <c r="H1" i="6"/>
  <c r="H8" i="6"/>
  <c r="H9" i="6"/>
  <c r="H16" i="6"/>
  <c r="H17" i="6"/>
  <c r="H24" i="6"/>
  <c r="H6" i="6"/>
  <c r="H14" i="6"/>
  <c r="H15" i="6"/>
  <c r="H22" i="6"/>
  <c r="H23" i="6"/>
  <c r="H29" i="6"/>
  <c r="H12" i="6"/>
  <c r="H4" i="6"/>
  <c r="H2" i="6"/>
  <c r="H10" i="6"/>
  <c r="H18" i="6"/>
  <c r="H26" i="6"/>
  <c r="H25" i="6"/>
  <c r="H7" i="6"/>
  <c r="H13" i="6"/>
  <c r="H21" i="6"/>
  <c r="H28" i="6"/>
  <c r="H5" i="6"/>
  <c r="H19" i="6"/>
  <c r="H27" i="6"/>
  <c r="D36" i="3"/>
  <c r="W2" i="3"/>
  <c r="D60" i="3" l="1"/>
  <c r="E59" i="3" s="1"/>
  <c r="D61" i="3"/>
  <c r="E60" i="3" s="1"/>
  <c r="D62" i="3"/>
  <c r="E61" i="3" s="1"/>
  <c r="D63" i="3"/>
  <c r="E62" i="3" s="1"/>
  <c r="D64" i="3"/>
  <c r="E63" i="3" s="1"/>
  <c r="D65" i="3"/>
  <c r="E64" i="3" s="1"/>
  <c r="D66" i="3"/>
  <c r="E65" i="3" s="1"/>
  <c r="D67" i="3"/>
  <c r="E66" i="3" s="1"/>
  <c r="D68" i="3"/>
  <c r="E67" i="3" s="1"/>
  <c r="D69" i="3"/>
  <c r="E68" i="3" s="1"/>
  <c r="D70" i="3"/>
  <c r="E69" i="3" s="1"/>
  <c r="D71" i="3"/>
  <c r="E70" i="3" s="1"/>
  <c r="D72" i="3"/>
  <c r="E71" i="3" s="1"/>
  <c r="D73" i="3"/>
  <c r="E72" i="3" s="1"/>
  <c r="D74" i="3"/>
  <c r="E73" i="3" s="1"/>
  <c r="D75" i="3"/>
  <c r="E74" i="3" s="1"/>
  <c r="D76" i="3"/>
  <c r="E75" i="3" s="1"/>
  <c r="D77" i="3"/>
  <c r="E76" i="3" s="1"/>
  <c r="D78" i="3"/>
  <c r="E77" i="3" s="1"/>
  <c r="D79" i="3"/>
  <c r="E78" i="3" s="1"/>
  <c r="D80" i="3"/>
  <c r="E79" i="3" s="1"/>
  <c r="D81" i="3"/>
  <c r="E80" i="3" s="1"/>
  <c r="D82" i="3"/>
  <c r="E81" i="3" s="1"/>
  <c r="D83" i="3"/>
  <c r="E82" i="3" s="1"/>
  <c r="D84" i="3"/>
  <c r="E83" i="3" s="1"/>
  <c r="D59" i="3"/>
  <c r="E58" i="3" s="1"/>
  <c r="G35" i="3" l="1"/>
  <c r="F44" i="3" l="1"/>
  <c r="H44" i="3" s="1"/>
  <c r="F33" i="3"/>
  <c r="H33" i="3" s="1"/>
  <c r="F36" i="3"/>
  <c r="H36" i="3" s="1"/>
  <c r="F42" i="3"/>
  <c r="H42" i="3" s="1"/>
  <c r="F37" i="3"/>
  <c r="H37" i="3" s="1"/>
  <c r="F43" i="3"/>
  <c r="H43" i="3" s="1"/>
  <c r="F38" i="3"/>
  <c r="H38" i="3" s="1"/>
  <c r="F34" i="3"/>
  <c r="H34" i="3" s="1"/>
  <c r="F41" i="3"/>
  <c r="H41" i="3" s="1"/>
  <c r="F40" i="3"/>
  <c r="H40" i="3" s="1"/>
  <c r="F39" i="3"/>
  <c r="H39" i="3" s="1"/>
  <c r="F35" i="3"/>
  <c r="S7" i="3"/>
  <c r="U7" i="3" s="1"/>
  <c r="C40" i="3"/>
  <c r="C45" i="3"/>
  <c r="C37" i="3"/>
  <c r="C39" i="3"/>
  <c r="C38" i="3"/>
  <c r="C44" i="3"/>
  <c r="C42" i="3"/>
  <c r="C41" i="3"/>
  <c r="C43" i="3"/>
  <c r="H35" i="3" l="1"/>
  <c r="I35" i="3" s="1"/>
  <c r="G39" i="3"/>
  <c r="G37" i="3"/>
  <c r="G40" i="3"/>
  <c r="G41" i="3"/>
  <c r="I41" i="3" s="1"/>
  <c r="G38" i="3"/>
  <c r="G42" i="3"/>
  <c r="I42" i="3" s="1"/>
  <c r="G44" i="3"/>
  <c r="I44" i="3" s="1"/>
  <c r="G33" i="3"/>
  <c r="G43" i="3"/>
  <c r="I43" i="3" s="1"/>
  <c r="G36" i="3"/>
  <c r="B46" i="3"/>
  <c r="C61" i="3" l="1"/>
  <c r="G60" i="3" s="1"/>
  <c r="C59" i="3"/>
  <c r="G58" i="3" s="1"/>
  <c r="C65" i="3"/>
  <c r="G64" i="3" s="1"/>
  <c r="C60" i="3"/>
  <c r="G59" i="3" s="1"/>
  <c r="C62" i="3"/>
  <c r="G61" i="3" s="1"/>
  <c r="C64" i="3"/>
  <c r="G63" i="3" s="1"/>
  <c r="C63" i="3"/>
  <c r="G62" i="3" s="1"/>
  <c r="C74" i="3"/>
  <c r="G73" i="3" s="1"/>
  <c r="C78" i="3"/>
  <c r="G77" i="3" s="1"/>
  <c r="C75" i="3"/>
  <c r="G74" i="3" s="1"/>
  <c r="C80" i="3"/>
  <c r="G79" i="3" s="1"/>
  <c r="C77" i="3"/>
  <c r="G76" i="3" s="1"/>
  <c r="C79" i="3"/>
  <c r="G78" i="3" s="1"/>
  <c r="C76" i="3"/>
  <c r="G75" i="3" s="1"/>
  <c r="C66" i="3"/>
  <c r="G65" i="3" s="1"/>
  <c r="C67" i="3"/>
  <c r="G66" i="3" s="1"/>
  <c r="C68" i="3"/>
  <c r="G67" i="3" s="1"/>
  <c r="C70" i="3"/>
  <c r="G69" i="3" s="1"/>
  <c r="C72" i="3"/>
  <c r="G71" i="3" s="1"/>
  <c r="C73" i="3"/>
  <c r="G72" i="3" s="1"/>
  <c r="C71" i="3"/>
  <c r="G70" i="3" s="1"/>
  <c r="C69" i="3"/>
  <c r="G68" i="3" s="1"/>
  <c r="G81" i="3"/>
  <c r="G82" i="3"/>
  <c r="G83" i="3"/>
  <c r="G80" i="3"/>
  <c r="D43" i="3"/>
  <c r="D34" i="3"/>
  <c r="D44" i="3"/>
  <c r="D45" i="3"/>
  <c r="V6" i="3" l="1"/>
  <c r="V5" i="3"/>
  <c r="V3" i="3"/>
  <c r="V7" i="3"/>
  <c r="V4" i="3"/>
  <c r="V2" i="3"/>
  <c r="S2" i="3"/>
  <c r="U2" i="3" s="1"/>
  <c r="S6" i="3"/>
  <c r="U6" i="3" s="1"/>
  <c r="S3" i="3"/>
  <c r="U3" i="3" s="1"/>
  <c r="V8" i="3" l="1"/>
  <c r="S5" i="3"/>
  <c r="U5" i="3" s="1"/>
  <c r="S4" i="3"/>
  <c r="U4" i="3" s="1"/>
  <c r="I33" i="3"/>
  <c r="I36" i="3"/>
  <c r="D38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D41" i="3" l="1"/>
  <c r="I39" i="3"/>
  <c r="I40" i="3"/>
  <c r="D42" i="3"/>
  <c r="D37" i="3"/>
  <c r="I37" i="3"/>
  <c r="D39" i="3"/>
  <c r="D40" i="3"/>
  <c r="I38" i="3"/>
  <c r="I40" i="2"/>
  <c r="I44" i="2"/>
  <c r="I41" i="2"/>
  <c r="I32" i="2"/>
  <c r="I31" i="2"/>
  <c r="I30" i="2"/>
  <c r="I29" i="2"/>
  <c r="I28" i="2"/>
  <c r="I27" i="2"/>
  <c r="I26" i="2"/>
  <c r="C46" i="3"/>
  <c r="D46" i="3" s="1"/>
  <c r="D35" i="3"/>
  <c r="G34" i="3"/>
  <c r="I34" i="3" s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<sst xmlns="http://schemas.openxmlformats.org/spreadsheetml/2006/main" count="399" uniqueCount="124">
  <si>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</si>
  <si>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</si>
  <si>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</si>
  <si>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</si>
  <si>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</si>
  <si>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</si>
  <si>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</si>
  <si>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</si>
  <si>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</si>
  <si>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</si>
  <si>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</si>
  <si>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</si>
  <si>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</si>
  <si>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</si>
  <si>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</si>
  <si>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</si>
  <si>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</si>
  <si>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</si>
  <si>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</si>
  <si>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</si>
  <si>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</si>
  <si>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</si>
  <si>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</si>
  <si>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</si>
  <si>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</si>
  <si>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</si>
  <si>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</si>
  <si>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</si>
  <si>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</si>
  <si>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</si>
  <si>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</si>
  <si>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</si>
  <si>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</si>
  <si>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</si>
  <si>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</si>
  <si>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</si>
  <si>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</si>
  <si>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</si>
  <si>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</si>
  <si>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</si>
  <si>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</si>
  <si>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</si>
  <si>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</si>
  <si>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</si>
  <si>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</si>
  <si>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</si>
  <si>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</si>
  <si>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</si>
  <si>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</si>
  <si>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</si>
  <si>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</si>
  <si>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</si>
  <si>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</si>
  <si>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</si>
  <si>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</si>
  <si>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</si>
  <si>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</si>
  <si>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</si>
  <si>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</si>
  <si>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</si>
  <si>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</si>
  <si>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</si>
  <si>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</si>
  <si>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</si>
  <si>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</si>
  <si>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</si>
  <si>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</si>
  <si>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</si>
  <si>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</si>
  <si>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</si>
  <si>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</si>
  <si>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</si>
  <si>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</si>
  <si>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</si>
  <si>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</si>
  <si>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</si>
  <si>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</si>
  <si>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</si>
  <si>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</si>
  <si>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</si>
  <si>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</si>
  <si>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</si>
  <si>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Maximum</t>
  </si>
  <si>
    <t>Std. Deviation</t>
  </si>
  <si>
    <t>90 Percent</t>
  </si>
  <si>
    <t>No Data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</si>
  <si>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</si>
  <si>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</si>
  <si>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</si>
  <si>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</si>
  <si>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</si>
  <si>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</si>
  <si>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</si>
  <si>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</si>
  <si>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</si>
  <si>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</si>
  <si>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</si>
  <si>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</si>
  <si>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</si>
  <si>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</si>
  <si>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</si>
  <si>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</si>
  <si>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</si>
  <si>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</si>
  <si>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Action_Transaction</t>
  </si>
  <si>
    <t>open_site</t>
  </si>
  <si>
    <t>itinerary</t>
  </si>
  <si>
    <t>search_flights_button</t>
  </si>
  <si>
    <t>payment</t>
  </si>
  <si>
    <t>delete_booking</t>
  </si>
  <si>
    <t>% Соотвествия расчетной интенсивности статистики</t>
  </si>
  <si>
    <t>after_reg</t>
  </si>
  <si>
    <t>profile_fill</t>
  </si>
  <si>
    <t>sign_up_button</t>
  </si>
  <si>
    <t>choose_ticket</t>
  </si>
  <si>
    <t>choose_time_of_flight</t>
  </si>
  <si>
    <t>UC2_LoginLogout</t>
  </si>
  <si>
    <t>UC3_ChooseFlight</t>
  </si>
  <si>
    <t>UC4_Buying</t>
  </si>
  <si>
    <t>UC5_Itinerary</t>
  </si>
  <si>
    <t>UC6_Del_Booking</t>
  </si>
  <si>
    <t>UC7_Sign_Up</t>
  </si>
  <si>
    <t xml:space="preserve">Threshold </t>
  </si>
  <si>
    <t xml:space="preserve">Violation(%)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</si>
</sst>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2">
    <xf numFmtId="0" fontId="0" fillId="0" borderId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7" fillId="0" borderId="0"/>
    <xf numFmtId="0" fontId="18" fillId="0" borderId="0" applyNumberFormat="0" applyFill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6" applyNumberFormat="0" applyAlignment="0" applyProtection="0"/>
    <xf numFmtId="0" fontId="23" fillId="7" borderId="7" applyNumberFormat="0" applyAlignment="0" applyProtection="0"/>
    <xf numFmtId="0" fontId="24" fillId="7" borderId="6" applyNumberFormat="0" applyAlignment="0" applyProtection="0"/>
    <xf numFmtId="0" fontId="25" fillId="0" borderId="8" applyNumberFormat="0" applyFill="0" applyAlignment="0" applyProtection="0"/>
    <xf numFmtId="0" fontId="26" fillId="8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2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9" fontId="30" fillId="0" borderId="0" applyFont="0" applyFill="0" applyBorder="0" applyAlignment="0" applyProtection="0"/>
    <xf numFmtId="0" fontId="5" fillId="0" borderId="0"/>
    <xf numFmtId="0" fontId="34" fillId="4" borderId="0" applyNumberFormat="0" applyBorder="0" applyAlignment="0" applyProtection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9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9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9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9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9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9" fillId="33" borderId="0" applyNumberFormat="0" applyBorder="0" applyAlignment="0" applyProtection="0"/>
    <xf numFmtId="0" fontId="4" fillId="0" borderId="0"/>
    <xf numFmtId="0" fontId="3" fillId="0" borderId="0"/>
    <xf numFmtId="0" fontId="3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9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9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9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9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9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9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9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9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9" fillId="33" borderId="0" applyNumberFormat="0" applyBorder="0" applyAlignment="0" applyProtection="0"/>
  </cellStyleXfs>
  <cellXfs count="75">
    <xf numFmtId="0" fontId="0" fillId="0" borderId="0" xfId="0"/>
    <xf numFmtId="0" fontId="15" fillId="5" borderId="1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left" vertical="top" wrapText="1"/>
    </xf>
    <xf numFmtId="0" fontId="14" fillId="0" borderId="2" xfId="4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center" vertical="top"/>
    </xf>
    <xf numFmtId="10" fontId="17" fillId="0" borderId="2" xfId="0" applyNumberFormat="1" applyFont="1" applyBorder="1" applyAlignment="1">
      <alignment horizontal="center" vertical="top"/>
    </xf>
    <xf numFmtId="10" fontId="17" fillId="0" borderId="2" xfId="0" applyNumberFormat="1" applyFont="1" applyBorder="1" applyAlignment="1">
      <alignment horizontal="left" vertical="top"/>
    </xf>
    <xf numFmtId="0" fontId="15" fillId="5" borderId="2" xfId="0" applyFont="1" applyFill="1" applyBorder="1" applyAlignment="1">
      <alignment horizontal="left" vertical="top"/>
    </xf>
    <xf numFmtId="0" fontId="6" fillId="0" borderId="2" xfId="42" applyBorder="1"/>
    <xf numFmtId="0" fontId="15" fillId="0" borderId="2" xfId="0" applyFont="1" applyBorder="1" applyAlignment="1">
      <alignment horizontal="left" vertical="top"/>
    </xf>
    <xf numFmtId="10" fontId="15" fillId="0" borderId="2" xfId="0" applyNumberFormat="1" applyFont="1" applyBorder="1" applyAlignment="1">
      <alignment horizontal="left" vertical="top"/>
    </xf>
    <xf numFmtId="0" fontId="14" fillId="0" borderId="2" xfId="4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6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1" fillId="0" borderId="0" xfId="0" applyFont="1"/>
    <xf numFmtId="1" fontId="31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8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10" fillId="0" borderId="2" xfId="0" applyFont="1" applyBorder="1" applyAlignment="1">
      <alignment vertical="center" wrapText="1"/>
    </xf>
    <xf numFmtId="0" fontId="0" fillId="4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10" fillId="0" borderId="12" xfId="0" applyFont="1" applyBorder="1" applyAlignment="1">
      <alignment vertical="center" wrapText="1"/>
    </xf>
    <xf numFmtId="0" fontId="10" fillId="39" borderId="16" xfId="0" applyFont="1" applyFill="1" applyBorder="1" applyAlignment="1">
      <alignment vertical="center" wrapText="1"/>
    </xf>
    <xf numFmtId="0" fontId="10" fillId="39" borderId="17" xfId="0" applyFont="1" applyFill="1" applyBorder="1" applyAlignment="1">
      <alignment vertical="center" wrapText="1"/>
    </xf>
    <xf numFmtId="0" fontId="8" fillId="39" borderId="17" xfId="0" applyFont="1" applyFill="1" applyBorder="1" applyAlignment="1">
      <alignment horizontal="center" vertical="center" wrapText="1"/>
    </xf>
    <xf numFmtId="0" fontId="8" fillId="39" borderId="16" xfId="0" applyFont="1" applyFill="1" applyBorder="1" applyAlignment="1">
      <alignment horizontal="left" vertical="center" wrapText="1"/>
    </xf>
    <xf numFmtId="0" fontId="8" fillId="35" borderId="16" xfId="0" applyFont="1" applyFill="1" applyBorder="1" applyAlignment="1">
      <alignment horizontal="left" vertical="center" wrapText="1"/>
    </xf>
    <xf numFmtId="0" fontId="9" fillId="39" borderId="18" xfId="0" applyFont="1" applyFill="1" applyBorder="1" applyAlignment="1">
      <alignment horizontal="left" vertical="center" wrapText="1"/>
    </xf>
    <xf numFmtId="0" fontId="8" fillId="39" borderId="19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20" xfId="0" applyBorder="1"/>
    <xf numFmtId="0" fontId="0" fillId="0" borderId="21" xfId="0" applyBorder="1"/>
    <xf numFmtId="9" fontId="0" fillId="0" borderId="22" xfId="44" applyFont="1" applyBorder="1"/>
    <xf numFmtId="0" fontId="0" fillId="0" borderId="12" xfId="0" applyBorder="1"/>
    <xf numFmtId="9" fontId="0" fillId="0" borderId="0" xfId="44" applyFont="1" applyBorder="1"/>
    <xf numFmtId="0" fontId="10" fillId="0" borderId="22" xfId="0" applyFont="1" applyBorder="1" applyAlignment="1">
      <alignment vertical="center" wrapText="1"/>
    </xf>
    <xf numFmtId="9" fontId="0" fillId="0" borderId="23" xfId="44" applyFont="1" applyBorder="1"/>
    <xf numFmtId="0" fontId="10" fillId="0" borderId="12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2" fontId="0" fillId="0" borderId="0" xfId="44" applyNumberFormat="1" applyFont="1" applyBorder="1"/>
    <xf numFmtId="9" fontId="0" fillId="0" borderId="0" xfId="0" applyNumberFormat="1"/>
    <xf numFmtId="0" fontId="0" fillId="40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102"/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122">
    <cellStyle name="20% - Акцент1" xfId="19" builtinId="30" customBuiltin="1"/>
    <cellStyle name="20% - Акцент1 2" xfId="70"/>
    <cellStyle name="20% — акцент1 2" xfId="48"/>
    <cellStyle name="20% - Акцент1 3" xfId="90"/>
    <cellStyle name="20% — акцент1 3" xfId="104"/>
    <cellStyle name="20% - Акцент2" xfId="23" builtinId="34" customBuiltin="1"/>
    <cellStyle name="20% - Акцент2 2" xfId="73"/>
    <cellStyle name="20% — акцент2 2" xfId="51"/>
    <cellStyle name="20% - Акцент2 3" xfId="92"/>
    <cellStyle name="20% — акцент2 3" xfId="107"/>
    <cellStyle name="20% - Акцент3" xfId="27" builtinId="38" customBuiltin="1"/>
    <cellStyle name="20% - Акцент3 2" xfId="76"/>
    <cellStyle name="20% — акцент3 2" xfId="54"/>
    <cellStyle name="20% - Акцент3 3" xfId="94"/>
    <cellStyle name="20% — акцент3 3" xfId="110"/>
    <cellStyle name="20% - Акцент4" xfId="31" builtinId="42" customBuiltin="1"/>
    <cellStyle name="20% - Акцент4 2" xfId="79"/>
    <cellStyle name="20% — акцент4 2" xfId="57"/>
    <cellStyle name="20% - Акцент4 3" xfId="96"/>
    <cellStyle name="20% — акцент4 3" xfId="113"/>
    <cellStyle name="20% - Акцент5" xfId="35" builtinId="46" customBuiltin="1"/>
    <cellStyle name="20% - Акцент5 2" xfId="82"/>
    <cellStyle name="20% — акцент5 2" xfId="60"/>
    <cellStyle name="20% - Акцент5 3" xfId="98"/>
    <cellStyle name="20% — акцент5 3" xfId="116"/>
    <cellStyle name="20% - Акцент6" xfId="39" builtinId="50" customBuiltin="1"/>
    <cellStyle name="20% - Акцент6 2" xfId="85"/>
    <cellStyle name="20% — акцент6 2" xfId="63"/>
    <cellStyle name="20% - Акцент6 3" xfId="100"/>
    <cellStyle name="20% — акцент6 3" xfId="119"/>
    <cellStyle name="40% - Акцент1" xfId="20" builtinId="31" customBuiltin="1"/>
    <cellStyle name="40% - Акцент1 2" xfId="71"/>
    <cellStyle name="40% — акцент1 2" xfId="49"/>
    <cellStyle name="40% - Акцент1 3" xfId="91"/>
    <cellStyle name="40% — акцент1 3" xfId="105"/>
    <cellStyle name="40% - Акцент2" xfId="24" builtinId="35" customBuiltin="1"/>
    <cellStyle name="40% - Акцент2 2" xfId="74"/>
    <cellStyle name="40% — акцент2 2" xfId="52"/>
    <cellStyle name="40% - Акцент2 3" xfId="93"/>
    <cellStyle name="40% — акцент2 3" xfId="108"/>
    <cellStyle name="40% - Акцент3" xfId="28" builtinId="39" customBuiltin="1"/>
    <cellStyle name="40% - Акцент3 2" xfId="77"/>
    <cellStyle name="40% — акцент3 2" xfId="55"/>
    <cellStyle name="40% - Акцент3 3" xfId="95"/>
    <cellStyle name="40% — акцент3 3" xfId="111"/>
    <cellStyle name="40% - Акцент4" xfId="32" builtinId="43" customBuiltin="1"/>
    <cellStyle name="40% - Акцент4 2" xfId="80"/>
    <cellStyle name="40% — акцент4 2" xfId="58"/>
    <cellStyle name="40% - Акцент4 3" xfId="97"/>
    <cellStyle name="40% — акцент4 3" xfId="114"/>
    <cellStyle name="40% - Акцент5" xfId="36" builtinId="47" customBuiltin="1"/>
    <cellStyle name="40% - Акцент5 2" xfId="83"/>
    <cellStyle name="40% — акцент5 2" xfId="61"/>
    <cellStyle name="40% - Акцент5 3" xfId="99"/>
    <cellStyle name="40% — акцент5 3" xfId="117"/>
    <cellStyle name="40% - Акцент6" xfId="40" builtinId="51" customBuiltin="1"/>
    <cellStyle name="40% - Акцент6 2" xfId="86"/>
    <cellStyle name="40% — акцент6 2" xfId="64"/>
    <cellStyle name="40% - Акцент6 3" xfId="101"/>
    <cellStyle name="40% — акцент6 3" xfId="120"/>
    <cellStyle name="60% - Акцент1" xfId="21" builtinId="32" customBuiltin="1"/>
    <cellStyle name="60% - Акцент1 2" xfId="72"/>
    <cellStyle name="60% — акцент1 2" xfId="50"/>
    <cellStyle name="60% — акцент1 3" xfId="106"/>
    <cellStyle name="60% - Акцент2" xfId="25" builtinId="36" customBuiltin="1"/>
    <cellStyle name="60% - Акцент2 2" xfId="75"/>
    <cellStyle name="60% — акцент2 2" xfId="53"/>
    <cellStyle name="60% — акцент2 3" xfId="109"/>
    <cellStyle name="60% - Акцент3" xfId="29" builtinId="40" customBuiltin="1"/>
    <cellStyle name="60% - Акцент3 2" xfId="78"/>
    <cellStyle name="60% — акцент3 2" xfId="56"/>
    <cellStyle name="60% — акцент3 3" xfId="112"/>
    <cellStyle name="60% - Акцент4" xfId="33" builtinId="44" customBuiltin="1"/>
    <cellStyle name="60% - Акцент4 2" xfId="81"/>
    <cellStyle name="60% — акцент4 2" xfId="59"/>
    <cellStyle name="60% — акцент4 3" xfId="115"/>
    <cellStyle name="60% - Акцент5" xfId="37" builtinId="48" customBuiltin="1"/>
    <cellStyle name="60% - Акцент5 2" xfId="84"/>
    <cellStyle name="60% — акцент5 2" xfId="62"/>
    <cellStyle name="60% — акцент5 3" xfId="118"/>
    <cellStyle name="60% - Акцент6" xfId="41" builtinId="52" customBuiltin="1"/>
    <cellStyle name="60% - Акцент6 2" xfId="87"/>
    <cellStyle name="60% — акцент6 2" xfId="65"/>
    <cellStyle name="60% — акцент6 3" xfId="12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азвание 2" xfId="68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Обычный 6" xfId="67"/>
    <cellStyle name="Обычный 7" xfId="88"/>
    <cellStyle name="Обычный 8" xfId="102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9"/>
    <cellStyle name="Примечание 5" xfId="89"/>
    <cellStyle name="Примечание 6" xfId="10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6" formatCode="0.000"/>
    </dxf>
    <dxf>
      <numFmt numFmtId="164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Tours%20&#1055;&#1088;&#1086;&#1092;&#1080;&#1083;&#1100;%20&#1085;&#1072;&#1075;&#1088;&#1091;&#1079;&#1082;&#1080;_v1.2%20(&#1053;&#1086;&#1074;&#1072;&#1103;%20&#1089;&#1090;&#1072;&#1090;&#1080;&#1089;&#1090;&#1080;&#1082;&#107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втоматизированный расчет"/>
      <sheetName val="Соответствие"/>
      <sheetName val="SummaryReport"/>
      <sheetName val="Результаты всех тестов"/>
      <sheetName val="Лист1"/>
    </sheetNames>
    <sheetDataSet>
      <sheetData sheetId="0">
        <row r="34">
          <cell r="A34" t="str">
            <v>Главная Welcome страница</v>
          </cell>
        </row>
        <row r="35">
          <cell r="A35" t="str">
            <v>Вход в систему</v>
          </cell>
        </row>
        <row r="36">
          <cell r="A36" t="str">
            <v>Переход на страницу поиска билетов</v>
          </cell>
        </row>
        <row r="37">
          <cell r="A37" t="str">
            <v xml:space="preserve">Заполнение полей для поиска билета </v>
          </cell>
        </row>
        <row r="38">
          <cell r="A38" t="str">
            <v xml:space="preserve">Выбор рейса из найденных </v>
          </cell>
        </row>
        <row r="39">
          <cell r="A39" t="str">
            <v>Оплата билета</v>
          </cell>
        </row>
        <row r="40">
          <cell r="A40" t="str">
            <v>Просмотр квитанций</v>
          </cell>
        </row>
        <row r="41">
          <cell r="A41" t="str">
            <v xml:space="preserve">Отмена бронирования </v>
          </cell>
        </row>
        <row r="42">
          <cell r="A42" t="str">
            <v>Выход из системы</v>
          </cell>
        </row>
        <row r="43">
          <cell r="A43" t="str">
            <v>Перход на страницу регистрации</v>
          </cell>
        </row>
        <row r="44">
          <cell r="A44" t="str">
            <v>Заполнение полей регистарции</v>
          </cell>
        </row>
        <row r="45">
          <cell r="A45" t="str">
            <v>Переход на следуюущий эран после регистарции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4849.473945949074" createdVersion="6" refreshedVersion="6" minRefreshableVersion="3" recordCount="26">
  <cacheSource type="worksheet">
    <worksheetSource ref="A57:G83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0.95833333333333337" maxValue="1.9633333333333336"/>
    </cacheField>
    <cacheField name="Pacing" numFmtId="0">
      <sharedItems containsSemiMixedTypes="0" containsString="0" containsNumber="1" containsInteger="1" minValue="25" maxValue="180"/>
    </cacheField>
    <cacheField name="Кол-во одним Vu" numFmtId="1">
      <sharedItems containsSemiMixedTypes="0" containsString="0" containsNumber="1" minValue="0.33333333333333331" maxValue="2.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ksandra" refreshedDate="44965.026466898147" createdVersion="6" refreshedVersion="4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8" maxValue="110"/>
    </cacheField>
    <cacheField name="одним пользователем в минуту" numFmtId="2">
      <sharedItems containsSemiMixedTypes="0" containsString="0" containsNumber="1" minValue="0.54545454545454541" maxValue="1.578947368421052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0.909090909090908" maxValue="58.06451612903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">
  <r>
    <s v="Покупка билета"/>
    <x v="0"/>
    <n v="1"/>
    <n v="3"/>
    <n v="62"/>
    <n v="0.967741935483871"/>
    <n v="20"/>
    <n v="58.064516129032256"/>
  </r>
  <r>
    <s v="Покупка билета"/>
    <x v="1"/>
    <n v="1"/>
    <n v="3"/>
    <n v="62"/>
    <n v="0.967741935483871"/>
    <n v="20"/>
    <n v="58.064516129032256"/>
  </r>
  <r>
    <s v="Покупка билета"/>
    <x v="2"/>
    <n v="1"/>
    <n v="3"/>
    <n v="62"/>
    <n v="0.967741935483871"/>
    <n v="20"/>
    <n v="58.064516129032256"/>
  </r>
  <r>
    <s v="Покупка билета"/>
    <x v="3"/>
    <n v="1"/>
    <n v="3"/>
    <n v="62"/>
    <n v="0.967741935483871"/>
    <n v="20"/>
    <n v="58.064516129032256"/>
  </r>
  <r>
    <s v="Покупка билета"/>
    <x v="4"/>
    <n v="1"/>
    <n v="3"/>
    <n v="62"/>
    <n v="0.967741935483871"/>
    <n v="20"/>
    <n v="58.064516129032256"/>
  </r>
  <r>
    <s v="Покупка билета"/>
    <x v="5"/>
    <n v="1"/>
    <n v="3"/>
    <n v="62"/>
    <n v="0.967741935483871"/>
    <n v="20"/>
    <n v="58.064516129032256"/>
  </r>
  <r>
    <s v="Покупка билета"/>
    <x v="6"/>
    <n v="1"/>
    <n v="3"/>
    <n v="62"/>
    <n v="0.967741935483871"/>
    <n v="20"/>
    <n v="58.064516129032256"/>
  </r>
  <r>
    <s v="Покупка билета"/>
    <x v="7"/>
    <n v="1"/>
    <n v="3"/>
    <n v="62"/>
    <n v="0.967741935483871"/>
    <n v="20"/>
    <n v="58.064516129032256"/>
  </r>
  <r>
    <s v="Удаление бронирования "/>
    <x v="0"/>
    <n v="1"/>
    <n v="2"/>
    <n v="100"/>
    <n v="0.6"/>
    <n v="20"/>
    <n v="24"/>
  </r>
  <r>
    <s v="Удаление бронирования "/>
    <x v="1"/>
    <n v="1"/>
    <n v="2"/>
    <n v="100"/>
    <n v="0.6"/>
    <n v="20"/>
    <n v="24"/>
  </r>
  <r>
    <s v="Удаление бронирования "/>
    <x v="6"/>
    <n v="1"/>
    <n v="2"/>
    <n v="100"/>
    <n v="0.6"/>
    <n v="20"/>
    <n v="24"/>
  </r>
  <r>
    <s v="Удаление бронирования "/>
    <x v="8"/>
    <n v="1"/>
    <n v="2"/>
    <n v="100"/>
    <n v="0.6"/>
    <n v="20"/>
    <n v="24"/>
  </r>
  <r>
    <s v="Регистрация новых пользователей"/>
    <x v="0"/>
    <n v="1"/>
    <n v="2"/>
    <n v="75"/>
    <n v="0.8"/>
    <n v="20"/>
    <n v="32"/>
  </r>
  <r>
    <s v="Регистрация новых пользователей"/>
    <x v="9"/>
    <n v="1"/>
    <n v="2"/>
    <n v="75"/>
    <n v="0.8"/>
    <n v="20"/>
    <n v="32"/>
  </r>
  <r>
    <s v="Регистрация новых пользователей"/>
    <x v="10"/>
    <n v="1"/>
    <n v="2"/>
    <n v="75"/>
    <n v="0.8"/>
    <n v="20"/>
    <n v="32"/>
  </r>
  <r>
    <s v="Регистрация новых пользователей"/>
    <x v="11"/>
    <n v="1"/>
    <n v="2"/>
    <n v="75"/>
    <n v="0.8"/>
    <n v="20"/>
    <n v="32"/>
  </r>
  <r>
    <s v="Логин"/>
    <x v="0"/>
    <n v="1"/>
    <n v="1"/>
    <n v="75"/>
    <n v="0.8"/>
    <n v="20"/>
    <n v="16"/>
  </r>
  <r>
    <s v="Логин"/>
    <x v="1"/>
    <n v="1"/>
    <n v="1"/>
    <n v="75"/>
    <n v="0.8"/>
    <n v="20"/>
    <n v="16"/>
  </r>
  <r>
    <s v="Логин"/>
    <x v="2"/>
    <n v="1"/>
    <n v="1"/>
    <n v="75"/>
    <n v="0.8"/>
    <n v="20"/>
    <n v="16"/>
  </r>
  <r>
    <s v="Логин"/>
    <x v="7"/>
    <n v="1"/>
    <n v="1"/>
    <n v="75"/>
    <n v="0.8"/>
    <n v="20"/>
    <n v="16"/>
  </r>
  <r>
    <s v="Поиск билета без покупки"/>
    <x v="0"/>
    <n v="1"/>
    <n v="1"/>
    <n v="38"/>
    <n v="1.5789473684210527"/>
    <n v="20"/>
    <n v="31.578947368421055"/>
  </r>
  <r>
    <s v="Поиск билета без покупки"/>
    <x v="1"/>
    <n v="1"/>
    <n v="1"/>
    <n v="38"/>
    <n v="1.5789473684210527"/>
    <n v="20"/>
    <n v="31.578947368421055"/>
  </r>
  <r>
    <s v="Поиск билета без покупки"/>
    <x v="2"/>
    <n v="1"/>
    <n v="1"/>
    <n v="38"/>
    <n v="1.5789473684210527"/>
    <n v="20"/>
    <n v="31.578947368421055"/>
  </r>
  <r>
    <s v="Поиск билета без покупки"/>
    <x v="3"/>
    <n v="1"/>
    <n v="1"/>
    <n v="38"/>
    <n v="1.5789473684210527"/>
    <n v="20"/>
    <n v="31.578947368421055"/>
  </r>
  <r>
    <s v="Поиск билета без покупки"/>
    <x v="4"/>
    <n v="1"/>
    <n v="1"/>
    <n v="38"/>
    <n v="1.5789473684210527"/>
    <n v="20"/>
    <n v="31.578947368421055"/>
  </r>
  <r>
    <s v="Поиск билета без покупки"/>
    <x v="7"/>
    <n v="1"/>
    <n v="1"/>
    <n v="38"/>
    <n v="1.5789473684210527"/>
    <n v="20"/>
    <n v="31.578947368421055"/>
  </r>
  <r>
    <s v="Ознакомление с путевым листом"/>
    <x v="0"/>
    <n v="1"/>
    <n v="1"/>
    <n v="110"/>
    <n v="0.54545454545454541"/>
    <n v="20"/>
    <n v="10.909090909090908"/>
  </r>
  <r>
    <s v="Ознакомление с путевым листом"/>
    <x v="1"/>
    <n v="1"/>
    <n v="1"/>
    <n v="110"/>
    <n v="0.54545454545454541"/>
    <n v="20"/>
    <n v="10.909090909090908"/>
  </r>
  <r>
    <s v="Ознакомление с путевым листом"/>
    <x v="6"/>
    <n v="1"/>
    <n v="1"/>
    <n v="110"/>
    <n v="0.54545454545454541"/>
    <n v="20"/>
    <n v="10.9090909090909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57:J67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5">
      <pivotArea collapsedLevelsAreSubtotals="1" fieldPosition="0">
        <references count="1">
          <reference field="1" count="0"/>
        </references>
      </pivotArea>
    </format>
    <format dxfId="4">
      <pivotArea collapsedLevelsAreSubtotals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1">
            <x v="4"/>
          </reference>
        </references>
      </pivotArea>
    </format>
    <format dxfId="2">
      <pivotArea dataOnly="0" labelOnly="1" fieldPosition="0">
        <references count="1">
          <reference field="1" count="1">
            <x v="3"/>
          </reference>
        </references>
      </pivotArea>
    </format>
    <format dxfId="1">
      <pivotArea dataOnly="0" labelOnly="1" fieldPosition="0">
        <references count="1">
          <reference field="1" count="1">
            <x v="6"/>
          </reference>
        </references>
      </pivotArea>
    </format>
    <format dxfId="0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8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topLeftCell="A46" zoomScale="70" zoomScaleNormal="70" workbookViewId="0">
      <selection activeCell="Y12" sqref="Y12"/>
    </sheetView>
  </sheetViews>
  <sheetFormatPr defaultColWidth="11.42578125" defaultRowHeight="15" x14ac:dyDescent="0.2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6" max="6" width="18.85546875" customWidth="1"/>
    <col min="7" max="7" width="18.7109375" bestFit="1" customWidth="1"/>
    <col min="8" max="8" width="17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140625" bestFit="1" customWidth="1"/>
    <col min="14" max="14" width="8.140625" customWidth="1"/>
    <col min="15" max="15" width="9.28515625" customWidth="1"/>
    <col min="16" max="16" width="13.85546875" customWidth="1"/>
    <col min="17" max="17" width="7.140625" customWidth="1"/>
    <col min="18" max="18" width="4.140625" customWidth="1"/>
    <col min="19" max="19" width="9" customWidth="1"/>
    <col min="20" max="20" width="19" customWidth="1"/>
    <col min="21" max="21" width="23" customWidth="1"/>
    <col min="22" max="22" width="9.85546875" customWidth="1"/>
    <col min="23" max="23" width="7.85546875" customWidth="1"/>
    <col min="24" max="24" width="9.7109375" customWidth="1"/>
    <col min="25" max="25" width="9.5703125" customWidth="1"/>
  </cols>
  <sheetData>
    <row r="1" spans="1:25" ht="18.75" customHeight="1" thickBot="1" x14ac:dyDescent="0.3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M1" t="s">
        <v>42</v>
      </c>
      <c r="N1" t="s">
        <v>44</v>
      </c>
      <c r="O1" t="s">
        <v>45</v>
      </c>
      <c r="P1" t="s">
        <v>103</v>
      </c>
      <c r="Q1" t="s">
        <v>46</v>
      </c>
      <c r="R1" t="s">
        <v>43</v>
      </c>
      <c r="S1" t="s">
        <v>47</v>
      </c>
      <c r="T1" s="22" t="s">
        <v>48</v>
      </c>
      <c r="U1" s="22" t="s">
        <v>49</v>
      </c>
      <c r="V1" s="34" t="s">
        <v>50</v>
      </c>
      <c r="W1" t="s">
        <v>51</v>
      </c>
    </row>
    <row r="2" spans="1:25" x14ac:dyDescent="0.25">
      <c r="A2" s="30" t="s">
        <v>8</v>
      </c>
      <c r="B2" s="30" t="s">
        <v>62</v>
      </c>
      <c r="C2" s="67">
        <v>1</v>
      </c>
      <c r="D2" s="69">
        <f t="shared" ref="D2:D30" si="0">VLOOKUP(A2,$M$1:$W$10,6,FALSE)</f>
        <v>3</v>
      </c>
      <c r="E2">
        <f>VLOOKUP(A2,$M$1:$W$8,5,FALSE)</f>
        <v>62</v>
      </c>
      <c r="F2" s="21">
        <f>60/E2*C2</f>
        <v>0.967741935483871</v>
      </c>
      <c r="G2">
        <f>VLOOKUP(A2,$M$1:$W$8,8,FALSE)</f>
        <v>20</v>
      </c>
      <c r="H2" s="20">
        <f>D2*F2*G2</f>
        <v>58.064516129032256</v>
      </c>
      <c r="I2" s="17" t="s">
        <v>0</v>
      </c>
      <c r="J2" s="20">
        <v>140.5525544065442</v>
      </c>
      <c r="K2" s="15"/>
      <c r="M2" t="s">
        <v>8</v>
      </c>
      <c r="N2" s="24">
        <v>5</v>
      </c>
      <c r="O2" s="63">
        <f t="shared" ref="O2:O4" si="1">P2-N2</f>
        <v>35</v>
      </c>
      <c r="P2" s="64">
        <v>40</v>
      </c>
      <c r="Q2" s="36">
        <v>62</v>
      </c>
      <c r="R2" s="18">
        <v>3</v>
      </c>
      <c r="S2" s="19">
        <f t="shared" ref="S2:S7" si="2">60/(Q2)</f>
        <v>0.967741935483871</v>
      </c>
      <c r="T2" s="22">
        <v>20</v>
      </c>
      <c r="U2" s="23">
        <f>ROUND(R2*S2*T2,0)</f>
        <v>58</v>
      </c>
      <c r="V2" s="35">
        <f t="shared" ref="V2:V7" si="3">R2/W$2</f>
        <v>0.3</v>
      </c>
      <c r="W2">
        <f>SUM(R2:R7)</f>
        <v>10</v>
      </c>
      <c r="Y2" s="66"/>
    </row>
    <row r="3" spans="1:25" x14ac:dyDescent="0.25">
      <c r="A3" s="30" t="s">
        <v>8</v>
      </c>
      <c r="B3" s="30" t="s">
        <v>0</v>
      </c>
      <c r="C3" s="67">
        <v>1</v>
      </c>
      <c r="D3" s="70">
        <f t="shared" si="0"/>
        <v>3</v>
      </c>
      <c r="E3">
        <f>VLOOKUP(A3,$M$1:$W$8,5,FALSE)</f>
        <v>62</v>
      </c>
      <c r="F3" s="21">
        <f>60/E3*C3</f>
        <v>0.967741935483871</v>
      </c>
      <c r="G3">
        <f t="shared" ref="G3:G18" si="4">VLOOKUP(A3,$M$1:$W$8,8,FALSE)</f>
        <v>20</v>
      </c>
      <c r="H3" s="20">
        <f>D3*F3*G3</f>
        <v>58.064516129032256</v>
      </c>
      <c r="I3" s="17" t="s">
        <v>12</v>
      </c>
      <c r="J3" s="20">
        <v>89.643463497453311</v>
      </c>
      <c r="K3" s="15"/>
      <c r="M3" t="s">
        <v>9</v>
      </c>
      <c r="N3" s="24">
        <v>3</v>
      </c>
      <c r="O3" s="63">
        <f t="shared" si="1"/>
        <v>20</v>
      </c>
      <c r="P3" s="64">
        <v>23</v>
      </c>
      <c r="Q3" s="36">
        <v>100</v>
      </c>
      <c r="R3" s="18">
        <v>2</v>
      </c>
      <c r="S3" s="19">
        <f t="shared" si="2"/>
        <v>0.6</v>
      </c>
      <c r="T3" s="22">
        <v>20</v>
      </c>
      <c r="U3" s="23">
        <f t="shared" ref="U3:U7" si="5">ROUND(R3*S3*T3,0)</f>
        <v>24</v>
      </c>
      <c r="V3" s="35">
        <f t="shared" si="3"/>
        <v>0.2</v>
      </c>
    </row>
    <row r="4" spans="1:25" x14ac:dyDescent="0.25">
      <c r="A4" s="30" t="s">
        <v>8</v>
      </c>
      <c r="B4" s="30" t="s">
        <v>76</v>
      </c>
      <c r="C4" s="67">
        <v>1</v>
      </c>
      <c r="D4" s="70">
        <f t="shared" si="0"/>
        <v>3</v>
      </c>
      <c r="E4">
        <f t="shared" ref="E4:E19" si="6">VLOOKUP(A4,$M$1:$W$8,5,FALSE)</f>
        <v>62</v>
      </c>
      <c r="F4" s="21">
        <f t="shared" ref="F4:F16" si="7">60/E4*C4</f>
        <v>0.967741935483871</v>
      </c>
      <c r="G4">
        <f t="shared" si="4"/>
        <v>20</v>
      </c>
      <c r="H4" s="20">
        <f t="shared" ref="H4:H18" si="8">D4*F4*G4</f>
        <v>58.064516129032256</v>
      </c>
      <c r="I4" s="17" t="s">
        <v>6</v>
      </c>
      <c r="J4" s="20">
        <v>105.64346349745331</v>
      </c>
      <c r="K4" s="15"/>
      <c r="M4" t="s">
        <v>61</v>
      </c>
      <c r="N4" s="24">
        <v>3</v>
      </c>
      <c r="O4" s="63">
        <f t="shared" si="1"/>
        <v>15</v>
      </c>
      <c r="P4" s="64">
        <v>18</v>
      </c>
      <c r="Q4" s="36">
        <v>75</v>
      </c>
      <c r="R4" s="18">
        <v>2</v>
      </c>
      <c r="S4" s="19">
        <f t="shared" si="2"/>
        <v>0.8</v>
      </c>
      <c r="T4" s="22">
        <v>20</v>
      </c>
      <c r="U4" s="23">
        <f t="shared" si="5"/>
        <v>32</v>
      </c>
      <c r="V4" s="35">
        <f t="shared" si="3"/>
        <v>0.2</v>
      </c>
    </row>
    <row r="5" spans="1:25" x14ac:dyDescent="0.25">
      <c r="A5" s="30" t="s">
        <v>8</v>
      </c>
      <c r="B5" s="30" t="s">
        <v>11</v>
      </c>
      <c r="C5" s="67">
        <v>1</v>
      </c>
      <c r="D5" s="70">
        <f t="shared" si="0"/>
        <v>3</v>
      </c>
      <c r="E5">
        <f t="shared" si="6"/>
        <v>62</v>
      </c>
      <c r="F5" s="21">
        <f t="shared" si="7"/>
        <v>0.967741935483871</v>
      </c>
      <c r="G5">
        <f t="shared" si="4"/>
        <v>20</v>
      </c>
      <c r="H5" s="20">
        <f t="shared" si="8"/>
        <v>58.064516129032256</v>
      </c>
      <c r="I5" s="17" t="s">
        <v>11</v>
      </c>
      <c r="J5" s="20">
        <v>89.643463497453311</v>
      </c>
      <c r="K5" s="15"/>
      <c r="M5" t="s">
        <v>66</v>
      </c>
      <c r="N5" s="24">
        <v>4</v>
      </c>
      <c r="O5" s="63">
        <f>P5-N5</f>
        <v>25</v>
      </c>
      <c r="P5" s="64">
        <v>29</v>
      </c>
      <c r="Q5" s="36">
        <v>38</v>
      </c>
      <c r="R5" s="18">
        <v>1</v>
      </c>
      <c r="S5" s="19">
        <f t="shared" si="2"/>
        <v>1.5789473684210527</v>
      </c>
      <c r="T5" s="22">
        <v>20</v>
      </c>
      <c r="U5" s="23">
        <f t="shared" si="5"/>
        <v>32</v>
      </c>
      <c r="V5" s="35">
        <f t="shared" si="3"/>
        <v>0.1</v>
      </c>
      <c r="Y5" s="66"/>
    </row>
    <row r="6" spans="1:25" x14ac:dyDescent="0.25">
      <c r="A6" s="30" t="s">
        <v>8</v>
      </c>
      <c r="B6" s="30" t="s">
        <v>12</v>
      </c>
      <c r="C6" s="67">
        <v>1</v>
      </c>
      <c r="D6" s="70">
        <f t="shared" si="0"/>
        <v>3</v>
      </c>
      <c r="E6">
        <f t="shared" si="6"/>
        <v>62</v>
      </c>
      <c r="F6" s="21">
        <f t="shared" si="7"/>
        <v>0.967741935483871</v>
      </c>
      <c r="G6">
        <f t="shared" si="4"/>
        <v>20</v>
      </c>
      <c r="H6" s="20">
        <f t="shared" si="8"/>
        <v>58.064516129032256</v>
      </c>
      <c r="I6" s="17" t="s">
        <v>3</v>
      </c>
      <c r="J6" s="20">
        <v>58.064516129032256</v>
      </c>
      <c r="K6" s="15"/>
      <c r="M6" t="s">
        <v>10</v>
      </c>
      <c r="N6" s="24">
        <v>3</v>
      </c>
      <c r="O6" s="63">
        <f t="shared" ref="O6:O7" si="9">P6-N6</f>
        <v>10</v>
      </c>
      <c r="P6" s="64">
        <v>13</v>
      </c>
      <c r="Q6" s="36">
        <v>110</v>
      </c>
      <c r="R6" s="18">
        <v>1</v>
      </c>
      <c r="S6" s="19">
        <f t="shared" si="2"/>
        <v>0.54545454545454541</v>
      </c>
      <c r="T6" s="22">
        <v>20</v>
      </c>
      <c r="U6" s="23">
        <f t="shared" si="5"/>
        <v>11</v>
      </c>
      <c r="V6" s="35">
        <f t="shared" si="3"/>
        <v>0.1</v>
      </c>
    </row>
    <row r="7" spans="1:25" x14ac:dyDescent="0.25">
      <c r="A7" s="30" t="s">
        <v>8</v>
      </c>
      <c r="B7" s="30" t="s">
        <v>3</v>
      </c>
      <c r="C7" s="67">
        <v>1</v>
      </c>
      <c r="D7" s="70">
        <f t="shared" si="0"/>
        <v>3</v>
      </c>
      <c r="E7">
        <f t="shared" si="6"/>
        <v>62</v>
      </c>
      <c r="F7" s="21">
        <f t="shared" si="7"/>
        <v>0.967741935483871</v>
      </c>
      <c r="G7">
        <f t="shared" si="4"/>
        <v>20</v>
      </c>
      <c r="H7" s="20">
        <f t="shared" si="8"/>
        <v>58.064516129032256</v>
      </c>
      <c r="I7" s="17" t="s">
        <v>13</v>
      </c>
      <c r="J7" s="20">
        <v>24</v>
      </c>
      <c r="K7" s="15"/>
      <c r="M7" t="s">
        <v>67</v>
      </c>
      <c r="N7" s="24">
        <v>2</v>
      </c>
      <c r="O7" s="63">
        <f t="shared" si="9"/>
        <v>5</v>
      </c>
      <c r="P7" s="20">
        <v>7</v>
      </c>
      <c r="Q7" s="36">
        <v>75</v>
      </c>
      <c r="R7" s="18">
        <v>1</v>
      </c>
      <c r="S7" s="19">
        <f t="shared" si="2"/>
        <v>0.8</v>
      </c>
      <c r="T7" s="22">
        <v>20</v>
      </c>
      <c r="U7" s="23">
        <f t="shared" si="5"/>
        <v>16</v>
      </c>
      <c r="V7" s="35">
        <f t="shared" si="3"/>
        <v>0.1</v>
      </c>
      <c r="Y7" s="66"/>
    </row>
    <row r="8" spans="1:25" x14ac:dyDescent="0.25">
      <c r="A8" s="30" t="s">
        <v>8</v>
      </c>
      <c r="B8" s="30" t="s">
        <v>4</v>
      </c>
      <c r="C8" s="67">
        <v>1</v>
      </c>
      <c r="D8" s="70">
        <f t="shared" si="0"/>
        <v>3</v>
      </c>
      <c r="E8" s="20">
        <f>VLOOKUP(A8,$M$1:$W$8,5,FALSE)</f>
        <v>62</v>
      </c>
      <c r="F8" s="21">
        <f t="shared" si="7"/>
        <v>0.967741935483871</v>
      </c>
      <c r="G8">
        <f t="shared" si="4"/>
        <v>20</v>
      </c>
      <c r="H8" s="20">
        <f>D8*F8*G8</f>
        <v>58.064516129032256</v>
      </c>
      <c r="I8" s="17" t="s">
        <v>4</v>
      </c>
      <c r="J8" s="20">
        <v>92.973607038123163</v>
      </c>
      <c r="K8" s="15"/>
      <c r="V8" s="66">
        <f>SUM(V2:V7)</f>
        <v>0.99999999999999989</v>
      </c>
    </row>
    <row r="9" spans="1:25" ht="15.75" thickBot="1" x14ac:dyDescent="0.3">
      <c r="A9" s="30" t="s">
        <v>8</v>
      </c>
      <c r="B9" s="30" t="s">
        <v>6</v>
      </c>
      <c r="C9" s="67">
        <v>1</v>
      </c>
      <c r="D9" s="68">
        <f t="shared" si="0"/>
        <v>3</v>
      </c>
      <c r="E9" s="20">
        <f t="shared" si="6"/>
        <v>62</v>
      </c>
      <c r="F9" s="21">
        <f t="shared" si="7"/>
        <v>0.967741935483871</v>
      </c>
      <c r="G9">
        <f t="shared" si="4"/>
        <v>20</v>
      </c>
      <c r="H9" s="20">
        <f t="shared" si="8"/>
        <v>58.064516129032256</v>
      </c>
      <c r="I9" s="17" t="s">
        <v>62</v>
      </c>
      <c r="J9" s="20">
        <v>172.5525544065442</v>
      </c>
      <c r="K9" s="15"/>
    </row>
    <row r="10" spans="1:25" x14ac:dyDescent="0.25">
      <c r="A10" s="30" t="s">
        <v>9</v>
      </c>
      <c r="B10" s="30" t="s">
        <v>62</v>
      </c>
      <c r="C10" s="30">
        <v>1</v>
      </c>
      <c r="D10" s="50">
        <f t="shared" si="0"/>
        <v>2</v>
      </c>
      <c r="E10" s="20">
        <f>VLOOKUP(A10,$M$1:$W$8,5,FALSE)</f>
        <v>100</v>
      </c>
      <c r="F10" s="21">
        <f t="shared" si="7"/>
        <v>0.6</v>
      </c>
      <c r="G10">
        <f t="shared" si="4"/>
        <v>20</v>
      </c>
      <c r="H10" s="20">
        <f t="shared" si="8"/>
        <v>24</v>
      </c>
      <c r="I10" s="17" t="s">
        <v>64</v>
      </c>
      <c r="J10" s="20">
        <v>32</v>
      </c>
    </row>
    <row r="11" spans="1:25" x14ac:dyDescent="0.25">
      <c r="A11" s="30" t="s">
        <v>9</v>
      </c>
      <c r="B11" s="30" t="s">
        <v>0</v>
      </c>
      <c r="C11" s="30">
        <v>1</v>
      </c>
      <c r="D11" s="49">
        <f t="shared" si="0"/>
        <v>2</v>
      </c>
      <c r="E11" s="20">
        <f t="shared" si="6"/>
        <v>100</v>
      </c>
      <c r="F11" s="21">
        <f t="shared" si="7"/>
        <v>0.6</v>
      </c>
      <c r="G11">
        <f t="shared" si="4"/>
        <v>20</v>
      </c>
      <c r="H11" s="20">
        <f t="shared" si="8"/>
        <v>24</v>
      </c>
      <c r="I11" s="17" t="s">
        <v>63</v>
      </c>
      <c r="J11" s="20">
        <v>32</v>
      </c>
    </row>
    <row r="12" spans="1:25" x14ac:dyDescent="0.25">
      <c r="A12" s="30" t="s">
        <v>9</v>
      </c>
      <c r="B12" s="30" t="s">
        <v>4</v>
      </c>
      <c r="C12" s="30">
        <v>1</v>
      </c>
      <c r="D12" s="49">
        <f t="shared" si="0"/>
        <v>2</v>
      </c>
      <c r="E12" s="20">
        <f t="shared" si="6"/>
        <v>100</v>
      </c>
      <c r="F12" s="21">
        <f t="shared" si="7"/>
        <v>0.6</v>
      </c>
      <c r="G12">
        <f t="shared" si="4"/>
        <v>20</v>
      </c>
      <c r="H12" s="20">
        <f t="shared" si="8"/>
        <v>24</v>
      </c>
      <c r="I12" s="17" t="s">
        <v>65</v>
      </c>
      <c r="J12" s="20">
        <v>32</v>
      </c>
    </row>
    <row r="13" spans="1:25" ht="15.75" thickBot="1" x14ac:dyDescent="0.3">
      <c r="A13" s="30" t="s">
        <v>9</v>
      </c>
      <c r="B13" s="30" t="s">
        <v>13</v>
      </c>
      <c r="C13" s="30">
        <v>1</v>
      </c>
      <c r="D13" s="49">
        <f t="shared" si="0"/>
        <v>2</v>
      </c>
      <c r="E13" s="20">
        <f t="shared" si="6"/>
        <v>100</v>
      </c>
      <c r="F13" s="21">
        <f t="shared" si="7"/>
        <v>0.6</v>
      </c>
      <c r="G13">
        <f t="shared" si="4"/>
        <v>20</v>
      </c>
      <c r="H13" s="20">
        <f>D13*F13*G13</f>
        <v>24</v>
      </c>
      <c r="I13" s="17" t="s">
        <v>76</v>
      </c>
      <c r="J13" s="20">
        <v>105.64346349745331</v>
      </c>
    </row>
    <row r="14" spans="1:25" x14ac:dyDescent="0.25">
      <c r="A14" s="30" t="s">
        <v>61</v>
      </c>
      <c r="B14" s="30" t="s">
        <v>62</v>
      </c>
      <c r="C14" s="30">
        <v>1</v>
      </c>
      <c r="D14" s="50">
        <f t="shared" si="0"/>
        <v>2</v>
      </c>
      <c r="E14" s="20">
        <f t="shared" si="6"/>
        <v>75</v>
      </c>
      <c r="F14" s="21">
        <f t="shared" si="7"/>
        <v>0.8</v>
      </c>
      <c r="G14">
        <f t="shared" si="4"/>
        <v>20</v>
      </c>
      <c r="H14" s="20">
        <f t="shared" si="8"/>
        <v>32</v>
      </c>
      <c r="I14" s="17" t="s">
        <v>41</v>
      </c>
      <c r="J14" s="20">
        <v>974.71708597005716</v>
      </c>
    </row>
    <row r="15" spans="1:25" x14ac:dyDescent="0.25">
      <c r="A15" s="30" t="s">
        <v>61</v>
      </c>
      <c r="B15" s="30" t="s">
        <v>64</v>
      </c>
      <c r="C15" s="30">
        <v>1</v>
      </c>
      <c r="D15" s="49">
        <f t="shared" si="0"/>
        <v>2</v>
      </c>
      <c r="E15" s="20">
        <f t="shared" si="6"/>
        <v>75</v>
      </c>
      <c r="F15" s="21">
        <f t="shared" si="7"/>
        <v>0.8</v>
      </c>
      <c r="G15">
        <f t="shared" si="4"/>
        <v>20</v>
      </c>
      <c r="H15" s="20">
        <f t="shared" si="8"/>
        <v>32</v>
      </c>
    </row>
    <row r="16" spans="1:25" x14ac:dyDescent="0.25">
      <c r="A16" s="30" t="s">
        <v>61</v>
      </c>
      <c r="B16" s="30" t="s">
        <v>63</v>
      </c>
      <c r="C16" s="30">
        <v>1</v>
      </c>
      <c r="D16" s="49">
        <f t="shared" si="0"/>
        <v>2</v>
      </c>
      <c r="E16" s="20">
        <f t="shared" si="6"/>
        <v>75</v>
      </c>
      <c r="F16" s="21">
        <f t="shared" si="7"/>
        <v>0.8</v>
      </c>
      <c r="G16">
        <f t="shared" si="4"/>
        <v>20</v>
      </c>
      <c r="H16" s="20">
        <f t="shared" si="8"/>
        <v>32</v>
      </c>
    </row>
    <row r="17" spans="1:9" ht="15.75" thickBot="1" x14ac:dyDescent="0.3">
      <c r="A17" s="30" t="s">
        <v>61</v>
      </c>
      <c r="B17" s="30" t="s">
        <v>65</v>
      </c>
      <c r="C17" s="30">
        <v>1</v>
      </c>
      <c r="D17" s="49">
        <f t="shared" si="0"/>
        <v>2</v>
      </c>
      <c r="E17" s="20">
        <f t="shared" si="6"/>
        <v>75</v>
      </c>
      <c r="F17" s="21">
        <f t="shared" ref="F17:F30" si="10">60/E17*C17</f>
        <v>0.8</v>
      </c>
      <c r="G17">
        <f t="shared" si="4"/>
        <v>20</v>
      </c>
      <c r="H17" s="20">
        <f>D17*F17*G17</f>
        <v>32</v>
      </c>
    </row>
    <row r="18" spans="1:9" x14ac:dyDescent="0.25">
      <c r="A18" s="30" t="s">
        <v>67</v>
      </c>
      <c r="B18" s="30" t="s">
        <v>62</v>
      </c>
      <c r="C18" s="67">
        <v>1</v>
      </c>
      <c r="D18" s="69">
        <f t="shared" si="0"/>
        <v>1</v>
      </c>
      <c r="E18" s="20">
        <f t="shared" si="6"/>
        <v>75</v>
      </c>
      <c r="F18" s="21">
        <f t="shared" si="10"/>
        <v>0.8</v>
      </c>
      <c r="G18">
        <f t="shared" si="4"/>
        <v>20</v>
      </c>
      <c r="H18" s="20">
        <f t="shared" si="8"/>
        <v>16</v>
      </c>
    </row>
    <row r="19" spans="1:9" x14ac:dyDescent="0.25">
      <c r="A19" s="30" t="s">
        <v>67</v>
      </c>
      <c r="B19" s="30" t="s">
        <v>0</v>
      </c>
      <c r="C19" s="67">
        <v>1</v>
      </c>
      <c r="D19" s="70">
        <f t="shared" si="0"/>
        <v>1</v>
      </c>
      <c r="E19" s="20">
        <f t="shared" si="6"/>
        <v>75</v>
      </c>
      <c r="F19" s="21">
        <f t="shared" si="10"/>
        <v>0.8</v>
      </c>
      <c r="G19">
        <f t="shared" ref="G19:G30" si="11">VLOOKUP(A19,$M$1:$W$8,8,FALSE)</f>
        <v>20</v>
      </c>
      <c r="H19" s="20">
        <f t="shared" ref="H19:H26" si="12">D19*F19*G19</f>
        <v>16</v>
      </c>
    </row>
    <row r="20" spans="1:9" x14ac:dyDescent="0.25">
      <c r="A20" s="30" t="s">
        <v>67</v>
      </c>
      <c r="B20" s="30" t="s">
        <v>76</v>
      </c>
      <c r="C20" s="30">
        <v>1</v>
      </c>
      <c r="D20" s="70">
        <f t="shared" si="0"/>
        <v>1</v>
      </c>
      <c r="E20">
        <f t="shared" ref="E20:E30" si="13">VLOOKUP(A20,$M$1:$W$8,5,FALSE)</f>
        <v>75</v>
      </c>
      <c r="F20" s="21">
        <f t="shared" si="10"/>
        <v>0.8</v>
      </c>
      <c r="G20">
        <f t="shared" si="11"/>
        <v>20</v>
      </c>
      <c r="H20" s="20">
        <f t="shared" si="12"/>
        <v>16</v>
      </c>
    </row>
    <row r="21" spans="1:9" x14ac:dyDescent="0.25">
      <c r="A21" s="30" t="s">
        <v>67</v>
      </c>
      <c r="B21" s="30" t="s">
        <v>6</v>
      </c>
      <c r="C21" s="67">
        <v>1</v>
      </c>
      <c r="D21" s="70">
        <f t="shared" si="0"/>
        <v>1</v>
      </c>
      <c r="E21">
        <f t="shared" si="13"/>
        <v>75</v>
      </c>
      <c r="F21" s="21">
        <f t="shared" si="10"/>
        <v>0.8</v>
      </c>
      <c r="G21">
        <f t="shared" si="11"/>
        <v>20</v>
      </c>
      <c r="H21" s="20">
        <f t="shared" si="12"/>
        <v>16</v>
      </c>
    </row>
    <row r="22" spans="1:9" x14ac:dyDescent="0.25">
      <c r="A22" s="30" t="s">
        <v>66</v>
      </c>
      <c r="B22" s="30" t="s">
        <v>62</v>
      </c>
      <c r="C22" s="30">
        <v>1</v>
      </c>
      <c r="D22" s="49">
        <f t="shared" si="0"/>
        <v>1</v>
      </c>
      <c r="E22">
        <f t="shared" si="13"/>
        <v>38</v>
      </c>
      <c r="F22" s="21">
        <f t="shared" si="10"/>
        <v>1.5789473684210527</v>
      </c>
      <c r="G22">
        <f t="shared" si="11"/>
        <v>20</v>
      </c>
      <c r="H22" s="20">
        <f t="shared" si="12"/>
        <v>31.578947368421055</v>
      </c>
    </row>
    <row r="23" spans="1:9" x14ac:dyDescent="0.25">
      <c r="A23" s="30" t="s">
        <v>66</v>
      </c>
      <c r="B23" s="30" t="s">
        <v>0</v>
      </c>
      <c r="C23" s="30">
        <v>1</v>
      </c>
      <c r="D23" s="49">
        <f t="shared" si="0"/>
        <v>1</v>
      </c>
      <c r="E23">
        <f t="shared" si="13"/>
        <v>38</v>
      </c>
      <c r="F23" s="21">
        <f t="shared" si="10"/>
        <v>1.5789473684210527</v>
      </c>
      <c r="G23">
        <f t="shared" si="11"/>
        <v>20</v>
      </c>
      <c r="H23" s="20">
        <f t="shared" si="12"/>
        <v>31.578947368421055</v>
      </c>
    </row>
    <row r="24" spans="1:9" x14ac:dyDescent="0.25">
      <c r="A24" s="30" t="s">
        <v>66</v>
      </c>
      <c r="B24" s="30" t="s">
        <v>76</v>
      </c>
      <c r="C24" s="30">
        <v>1</v>
      </c>
      <c r="D24" s="49">
        <f t="shared" si="0"/>
        <v>1</v>
      </c>
      <c r="E24">
        <f t="shared" si="13"/>
        <v>38</v>
      </c>
      <c r="F24" s="21">
        <f t="shared" si="10"/>
        <v>1.5789473684210527</v>
      </c>
      <c r="G24">
        <f t="shared" si="11"/>
        <v>20</v>
      </c>
      <c r="H24" s="20">
        <f t="shared" si="12"/>
        <v>31.578947368421055</v>
      </c>
    </row>
    <row r="25" spans="1:9" x14ac:dyDescent="0.25">
      <c r="A25" s="30" t="s">
        <v>66</v>
      </c>
      <c r="B25" s="30" t="s">
        <v>11</v>
      </c>
      <c r="C25" s="30">
        <v>1</v>
      </c>
      <c r="D25" s="49">
        <f t="shared" si="0"/>
        <v>1</v>
      </c>
      <c r="E25">
        <f t="shared" si="13"/>
        <v>38</v>
      </c>
      <c r="F25" s="21">
        <f t="shared" si="10"/>
        <v>1.5789473684210527</v>
      </c>
      <c r="G25">
        <f t="shared" si="11"/>
        <v>20</v>
      </c>
      <c r="H25" s="20">
        <f t="shared" si="12"/>
        <v>31.578947368421055</v>
      </c>
    </row>
    <row r="26" spans="1:9" x14ac:dyDescent="0.25">
      <c r="A26" s="30" t="s">
        <v>66</v>
      </c>
      <c r="B26" s="30" t="s">
        <v>12</v>
      </c>
      <c r="C26" s="30">
        <v>1</v>
      </c>
      <c r="D26" s="49">
        <f t="shared" si="0"/>
        <v>1</v>
      </c>
      <c r="E26">
        <f t="shared" si="13"/>
        <v>38</v>
      </c>
      <c r="F26" s="21">
        <f t="shared" si="10"/>
        <v>1.5789473684210527</v>
      </c>
      <c r="G26">
        <f t="shared" si="11"/>
        <v>20</v>
      </c>
      <c r="H26" s="20">
        <f t="shared" si="12"/>
        <v>31.578947368421055</v>
      </c>
    </row>
    <row r="27" spans="1:9" ht="15.75" thickBot="1" x14ac:dyDescent="0.3">
      <c r="A27" s="30" t="s">
        <v>66</v>
      </c>
      <c r="B27" s="30" t="s">
        <v>6</v>
      </c>
      <c r="C27" s="30">
        <v>1</v>
      </c>
      <c r="D27" s="49">
        <f t="shared" si="0"/>
        <v>1</v>
      </c>
      <c r="E27">
        <f t="shared" si="13"/>
        <v>38</v>
      </c>
      <c r="F27" s="21">
        <f t="shared" si="10"/>
        <v>1.5789473684210527</v>
      </c>
      <c r="G27">
        <f t="shared" si="11"/>
        <v>20</v>
      </c>
      <c r="H27" s="20">
        <f t="shared" ref="H27:H30" si="14">D27*F27*G27</f>
        <v>31.578947368421055</v>
      </c>
    </row>
    <row r="28" spans="1:9" x14ac:dyDescent="0.25">
      <c r="A28" s="30" t="s">
        <v>10</v>
      </c>
      <c r="B28" s="30" t="s">
        <v>62</v>
      </c>
      <c r="C28" s="30">
        <v>1</v>
      </c>
      <c r="D28" s="50">
        <f t="shared" si="0"/>
        <v>1</v>
      </c>
      <c r="E28">
        <f t="shared" si="13"/>
        <v>110</v>
      </c>
      <c r="F28" s="21">
        <f t="shared" si="10"/>
        <v>0.54545454545454541</v>
      </c>
      <c r="G28">
        <f t="shared" si="11"/>
        <v>20</v>
      </c>
      <c r="H28" s="20">
        <f t="shared" si="14"/>
        <v>10.909090909090908</v>
      </c>
    </row>
    <row r="29" spans="1:9" x14ac:dyDescent="0.25">
      <c r="A29" s="30" t="s">
        <v>10</v>
      </c>
      <c r="B29" s="30" t="s">
        <v>0</v>
      </c>
      <c r="C29" s="30">
        <v>1</v>
      </c>
      <c r="D29" s="49">
        <f t="shared" si="0"/>
        <v>1</v>
      </c>
      <c r="E29">
        <f t="shared" si="13"/>
        <v>110</v>
      </c>
      <c r="F29" s="21">
        <f t="shared" si="10"/>
        <v>0.54545454545454541</v>
      </c>
      <c r="G29">
        <f t="shared" si="11"/>
        <v>20</v>
      </c>
      <c r="H29" s="20">
        <f t="shared" si="14"/>
        <v>10.909090909090908</v>
      </c>
    </row>
    <row r="30" spans="1:9" x14ac:dyDescent="0.25">
      <c r="A30" s="30" t="s">
        <v>10</v>
      </c>
      <c r="B30" s="30" t="s">
        <v>4</v>
      </c>
      <c r="C30" s="30">
        <v>1</v>
      </c>
      <c r="D30" s="49">
        <f t="shared" si="0"/>
        <v>1</v>
      </c>
      <c r="E30">
        <f t="shared" si="13"/>
        <v>110</v>
      </c>
      <c r="F30" s="21">
        <f t="shared" si="10"/>
        <v>0.54545454545454541</v>
      </c>
      <c r="G30">
        <f t="shared" si="11"/>
        <v>20</v>
      </c>
      <c r="H30" s="20">
        <f t="shared" si="14"/>
        <v>10.909090909090908</v>
      </c>
    </row>
    <row r="31" spans="1:9" ht="15.75" thickBot="1" x14ac:dyDescent="0.3"/>
    <row r="32" spans="1:9" ht="75" x14ac:dyDescent="0.3">
      <c r="A32" s="72" t="s">
        <v>78</v>
      </c>
      <c r="B32" s="73"/>
      <c r="E32" s="57"/>
      <c r="F32" s="56" t="s">
        <v>86</v>
      </c>
      <c r="G32" s="29" t="s">
        <v>56</v>
      </c>
      <c r="H32" s="29" t="s">
        <v>59</v>
      </c>
      <c r="I32" s="29" t="s">
        <v>60</v>
      </c>
    </row>
    <row r="33" spans="1:9" ht="93.75" x14ac:dyDescent="0.25">
      <c r="A33" s="38" t="s">
        <v>77</v>
      </c>
      <c r="B33" s="39" t="s">
        <v>58</v>
      </c>
      <c r="C33" s="37" t="s">
        <v>57</v>
      </c>
      <c r="D33" s="54" t="s">
        <v>110</v>
      </c>
      <c r="E33" s="53"/>
      <c r="F33" s="52" t="str">
        <f>VLOOKUP(A34,Соответствие!A:B,2,FALSE)</f>
        <v>open_site</v>
      </c>
      <c r="G33" s="58">
        <f t="shared" ref="G33:G44" si="15">C34/3</f>
        <v>172.5525544065442</v>
      </c>
      <c r="H33" s="48">
        <f>VLOOKUP(F33,SummaryReport!A:J,8,FALSE)</f>
        <v>175</v>
      </c>
      <c r="I33" s="26">
        <f t="shared" ref="I33:I44" si="16">1-G33/H33</f>
        <v>1.3985403391175932E-2</v>
      </c>
    </row>
    <row r="34" spans="1:9" ht="37.5" x14ac:dyDescent="0.25">
      <c r="A34" s="38" t="s">
        <v>62</v>
      </c>
      <c r="B34" s="40">
        <v>520</v>
      </c>
      <c r="C34" s="28">
        <f>GETPIVOTDATA("Итого",$I$1,"transaction rq",A34)*3</f>
        <v>517.65766321963258</v>
      </c>
      <c r="D34" s="55">
        <f>1-B34/C34</f>
        <v>-4.5248760847063085E-3</v>
      </c>
      <c r="E34" s="53"/>
      <c r="F34" s="52" t="str">
        <f>VLOOKUP(A35,Соответствие!A:B,2,FALSE)</f>
        <v>login</v>
      </c>
      <c r="G34" s="58">
        <f t="shared" si="15"/>
        <v>140.5525544065442</v>
      </c>
      <c r="H34" s="48">
        <f>VLOOKUP(F34,SummaryReport!A:J,8,FALSE)</f>
        <v>141</v>
      </c>
      <c r="I34" s="26">
        <f t="shared" si="16"/>
        <v>3.1733730032326157E-3</v>
      </c>
    </row>
    <row r="35" spans="1:9" ht="18.75" x14ac:dyDescent="0.25">
      <c r="A35" s="41" t="s">
        <v>0</v>
      </c>
      <c r="B35" s="40">
        <v>422</v>
      </c>
      <c r="C35" s="28">
        <f>GETPIVOTDATA("Итого",$I$1,"transaction rq",A35)*3</f>
        <v>421.65766321963258</v>
      </c>
      <c r="D35" s="55">
        <f>1-B35/C35</f>
        <v>-8.1188321766401117E-4</v>
      </c>
      <c r="E35" s="53"/>
      <c r="F35" s="52" t="str">
        <f>VLOOKUP(A36,Соответствие!A:B,2,FALSE)</f>
        <v>search_flights_button</v>
      </c>
      <c r="G35" s="58">
        <f t="shared" si="15"/>
        <v>105.64346349745331</v>
      </c>
      <c r="H35" s="48">
        <f>VLOOKUP(F35,SummaryReport!A:J,8,FALSE)</f>
        <v>106</v>
      </c>
      <c r="I35" s="26">
        <f t="shared" si="16"/>
        <v>3.3635519108178302E-3</v>
      </c>
    </row>
    <row r="36" spans="1:9" ht="37.5" x14ac:dyDescent="0.25">
      <c r="A36" s="42" t="s">
        <v>76</v>
      </c>
      <c r="B36" s="40">
        <v>305</v>
      </c>
      <c r="C36" s="28">
        <f>GETPIVOTDATA("Итого",$I$1,"transaction rq",A36)*3</f>
        <v>316.93039049235995</v>
      </c>
      <c r="D36" s="55">
        <f>1-B36/C36</f>
        <v>3.7643567326647864E-2</v>
      </c>
      <c r="E36" s="53"/>
      <c r="F36" s="52" t="str">
        <f>VLOOKUP(A37,Соответствие!A:B,2,FALSE)</f>
        <v>choose_ticket</v>
      </c>
      <c r="G36" s="58">
        <f t="shared" si="15"/>
        <v>89.643463497453311</v>
      </c>
      <c r="H36" s="48">
        <f>VLOOKUP(F36,SummaryReport!A:J,8,FALSE)</f>
        <v>88</v>
      </c>
      <c r="I36" s="26">
        <f t="shared" si="16"/>
        <v>-1.8675721561969505E-2</v>
      </c>
    </row>
    <row r="37" spans="1:9" ht="37.5" x14ac:dyDescent="0.25">
      <c r="A37" s="41" t="s">
        <v>11</v>
      </c>
      <c r="B37" s="40">
        <v>282</v>
      </c>
      <c r="C37" s="28">
        <f t="shared" ref="C37:C45" si="17">GETPIVOTDATA("Итого",$I$1,"transaction rq",A37)*3</f>
        <v>268.93039049235995</v>
      </c>
      <c r="D37" s="51">
        <f t="shared" ref="D37:D46" si="18">1-B37/C37</f>
        <v>-4.8598484848484835E-2</v>
      </c>
      <c r="E37" s="53"/>
      <c r="F37" s="52" t="str">
        <f>VLOOKUP(A38,Соответствие!A:B,2,FALSE)</f>
        <v>choose_time_of_flight</v>
      </c>
      <c r="G37" s="58">
        <f t="shared" si="15"/>
        <v>89.643463497453311</v>
      </c>
      <c r="H37" s="48">
        <f>VLOOKUP(F37,SummaryReport!A:J,8,FALSE)</f>
        <v>89</v>
      </c>
      <c r="I37" s="26">
        <f t="shared" si="16"/>
        <v>-7.2299269376776554E-3</v>
      </c>
    </row>
    <row r="38" spans="1:9" ht="37.5" x14ac:dyDescent="0.25">
      <c r="A38" s="41" t="s">
        <v>12</v>
      </c>
      <c r="B38" s="40">
        <v>270</v>
      </c>
      <c r="C38" s="28">
        <f t="shared" si="17"/>
        <v>268.93039049235995</v>
      </c>
      <c r="D38" s="51">
        <f t="shared" si="18"/>
        <v>-3.9772727272726627E-3</v>
      </c>
      <c r="E38" s="53"/>
      <c r="F38" s="52" t="str">
        <f>VLOOKUP(A39,Соответствие!A:B,2,FALSE)</f>
        <v>payment</v>
      </c>
      <c r="G38" s="58">
        <f t="shared" si="15"/>
        <v>58.064516129032256</v>
      </c>
      <c r="H38" s="48">
        <f>VLOOKUP(F38,SummaryReport!A:J,8,FALSE)</f>
        <v>57</v>
      </c>
      <c r="I38" s="26">
        <f t="shared" si="16"/>
        <v>-1.8675721561969505E-2</v>
      </c>
    </row>
    <row r="39" spans="1:9" ht="18.75" x14ac:dyDescent="0.25">
      <c r="A39" s="41" t="s">
        <v>3</v>
      </c>
      <c r="B39" s="40">
        <v>175</v>
      </c>
      <c r="C39" s="28">
        <f t="shared" si="17"/>
        <v>174.19354838709677</v>
      </c>
      <c r="D39" s="51">
        <f t="shared" si="18"/>
        <v>-4.6296296296297612E-3</v>
      </c>
      <c r="E39" s="65"/>
      <c r="F39" s="52" t="str">
        <f>VLOOKUP(A40,Соответствие!A:B,2,FALSE)</f>
        <v>itinerary</v>
      </c>
      <c r="G39" s="58">
        <f t="shared" si="15"/>
        <v>92.973607038123149</v>
      </c>
      <c r="H39" s="48">
        <f>VLOOKUP(F39,SummaryReport!A:J,8,FALSE)</f>
        <v>92</v>
      </c>
      <c r="I39" s="26">
        <f t="shared" si="16"/>
        <v>-1.0582685196990793E-2</v>
      </c>
    </row>
    <row r="40" spans="1:9" ht="18.75" x14ac:dyDescent="0.25">
      <c r="A40" s="41" t="s">
        <v>4</v>
      </c>
      <c r="B40" s="40">
        <v>280</v>
      </c>
      <c r="C40" s="28">
        <f t="shared" si="17"/>
        <v>278.92082111436946</v>
      </c>
      <c r="D40" s="51">
        <f t="shared" si="18"/>
        <v>-3.8691227184795007E-3</v>
      </c>
      <c r="E40" s="53"/>
      <c r="F40" s="52" t="str">
        <f>VLOOKUP(A41,Соответствие!A:B,2,FALSE)</f>
        <v>delete_booking</v>
      </c>
      <c r="G40" s="58">
        <f t="shared" si="15"/>
        <v>24</v>
      </c>
      <c r="H40" s="48">
        <f>VLOOKUP(F40,SummaryReport!A:J,8,FALSE)</f>
        <v>24</v>
      </c>
      <c r="I40" s="26">
        <f t="shared" si="16"/>
        <v>0</v>
      </c>
    </row>
    <row r="41" spans="1:9" ht="18.75" x14ac:dyDescent="0.25">
      <c r="A41" s="41" t="s">
        <v>13</v>
      </c>
      <c r="B41" s="40">
        <v>73</v>
      </c>
      <c r="C41" s="28">
        <f t="shared" si="17"/>
        <v>72</v>
      </c>
      <c r="D41" s="51">
        <f t="shared" si="18"/>
        <v>-1.388888888888884E-2</v>
      </c>
      <c r="E41" s="53"/>
      <c r="F41" s="52" t="str">
        <f>VLOOKUP(A42,Соответствие!A:B,2,FALSE)</f>
        <v>logout</v>
      </c>
      <c r="G41" s="58">
        <f t="shared" si="15"/>
        <v>105.64346349745331</v>
      </c>
      <c r="H41" s="48">
        <f>VLOOKUP(F41,SummaryReport!A:J,8,FALSE)</f>
        <v>105</v>
      </c>
      <c r="I41" s="26">
        <f t="shared" si="16"/>
        <v>-6.1282237852695598E-3</v>
      </c>
    </row>
    <row r="42" spans="1:9" ht="18.75" x14ac:dyDescent="0.25">
      <c r="A42" s="41" t="s">
        <v>6</v>
      </c>
      <c r="B42" s="40">
        <v>326</v>
      </c>
      <c r="C42" s="28">
        <f t="shared" si="17"/>
        <v>316.93039049235995</v>
      </c>
      <c r="D42" s="51">
        <f t="shared" si="18"/>
        <v>-2.8617039513156639E-2</v>
      </c>
      <c r="E42" s="53"/>
      <c r="F42" s="52" t="str">
        <f>VLOOKUP(A43,Соответствие!A:B,2,FALSE)</f>
        <v>sign_up_button</v>
      </c>
      <c r="G42" s="58">
        <f t="shared" si="15"/>
        <v>32</v>
      </c>
      <c r="H42" s="48">
        <f>VLOOKUP(F42,SummaryReport!A:J,8,FALSE)</f>
        <v>32</v>
      </c>
      <c r="I42" s="26">
        <f>1-G42/H42</f>
        <v>0</v>
      </c>
    </row>
    <row r="43" spans="1:9" ht="37.5" x14ac:dyDescent="0.25">
      <c r="A43" s="41" t="s">
        <v>64</v>
      </c>
      <c r="B43" s="40">
        <v>97</v>
      </c>
      <c r="C43" s="28">
        <f t="shared" si="17"/>
        <v>96</v>
      </c>
      <c r="D43" s="51">
        <f t="shared" si="18"/>
        <v>-1.0416666666666741E-2</v>
      </c>
      <c r="E43" s="53"/>
      <c r="F43" s="52" t="str">
        <f>VLOOKUP(A44,Соответствие!A:B,2,FALSE)</f>
        <v>profile_fill</v>
      </c>
      <c r="G43" s="58">
        <f t="shared" si="15"/>
        <v>32</v>
      </c>
      <c r="H43" s="48">
        <f>VLOOKUP(F43,SummaryReport!A:J,8,FALSE)</f>
        <v>32</v>
      </c>
      <c r="I43" s="26">
        <f t="shared" si="16"/>
        <v>0</v>
      </c>
    </row>
    <row r="44" spans="1:9" ht="37.5" x14ac:dyDescent="0.25">
      <c r="A44" s="41" t="s">
        <v>63</v>
      </c>
      <c r="B44" s="40">
        <v>97</v>
      </c>
      <c r="C44" s="28">
        <f t="shared" si="17"/>
        <v>96</v>
      </c>
      <c r="D44" s="51">
        <f t="shared" si="18"/>
        <v>-1.0416666666666741E-2</v>
      </c>
      <c r="E44" s="53"/>
      <c r="F44" s="52" t="str">
        <f>VLOOKUP(A45,Соответствие!A:B,2,FALSE)</f>
        <v>after_reg</v>
      </c>
      <c r="G44" s="58">
        <f t="shared" si="15"/>
        <v>32</v>
      </c>
      <c r="H44" s="48">
        <f>VLOOKUP(F44,SummaryReport!A:J,8,FALSE)</f>
        <v>32</v>
      </c>
      <c r="I44" s="26">
        <f t="shared" si="16"/>
        <v>0</v>
      </c>
    </row>
    <row r="45" spans="1:9" ht="37.5" x14ac:dyDescent="0.25">
      <c r="A45" s="41" t="s">
        <v>65</v>
      </c>
      <c r="B45" s="40">
        <v>97</v>
      </c>
      <c r="C45" s="28">
        <f t="shared" si="17"/>
        <v>96</v>
      </c>
      <c r="D45" s="51">
        <f t="shared" si="18"/>
        <v>-1.0416666666666741E-2</v>
      </c>
    </row>
    <row r="46" spans="1:9" ht="19.5" thickBot="1" x14ac:dyDescent="0.3">
      <c r="A46" s="43" t="s">
        <v>7</v>
      </c>
      <c r="B46" s="44">
        <f>SUM(B34:B45)</f>
        <v>2944</v>
      </c>
      <c r="C46" s="27">
        <f>SUM(C34:C45)</f>
        <v>2924.1512579101714</v>
      </c>
      <c r="D46" s="25">
        <f t="shared" si="18"/>
        <v>-6.7878643541900985E-3</v>
      </c>
      <c r="I46" s="32"/>
    </row>
    <row r="47" spans="1:9" x14ac:dyDescent="0.25">
      <c r="E47" s="32"/>
      <c r="F47" s="32"/>
      <c r="G47" s="32"/>
      <c r="H47" s="32"/>
    </row>
    <row r="48" spans="1:9" x14ac:dyDescent="0.25">
      <c r="C48" s="32" t="s">
        <v>75</v>
      </c>
      <c r="D48" s="32"/>
      <c r="E48" s="32"/>
      <c r="F48" s="32"/>
      <c r="G48" s="32"/>
      <c r="H48" s="32"/>
    </row>
    <row r="49" spans="1:10" x14ac:dyDescent="0.25">
      <c r="B49" t="s">
        <v>88</v>
      </c>
      <c r="C49" t="s">
        <v>74</v>
      </c>
      <c r="D49" t="s">
        <v>70</v>
      </c>
      <c r="E49" t="s">
        <v>72</v>
      </c>
      <c r="F49" t="s">
        <v>71</v>
      </c>
      <c r="G49" t="s">
        <v>73</v>
      </c>
      <c r="H49" t="s">
        <v>87</v>
      </c>
    </row>
    <row r="50" spans="1:10" x14ac:dyDescent="0.25">
      <c r="A50" s="59" t="s">
        <v>8</v>
      </c>
      <c r="B50" s="60">
        <f>124/3</f>
        <v>41.333333333333336</v>
      </c>
      <c r="C50" s="36">
        <v>57</v>
      </c>
      <c r="D50" s="33">
        <f>60/C50</f>
        <v>1.0526315789473684</v>
      </c>
      <c r="E50" s="47">
        <v>20</v>
      </c>
      <c r="F50" s="45">
        <f>B50/(D50*E50)</f>
        <v>1.9633333333333336</v>
      </c>
      <c r="G50" s="20">
        <f>ROUND(F50,0)</f>
        <v>2</v>
      </c>
      <c r="H50" s="20">
        <f>G50*D50*E50</f>
        <v>42.105263157894733</v>
      </c>
      <c r="I50" s="31">
        <f>1-B50/H50</f>
        <v>1.8333333333333202E-2</v>
      </c>
    </row>
    <row r="51" spans="1:10" x14ac:dyDescent="0.25">
      <c r="A51" s="59" t="s">
        <v>96</v>
      </c>
      <c r="B51" s="60">
        <f>150/3</f>
        <v>50</v>
      </c>
      <c r="C51" s="36">
        <v>25</v>
      </c>
      <c r="D51" s="33">
        <f>60/C51</f>
        <v>2.4</v>
      </c>
      <c r="E51" s="47">
        <v>20</v>
      </c>
      <c r="F51" s="45">
        <f>B51/(D51*E51)</f>
        <v>1.0416666666666667</v>
      </c>
      <c r="G51" s="20">
        <f>ROUND(F51,0)</f>
        <v>1</v>
      </c>
      <c r="H51" s="20">
        <f>G51*D51*E51</f>
        <v>48</v>
      </c>
      <c r="I51" s="31">
        <f>1-B51/H51</f>
        <v>-4.1666666666666741E-2</v>
      </c>
    </row>
    <row r="52" spans="1:10" x14ac:dyDescent="0.25">
      <c r="A52" s="59" t="s">
        <v>89</v>
      </c>
      <c r="B52" s="61">
        <f>30/3</f>
        <v>10</v>
      </c>
      <c r="C52" s="46">
        <v>115</v>
      </c>
      <c r="D52" s="33">
        <f>60/C52</f>
        <v>0.52173913043478259</v>
      </c>
      <c r="E52" s="47">
        <v>20</v>
      </c>
      <c r="F52" s="45">
        <f>B52/(D52*E52)</f>
        <v>0.95833333333333337</v>
      </c>
      <c r="G52" s="20">
        <f t="shared" ref="G52:G54" si="19">ROUND(F52,0)</f>
        <v>1</v>
      </c>
      <c r="H52" s="20">
        <f>G52*D52*E52</f>
        <v>10.434782608695652</v>
      </c>
      <c r="I52" s="31">
        <f>1-B52/H52</f>
        <v>4.166666666666663E-2</v>
      </c>
    </row>
    <row r="53" spans="1:10" x14ac:dyDescent="0.25">
      <c r="A53" s="59" t="s">
        <v>68</v>
      </c>
      <c r="B53" s="60">
        <f>20/3</f>
        <v>6.666666666666667</v>
      </c>
      <c r="C53" s="36">
        <v>180</v>
      </c>
      <c r="D53" s="33">
        <f>60/C53</f>
        <v>0.33333333333333331</v>
      </c>
      <c r="E53" s="47">
        <v>20</v>
      </c>
      <c r="F53" s="45">
        <f>B53/(D53*E53)</f>
        <v>1.0000000000000002</v>
      </c>
      <c r="G53" s="20">
        <f t="shared" si="19"/>
        <v>1</v>
      </c>
      <c r="H53" s="20">
        <f>G53*D53*E53</f>
        <v>6.6666666666666661</v>
      </c>
      <c r="I53" s="31">
        <f>1-B53/H53</f>
        <v>0</v>
      </c>
    </row>
    <row r="54" spans="1:10" x14ac:dyDescent="0.25">
      <c r="A54" s="59" t="s">
        <v>69</v>
      </c>
      <c r="B54" s="60">
        <f>120/3</f>
        <v>40</v>
      </c>
      <c r="C54" s="36">
        <v>30</v>
      </c>
      <c r="D54" s="33">
        <f>60/C54</f>
        <v>2</v>
      </c>
      <c r="E54" s="47">
        <v>20</v>
      </c>
      <c r="F54" s="45">
        <f>B54/(D54*E54)</f>
        <v>1</v>
      </c>
      <c r="G54" s="20">
        <f t="shared" si="19"/>
        <v>1</v>
      </c>
      <c r="H54" s="20">
        <f>G54*D54*E54</f>
        <v>40</v>
      </c>
      <c r="I54" s="31">
        <f>1-B54/H54</f>
        <v>0</v>
      </c>
    </row>
    <row r="55" spans="1:10" x14ac:dyDescent="0.25">
      <c r="G55" s="20">
        <f>SUM(G50:G54)</f>
        <v>6</v>
      </c>
    </row>
    <row r="57" spans="1:10" x14ac:dyDescent="0.25">
      <c r="E57" t="s">
        <v>102</v>
      </c>
      <c r="F57" t="s">
        <v>55</v>
      </c>
      <c r="G57" t="s">
        <v>7</v>
      </c>
      <c r="I57" s="16" t="s">
        <v>40</v>
      </c>
      <c r="J57" t="s">
        <v>52</v>
      </c>
    </row>
    <row r="58" spans="1:10" x14ac:dyDescent="0.25">
      <c r="A58" t="s">
        <v>99</v>
      </c>
      <c r="B58" t="s">
        <v>100</v>
      </c>
      <c r="C58" t="s">
        <v>101</v>
      </c>
      <c r="D58" t="s">
        <v>46</v>
      </c>
      <c r="E58" s="20">
        <f t="shared" ref="E58:E83" si="20">60/D59</f>
        <v>1.0526315789473684</v>
      </c>
      <c r="F58">
        <v>20</v>
      </c>
      <c r="G58" s="20">
        <f t="shared" ref="G58:G83" si="21">C59*E58*F58</f>
        <v>41.333333333333336</v>
      </c>
      <c r="I58" s="17" t="s">
        <v>93</v>
      </c>
      <c r="J58" s="20">
        <v>48</v>
      </c>
    </row>
    <row r="59" spans="1:10" x14ac:dyDescent="0.25">
      <c r="A59" t="s">
        <v>8</v>
      </c>
      <c r="B59" t="s">
        <v>90</v>
      </c>
      <c r="C59" s="20">
        <f>VLOOKUP(A59,$A$49:$H$53,6,FALSE)</f>
        <v>1.9633333333333336</v>
      </c>
      <c r="D59">
        <f>VLOOKUP(A59,$A$49:$H$53,3,FALSE)</f>
        <v>57</v>
      </c>
      <c r="E59" s="20">
        <f t="shared" si="20"/>
        <v>1.0526315789473684</v>
      </c>
      <c r="F59">
        <v>20</v>
      </c>
      <c r="G59" s="20">
        <f t="shared" si="21"/>
        <v>41.333333333333336</v>
      </c>
      <c r="I59" s="17" t="s">
        <v>90</v>
      </c>
      <c r="J59" s="20">
        <v>154.66666666666669</v>
      </c>
    </row>
    <row r="60" spans="1:10" x14ac:dyDescent="0.25">
      <c r="A60" t="s">
        <v>8</v>
      </c>
      <c r="B60" t="s">
        <v>67</v>
      </c>
      <c r="C60" s="20">
        <f t="shared" ref="C60:C84" si="22">VLOOKUP(A60,$A$49:$H$53,6,FALSE)</f>
        <v>1.9633333333333336</v>
      </c>
      <c r="D60">
        <f t="shared" ref="D60:D84" si="23">VLOOKUP(A60,$A$49:$H$53,3,FALSE)</f>
        <v>57</v>
      </c>
      <c r="E60" s="20">
        <f t="shared" si="20"/>
        <v>1.0526315789473684</v>
      </c>
      <c r="F60">
        <v>20</v>
      </c>
      <c r="G60" s="20">
        <f t="shared" si="21"/>
        <v>41.333333333333336</v>
      </c>
      <c r="I60" s="17" t="s">
        <v>92</v>
      </c>
      <c r="J60" s="20">
        <v>48</v>
      </c>
    </row>
    <row r="61" spans="1:10" x14ac:dyDescent="0.25">
      <c r="A61" t="s">
        <v>8</v>
      </c>
      <c r="B61" t="s">
        <v>91</v>
      </c>
      <c r="C61" s="20">
        <f t="shared" si="22"/>
        <v>1.9633333333333336</v>
      </c>
      <c r="D61">
        <f t="shared" si="23"/>
        <v>57</v>
      </c>
      <c r="E61" s="20">
        <f t="shared" si="20"/>
        <v>1.0526315789473684</v>
      </c>
      <c r="F61">
        <v>20</v>
      </c>
      <c r="G61" s="20">
        <f t="shared" si="21"/>
        <v>41.333333333333336</v>
      </c>
      <c r="I61" s="62" t="s">
        <v>95</v>
      </c>
      <c r="J61" s="20">
        <v>148</v>
      </c>
    </row>
    <row r="62" spans="1:10" x14ac:dyDescent="0.25">
      <c r="A62" t="s">
        <v>8</v>
      </c>
      <c r="B62" t="s">
        <v>92</v>
      </c>
      <c r="C62" s="20">
        <f t="shared" si="22"/>
        <v>1.9633333333333336</v>
      </c>
      <c r="D62">
        <f t="shared" si="23"/>
        <v>57</v>
      </c>
      <c r="E62" s="20">
        <f t="shared" si="20"/>
        <v>1.0526315789473684</v>
      </c>
      <c r="F62">
        <v>20</v>
      </c>
      <c r="G62" s="20">
        <f t="shared" si="21"/>
        <v>41.333333333333336</v>
      </c>
      <c r="I62" s="62" t="s">
        <v>67</v>
      </c>
      <c r="J62" s="20">
        <v>148</v>
      </c>
    </row>
    <row r="63" spans="1:10" x14ac:dyDescent="0.25">
      <c r="A63" t="s">
        <v>8</v>
      </c>
      <c r="B63" t="s">
        <v>93</v>
      </c>
      <c r="C63" s="20">
        <f t="shared" si="22"/>
        <v>1.9633333333333336</v>
      </c>
      <c r="D63">
        <f t="shared" si="23"/>
        <v>57</v>
      </c>
      <c r="E63" s="20">
        <f t="shared" si="20"/>
        <v>1.0526315789473684</v>
      </c>
      <c r="F63">
        <v>20</v>
      </c>
      <c r="G63" s="20">
        <f t="shared" si="21"/>
        <v>41.333333333333336</v>
      </c>
      <c r="I63" s="17" t="s">
        <v>91</v>
      </c>
      <c r="J63" s="20">
        <v>48</v>
      </c>
    </row>
    <row r="64" spans="1:10" x14ac:dyDescent="0.25">
      <c r="A64" t="s">
        <v>8</v>
      </c>
      <c r="B64" t="s">
        <v>94</v>
      </c>
      <c r="C64" s="20">
        <f t="shared" si="22"/>
        <v>1.9633333333333336</v>
      </c>
      <c r="D64">
        <f t="shared" si="23"/>
        <v>57</v>
      </c>
      <c r="E64" s="20">
        <f t="shared" si="20"/>
        <v>1.0526315789473684</v>
      </c>
      <c r="F64">
        <v>20</v>
      </c>
      <c r="G64" s="20">
        <f t="shared" si="21"/>
        <v>41.333333333333336</v>
      </c>
      <c r="I64" s="62" t="s">
        <v>94</v>
      </c>
      <c r="J64" s="20">
        <v>41.333333333333336</v>
      </c>
    </row>
    <row r="65" spans="1:10" x14ac:dyDescent="0.25">
      <c r="A65" t="s">
        <v>8</v>
      </c>
      <c r="B65" t="s">
        <v>95</v>
      </c>
      <c r="C65" s="20">
        <f t="shared" si="22"/>
        <v>1.9633333333333336</v>
      </c>
      <c r="D65">
        <f t="shared" si="23"/>
        <v>57</v>
      </c>
      <c r="E65" s="20">
        <f t="shared" si="20"/>
        <v>2.4</v>
      </c>
      <c r="F65">
        <v>20</v>
      </c>
      <c r="G65" s="20">
        <f t="shared" si="21"/>
        <v>50</v>
      </c>
      <c r="I65" s="17" t="s">
        <v>97</v>
      </c>
      <c r="J65" s="20">
        <v>50</v>
      </c>
    </row>
    <row r="66" spans="1:10" x14ac:dyDescent="0.25">
      <c r="A66" t="s">
        <v>96</v>
      </c>
      <c r="B66" t="s">
        <v>90</v>
      </c>
      <c r="C66" s="20">
        <f t="shared" si="22"/>
        <v>1.0416666666666667</v>
      </c>
      <c r="D66">
        <f t="shared" si="23"/>
        <v>25</v>
      </c>
      <c r="E66" s="20">
        <f t="shared" si="20"/>
        <v>2.4</v>
      </c>
      <c r="F66">
        <v>20</v>
      </c>
      <c r="G66" s="20">
        <f t="shared" si="21"/>
        <v>50</v>
      </c>
      <c r="I66" s="62" t="s">
        <v>98</v>
      </c>
      <c r="J66" s="20">
        <v>10</v>
      </c>
    </row>
    <row r="67" spans="1:10" x14ac:dyDescent="0.25">
      <c r="A67" t="s">
        <v>96</v>
      </c>
      <c r="B67" t="s">
        <v>67</v>
      </c>
      <c r="C67" s="20">
        <f t="shared" si="22"/>
        <v>1.0416666666666667</v>
      </c>
      <c r="D67">
        <f t="shared" si="23"/>
        <v>25</v>
      </c>
      <c r="E67" s="20">
        <f t="shared" si="20"/>
        <v>2.4</v>
      </c>
      <c r="F67">
        <v>20</v>
      </c>
      <c r="G67" s="20">
        <f t="shared" si="21"/>
        <v>50</v>
      </c>
      <c r="I67" s="17" t="s">
        <v>41</v>
      </c>
      <c r="J67" s="15">
        <v>696.00000000000011</v>
      </c>
    </row>
    <row r="68" spans="1:10" x14ac:dyDescent="0.25">
      <c r="A68" t="s">
        <v>96</v>
      </c>
      <c r="B68" t="s">
        <v>95</v>
      </c>
      <c r="C68" s="20">
        <f t="shared" si="22"/>
        <v>1.0416666666666667</v>
      </c>
      <c r="D68">
        <f t="shared" si="23"/>
        <v>25</v>
      </c>
      <c r="E68" s="20">
        <f t="shared" si="20"/>
        <v>0.52173913043478259</v>
      </c>
      <c r="F68">
        <v>20</v>
      </c>
      <c r="G68" s="20">
        <f t="shared" si="21"/>
        <v>10</v>
      </c>
    </row>
    <row r="69" spans="1:10" x14ac:dyDescent="0.25">
      <c r="A69" t="s">
        <v>89</v>
      </c>
      <c r="B69" t="s">
        <v>90</v>
      </c>
      <c r="C69" s="20">
        <f t="shared" si="22"/>
        <v>0.95833333333333337</v>
      </c>
      <c r="D69">
        <f t="shared" si="23"/>
        <v>115</v>
      </c>
      <c r="E69" s="20">
        <f t="shared" si="20"/>
        <v>0.52173913043478259</v>
      </c>
      <c r="F69">
        <v>20</v>
      </c>
      <c r="G69" s="20">
        <f t="shared" si="21"/>
        <v>10</v>
      </c>
    </row>
    <row r="70" spans="1:10" x14ac:dyDescent="0.25">
      <c r="A70" t="s">
        <v>89</v>
      </c>
      <c r="B70" t="s">
        <v>67</v>
      </c>
      <c r="C70" s="20">
        <f t="shared" si="22"/>
        <v>0.95833333333333337</v>
      </c>
      <c r="D70">
        <f t="shared" si="23"/>
        <v>115</v>
      </c>
      <c r="E70" s="20">
        <f t="shared" si="20"/>
        <v>0.52173913043478259</v>
      </c>
      <c r="F70">
        <v>20</v>
      </c>
      <c r="G70" s="20">
        <f t="shared" si="21"/>
        <v>10</v>
      </c>
    </row>
    <row r="71" spans="1:10" x14ac:dyDescent="0.25">
      <c r="A71" t="s">
        <v>89</v>
      </c>
      <c r="B71" t="s">
        <v>97</v>
      </c>
      <c r="C71" s="20">
        <f t="shared" si="22"/>
        <v>0.95833333333333337</v>
      </c>
      <c r="D71">
        <f t="shared" si="23"/>
        <v>115</v>
      </c>
      <c r="E71" s="20">
        <f t="shared" si="20"/>
        <v>0.52173913043478259</v>
      </c>
      <c r="F71">
        <v>20</v>
      </c>
      <c r="G71" s="20">
        <f t="shared" si="21"/>
        <v>10</v>
      </c>
    </row>
    <row r="72" spans="1:10" x14ac:dyDescent="0.25">
      <c r="A72" t="s">
        <v>89</v>
      </c>
      <c r="B72" t="s">
        <v>98</v>
      </c>
      <c r="C72" s="20">
        <f t="shared" si="22"/>
        <v>0.95833333333333337</v>
      </c>
      <c r="D72">
        <f t="shared" si="23"/>
        <v>115</v>
      </c>
      <c r="E72" s="20">
        <f t="shared" si="20"/>
        <v>0.52173913043478259</v>
      </c>
      <c r="F72">
        <v>20</v>
      </c>
      <c r="G72" s="20">
        <f t="shared" si="21"/>
        <v>10</v>
      </c>
    </row>
    <row r="73" spans="1:10" x14ac:dyDescent="0.25">
      <c r="A73" t="s">
        <v>89</v>
      </c>
      <c r="B73" t="s">
        <v>95</v>
      </c>
      <c r="C73" s="20">
        <f t="shared" si="22"/>
        <v>0.95833333333333337</v>
      </c>
      <c r="D73">
        <f t="shared" si="23"/>
        <v>115</v>
      </c>
      <c r="E73" s="20">
        <f t="shared" si="20"/>
        <v>0.33333333333333331</v>
      </c>
      <c r="F73">
        <v>20</v>
      </c>
      <c r="G73" s="20">
        <f t="shared" si="21"/>
        <v>6.6666666666666679</v>
      </c>
    </row>
    <row r="74" spans="1:10" x14ac:dyDescent="0.25">
      <c r="A74" t="s">
        <v>68</v>
      </c>
      <c r="B74" t="s">
        <v>90</v>
      </c>
      <c r="C74" s="20">
        <f t="shared" si="22"/>
        <v>1.0000000000000002</v>
      </c>
      <c r="D74">
        <f t="shared" si="23"/>
        <v>180</v>
      </c>
      <c r="E74" s="20">
        <f t="shared" si="20"/>
        <v>0.33333333333333331</v>
      </c>
      <c r="F74">
        <v>20</v>
      </c>
      <c r="G74" s="20">
        <f t="shared" si="21"/>
        <v>6.6666666666666679</v>
      </c>
    </row>
    <row r="75" spans="1:10" x14ac:dyDescent="0.25">
      <c r="A75" t="s">
        <v>68</v>
      </c>
      <c r="B75" t="s">
        <v>90</v>
      </c>
      <c r="C75" s="20">
        <f t="shared" si="22"/>
        <v>1.0000000000000002</v>
      </c>
      <c r="D75">
        <f t="shared" si="23"/>
        <v>180</v>
      </c>
      <c r="E75" s="20">
        <f t="shared" si="20"/>
        <v>0.33333333333333331</v>
      </c>
      <c r="F75">
        <v>20</v>
      </c>
      <c r="G75" s="20">
        <f t="shared" si="21"/>
        <v>6.6666666666666679</v>
      </c>
    </row>
    <row r="76" spans="1:10" x14ac:dyDescent="0.25">
      <c r="A76" t="s">
        <v>68</v>
      </c>
      <c r="B76" t="s">
        <v>67</v>
      </c>
      <c r="C76" s="20">
        <f t="shared" si="22"/>
        <v>1.0000000000000002</v>
      </c>
      <c r="D76">
        <f t="shared" si="23"/>
        <v>180</v>
      </c>
      <c r="E76" s="20">
        <f t="shared" si="20"/>
        <v>0.33333333333333331</v>
      </c>
      <c r="F76">
        <v>20</v>
      </c>
      <c r="G76" s="20">
        <f t="shared" si="21"/>
        <v>6.6666666666666679</v>
      </c>
    </row>
    <row r="77" spans="1:10" x14ac:dyDescent="0.25">
      <c r="A77" t="s">
        <v>68</v>
      </c>
      <c r="B77" t="s">
        <v>91</v>
      </c>
      <c r="C77" s="20">
        <f t="shared" si="22"/>
        <v>1.0000000000000002</v>
      </c>
      <c r="D77">
        <f t="shared" si="23"/>
        <v>180</v>
      </c>
      <c r="E77" s="20">
        <f t="shared" si="20"/>
        <v>0.33333333333333331</v>
      </c>
      <c r="F77">
        <v>20</v>
      </c>
      <c r="G77" s="20">
        <f t="shared" si="21"/>
        <v>6.6666666666666679</v>
      </c>
    </row>
    <row r="78" spans="1:10" x14ac:dyDescent="0.25">
      <c r="A78" t="s">
        <v>68</v>
      </c>
      <c r="B78" t="s">
        <v>92</v>
      </c>
      <c r="C78" s="20">
        <f t="shared" si="22"/>
        <v>1.0000000000000002</v>
      </c>
      <c r="D78">
        <f t="shared" si="23"/>
        <v>180</v>
      </c>
      <c r="E78" s="20">
        <f t="shared" si="20"/>
        <v>0.33333333333333331</v>
      </c>
      <c r="F78">
        <v>20</v>
      </c>
      <c r="G78" s="20">
        <f t="shared" si="21"/>
        <v>6.6666666666666679</v>
      </c>
    </row>
    <row r="79" spans="1:10" x14ac:dyDescent="0.25">
      <c r="A79" t="s">
        <v>68</v>
      </c>
      <c r="B79" t="s">
        <v>93</v>
      </c>
      <c r="C79" s="20">
        <f t="shared" si="22"/>
        <v>1.0000000000000002</v>
      </c>
      <c r="D79">
        <f t="shared" si="23"/>
        <v>180</v>
      </c>
      <c r="E79" s="20">
        <f t="shared" si="20"/>
        <v>0.33333333333333331</v>
      </c>
      <c r="F79">
        <v>20</v>
      </c>
      <c r="G79" s="20">
        <f t="shared" si="21"/>
        <v>6.6666666666666679</v>
      </c>
    </row>
    <row r="80" spans="1:10" x14ac:dyDescent="0.25">
      <c r="A80" t="s">
        <v>68</v>
      </c>
      <c r="B80" t="s">
        <v>95</v>
      </c>
      <c r="C80" s="20">
        <f t="shared" si="22"/>
        <v>1.0000000000000002</v>
      </c>
      <c r="D80">
        <f t="shared" si="23"/>
        <v>180</v>
      </c>
      <c r="E80" s="20" t="e">
        <f t="shared" si="20"/>
        <v>#N/A</v>
      </c>
      <c r="F80">
        <v>20</v>
      </c>
      <c r="G80" s="20" t="e">
        <f t="shared" si="21"/>
        <v>#N/A</v>
      </c>
    </row>
    <row r="81" spans="1:7" x14ac:dyDescent="0.25">
      <c r="A81" t="s">
        <v>69</v>
      </c>
      <c r="B81" t="s">
        <v>90</v>
      </c>
      <c r="C81" s="20" t="e">
        <f t="shared" si="22"/>
        <v>#N/A</v>
      </c>
      <c r="D81" t="e">
        <f t="shared" si="23"/>
        <v>#N/A</v>
      </c>
      <c r="E81" s="20" t="e">
        <f t="shared" si="20"/>
        <v>#N/A</v>
      </c>
      <c r="F81">
        <v>20</v>
      </c>
      <c r="G81" s="20" t="e">
        <f t="shared" si="21"/>
        <v>#N/A</v>
      </c>
    </row>
    <row r="82" spans="1:7" x14ac:dyDescent="0.25">
      <c r="A82" t="s">
        <v>69</v>
      </c>
      <c r="B82" t="s">
        <v>67</v>
      </c>
      <c r="C82" s="20" t="e">
        <f t="shared" si="22"/>
        <v>#N/A</v>
      </c>
      <c r="D82" t="e">
        <f t="shared" si="23"/>
        <v>#N/A</v>
      </c>
      <c r="E82" s="20" t="e">
        <f t="shared" si="20"/>
        <v>#N/A</v>
      </c>
      <c r="F82">
        <v>20</v>
      </c>
      <c r="G82" s="20" t="e">
        <f t="shared" si="21"/>
        <v>#N/A</v>
      </c>
    </row>
    <row r="83" spans="1:7" x14ac:dyDescent="0.25">
      <c r="A83" t="s">
        <v>69</v>
      </c>
      <c r="B83" t="s">
        <v>97</v>
      </c>
      <c r="C83" s="20" t="e">
        <f t="shared" si="22"/>
        <v>#N/A</v>
      </c>
      <c r="D83" t="e">
        <f t="shared" si="23"/>
        <v>#N/A</v>
      </c>
      <c r="E83" s="20" t="e">
        <f t="shared" si="20"/>
        <v>#N/A</v>
      </c>
      <c r="F83">
        <v>20</v>
      </c>
      <c r="G83" s="20" t="e">
        <f t="shared" si="21"/>
        <v>#N/A</v>
      </c>
    </row>
    <row r="84" spans="1:7" x14ac:dyDescent="0.25">
      <c r="A84" t="s">
        <v>69</v>
      </c>
      <c r="B84" t="s">
        <v>95</v>
      </c>
      <c r="C84" s="20" t="e">
        <f t="shared" si="22"/>
        <v>#N/A</v>
      </c>
      <c r="D84" t="e">
        <f t="shared" si="23"/>
        <v>#N/A</v>
      </c>
    </row>
  </sheetData>
  <mergeCells count="1">
    <mergeCell ref="A32:B32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A7"/>
    </sheetView>
  </sheetViews>
  <sheetFormatPr defaultColWidth="8.85546875" defaultRowHeight="15" x14ac:dyDescent="0.25"/>
  <cols>
    <col min="1" max="1" width="47.42578125" bestFit="1" customWidth="1"/>
    <col min="2" max="2" width="27.140625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tr">
        <f>'[1]Автоматизированный расчет'!A34</f>
        <v>Главная Welcome страница</v>
      </c>
      <c r="B2" t="s">
        <v>105</v>
      </c>
    </row>
    <row r="3" spans="1:2" x14ac:dyDescent="0.25">
      <c r="A3" t="str">
        <f>'[1]Автоматизированный расчет'!A35</f>
        <v>Вход в систему</v>
      </c>
      <c r="B3" t="s">
        <v>24</v>
      </c>
    </row>
    <row r="4" spans="1:2" x14ac:dyDescent="0.25">
      <c r="A4" t="str">
        <f>'[1]Автоматизированный расчет'!A36</f>
        <v>Переход на страницу поиска билетов</v>
      </c>
      <c r="B4" t="s">
        <v>107</v>
      </c>
    </row>
    <row r="5" spans="1:2" x14ac:dyDescent="0.25">
      <c r="A5" t="str">
        <f>'[1]Автоматизированный расчет'!A37</f>
        <v xml:space="preserve">Заполнение полей для поиска билета </v>
      </c>
      <c r="B5" t="s">
        <v>114</v>
      </c>
    </row>
    <row r="6" spans="1:2" x14ac:dyDescent="0.25">
      <c r="A6" t="str">
        <f>'[1]Автоматизированный расчет'!A38</f>
        <v xml:space="preserve">Выбор рейса из найденных </v>
      </c>
      <c r="B6" t="s">
        <v>115</v>
      </c>
    </row>
    <row r="7" spans="1:2" x14ac:dyDescent="0.25">
      <c r="A7" t="str">
        <f>'[1]Автоматизированный расчет'!A39</f>
        <v>Оплата билета</v>
      </c>
      <c r="B7" t="s">
        <v>108</v>
      </c>
    </row>
    <row r="8" spans="1:2" x14ac:dyDescent="0.25">
      <c r="A8" t="str">
        <f>'[1]Автоматизированный расчет'!A40</f>
        <v>Просмотр квитанций</v>
      </c>
      <c r="B8" t="s">
        <v>106</v>
      </c>
    </row>
    <row r="9" spans="1:2" x14ac:dyDescent="0.25">
      <c r="A9" t="str">
        <f>'[1]Автоматизированный расчет'!A41</f>
        <v xml:space="preserve">Отмена бронирования </v>
      </c>
      <c r="B9" t="s">
        <v>109</v>
      </c>
    </row>
    <row r="10" spans="1:2" x14ac:dyDescent="0.25">
      <c r="A10" t="str">
        <f>'[1]Автоматизированный расчет'!A42</f>
        <v>Выход из системы</v>
      </c>
      <c r="B10" t="s">
        <v>25</v>
      </c>
    </row>
    <row r="11" spans="1:2" x14ac:dyDescent="0.25">
      <c r="A11" t="str">
        <f>'[1]Автоматизированный расчет'!A43</f>
        <v>Перход на страницу регистрации</v>
      </c>
      <c r="B11" t="s">
        <v>113</v>
      </c>
    </row>
    <row r="12" spans="1:2" x14ac:dyDescent="0.25">
      <c r="A12" t="str">
        <f>'[1]Автоматизированный расчет'!A44</f>
        <v>Заполнение полей регистарции</v>
      </c>
      <c r="B12" t="s">
        <v>112</v>
      </c>
    </row>
    <row r="13" spans="1:2" x14ac:dyDescent="0.25">
      <c r="A13" t="str">
        <f>'[1]Автоматизированный расчет'!A45</f>
        <v>Переход на следуюущий эран после регистарции</v>
      </c>
      <c r="B1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8" sqref="A28"/>
    </sheetView>
  </sheetViews>
  <sheetFormatPr defaultColWidth="8.85546875" defaultRowHeight="15" x14ac:dyDescent="0.25"/>
  <cols>
    <col min="1" max="1" width="36.42578125" bestFit="1" customWidth="1"/>
  </cols>
  <sheetData>
    <row r="1" spans="1:10" x14ac:dyDescent="0.25">
      <c r="A1" s="71" t="s">
        <v>27</v>
      </c>
      <c r="B1" s="71" t="s">
        <v>81</v>
      </c>
      <c r="C1" s="71" t="s">
        <v>122</v>
      </c>
      <c r="D1" s="71" t="s">
        <v>123</v>
      </c>
      <c r="E1" s="71" t="s">
        <v>82</v>
      </c>
      <c r="F1" s="71" t="s">
        <v>83</v>
      </c>
      <c r="G1" s="71" t="s">
        <v>84</v>
      </c>
      <c r="H1" s="71" t="s">
        <v>28</v>
      </c>
      <c r="I1" s="71" t="s">
        <v>29</v>
      </c>
      <c r="J1" s="71" t="s">
        <v>30</v>
      </c>
    </row>
    <row r="2" spans="1:10" x14ac:dyDescent="0.25">
      <c r="A2" s="71" t="s">
        <v>104</v>
      </c>
      <c r="B2" s="71" t="s">
        <v>85</v>
      </c>
      <c r="C2" s="71">
        <v>0</v>
      </c>
      <c r="D2" s="71">
        <v>0</v>
      </c>
      <c r="E2" s="71">
        <v>1.167</v>
      </c>
      <c r="F2" s="71">
        <v>0.223</v>
      </c>
      <c r="G2" s="71">
        <v>0.98199999999999998</v>
      </c>
      <c r="H2" s="71">
        <v>172</v>
      </c>
      <c r="I2" s="71">
        <v>0</v>
      </c>
      <c r="J2" s="71">
        <v>0</v>
      </c>
    </row>
    <row r="3" spans="1:10" x14ac:dyDescent="0.25">
      <c r="A3" s="71" t="s">
        <v>111</v>
      </c>
      <c r="B3" s="71" t="s">
        <v>85</v>
      </c>
      <c r="C3" s="71">
        <v>0</v>
      </c>
      <c r="D3" s="71">
        <v>0</v>
      </c>
      <c r="E3" s="71">
        <v>0.20699999999999999</v>
      </c>
      <c r="F3" s="71">
        <v>1.9E-2</v>
      </c>
      <c r="G3" s="71">
        <v>0.16300000000000001</v>
      </c>
      <c r="H3" s="71">
        <v>32</v>
      </c>
      <c r="I3" s="71">
        <v>0</v>
      </c>
      <c r="J3" s="71">
        <v>0</v>
      </c>
    </row>
    <row r="4" spans="1:10" x14ac:dyDescent="0.25">
      <c r="A4" s="71" t="s">
        <v>114</v>
      </c>
      <c r="B4" s="71" t="s">
        <v>85</v>
      </c>
      <c r="C4" s="71">
        <v>0</v>
      </c>
      <c r="D4" s="71">
        <v>0</v>
      </c>
      <c r="E4" s="71">
        <v>0.105</v>
      </c>
      <c r="F4" s="71">
        <v>5.0000000000000001E-3</v>
      </c>
      <c r="G4" s="71">
        <v>8.3000000000000004E-2</v>
      </c>
      <c r="H4" s="71">
        <v>88</v>
      </c>
      <c r="I4" s="71">
        <v>0</v>
      </c>
      <c r="J4" s="71">
        <v>0</v>
      </c>
    </row>
    <row r="5" spans="1:10" x14ac:dyDescent="0.25">
      <c r="A5" s="71" t="s">
        <v>115</v>
      </c>
      <c r="B5" s="71" t="s">
        <v>85</v>
      </c>
      <c r="C5" s="71">
        <v>0</v>
      </c>
      <c r="D5" s="71">
        <v>0</v>
      </c>
      <c r="E5" s="71">
        <v>0.121</v>
      </c>
      <c r="F5" s="71">
        <v>7.0000000000000001E-3</v>
      </c>
      <c r="G5" s="71">
        <v>8.5000000000000006E-2</v>
      </c>
      <c r="H5" s="71">
        <v>89</v>
      </c>
      <c r="I5" s="71">
        <v>0</v>
      </c>
      <c r="J5" s="71">
        <v>0</v>
      </c>
    </row>
    <row r="6" spans="1:10" x14ac:dyDescent="0.25">
      <c r="A6" s="71" t="s">
        <v>109</v>
      </c>
      <c r="B6" s="71" t="s">
        <v>85</v>
      </c>
      <c r="C6" s="71">
        <v>0</v>
      </c>
      <c r="D6" s="71">
        <v>0</v>
      </c>
      <c r="E6" s="71">
        <v>0.1</v>
      </c>
      <c r="F6" s="71">
        <v>6.0000000000000001E-3</v>
      </c>
      <c r="G6" s="71">
        <v>9.4E-2</v>
      </c>
      <c r="H6" s="71">
        <v>24</v>
      </c>
      <c r="I6" s="71">
        <v>0</v>
      </c>
      <c r="J6" s="71">
        <v>0</v>
      </c>
    </row>
    <row r="7" spans="1:10" x14ac:dyDescent="0.25">
      <c r="A7" s="71" t="s">
        <v>106</v>
      </c>
      <c r="B7" s="71" t="s">
        <v>85</v>
      </c>
      <c r="C7" s="71">
        <v>0</v>
      </c>
      <c r="D7" s="71">
        <v>0</v>
      </c>
      <c r="E7" s="71">
        <v>0.28499999999999998</v>
      </c>
      <c r="F7" s="71">
        <v>2.4E-2</v>
      </c>
      <c r="G7" s="71">
        <v>0.192</v>
      </c>
      <c r="H7" s="71">
        <v>92</v>
      </c>
      <c r="I7" s="71">
        <v>0</v>
      </c>
      <c r="J7" s="71">
        <v>0</v>
      </c>
    </row>
    <row r="8" spans="1:10" x14ac:dyDescent="0.25">
      <c r="A8" s="71" t="s">
        <v>24</v>
      </c>
      <c r="B8" s="71" t="s">
        <v>85</v>
      </c>
      <c r="C8" s="71">
        <v>0</v>
      </c>
      <c r="D8" s="71">
        <v>0</v>
      </c>
      <c r="E8" s="71">
        <v>0.254</v>
      </c>
      <c r="F8" s="71">
        <v>0.02</v>
      </c>
      <c r="G8" s="71">
        <v>0.156</v>
      </c>
      <c r="H8" s="71">
        <v>141</v>
      </c>
      <c r="I8" s="71">
        <v>0</v>
      </c>
      <c r="J8" s="71">
        <v>0</v>
      </c>
    </row>
    <row r="9" spans="1:10" x14ac:dyDescent="0.25">
      <c r="A9" s="71" t="s">
        <v>25</v>
      </c>
      <c r="B9" s="71" t="s">
        <v>85</v>
      </c>
      <c r="C9" s="71">
        <v>0</v>
      </c>
      <c r="D9" s="71">
        <v>0</v>
      </c>
      <c r="E9" s="71">
        <v>0.157</v>
      </c>
      <c r="F9" s="71">
        <v>7.0000000000000001E-3</v>
      </c>
      <c r="G9" s="71">
        <v>0.13500000000000001</v>
      </c>
      <c r="H9" s="71">
        <v>105</v>
      </c>
      <c r="I9" s="71">
        <v>0</v>
      </c>
      <c r="J9" s="71">
        <v>0</v>
      </c>
    </row>
    <row r="10" spans="1:10" x14ac:dyDescent="0.25">
      <c r="A10" s="71" t="s">
        <v>105</v>
      </c>
      <c r="B10" s="71" t="s">
        <v>85</v>
      </c>
      <c r="C10" s="71">
        <v>0</v>
      </c>
      <c r="D10" s="71">
        <v>0</v>
      </c>
      <c r="E10" s="71">
        <v>0.17399999999999999</v>
      </c>
      <c r="F10" s="71">
        <v>8.0000000000000002E-3</v>
      </c>
      <c r="G10" s="71">
        <v>0.13700000000000001</v>
      </c>
      <c r="H10" s="71">
        <v>175</v>
      </c>
      <c r="I10" s="71">
        <v>0</v>
      </c>
      <c r="J10" s="71">
        <v>0</v>
      </c>
    </row>
    <row r="11" spans="1:10" x14ac:dyDescent="0.25">
      <c r="A11" s="71" t="s">
        <v>108</v>
      </c>
      <c r="B11" s="71" t="s">
        <v>85</v>
      </c>
      <c r="C11" s="71">
        <v>0</v>
      </c>
      <c r="D11" s="71">
        <v>0</v>
      </c>
      <c r="E11" s="71">
        <v>0.10299999999999999</v>
      </c>
      <c r="F11" s="71">
        <v>4.0000000000000001E-3</v>
      </c>
      <c r="G11" s="71">
        <v>8.4000000000000005E-2</v>
      </c>
      <c r="H11" s="71">
        <v>57</v>
      </c>
      <c r="I11" s="71">
        <v>0</v>
      </c>
      <c r="J11" s="71">
        <v>0</v>
      </c>
    </row>
    <row r="12" spans="1:10" x14ac:dyDescent="0.25">
      <c r="A12" s="71" t="s">
        <v>112</v>
      </c>
      <c r="B12" s="71" t="s">
        <v>85</v>
      </c>
      <c r="C12" s="71">
        <v>0</v>
      </c>
      <c r="D12" s="71">
        <v>0</v>
      </c>
      <c r="E12" s="71">
        <v>9.0999999999999998E-2</v>
      </c>
      <c r="F12" s="71">
        <v>7.0000000000000001E-3</v>
      </c>
      <c r="G12" s="71">
        <v>8.5000000000000006E-2</v>
      </c>
      <c r="H12" s="71">
        <v>32</v>
      </c>
      <c r="I12" s="71">
        <v>0</v>
      </c>
      <c r="J12" s="71">
        <v>0</v>
      </c>
    </row>
    <row r="13" spans="1:10" x14ac:dyDescent="0.25">
      <c r="A13" s="71" t="s">
        <v>107</v>
      </c>
      <c r="B13" s="71" t="s">
        <v>85</v>
      </c>
      <c r="C13" s="71">
        <v>0</v>
      </c>
      <c r="D13" s="71">
        <v>0</v>
      </c>
      <c r="E13" s="71">
        <v>0.24</v>
      </c>
      <c r="F13" s="71">
        <v>1.2999999999999999E-2</v>
      </c>
      <c r="G13" s="71">
        <v>0.16</v>
      </c>
      <c r="H13" s="71">
        <v>106</v>
      </c>
      <c r="I13" s="71">
        <v>0</v>
      </c>
      <c r="J13" s="71">
        <v>0</v>
      </c>
    </row>
    <row r="14" spans="1:10" x14ac:dyDescent="0.25">
      <c r="A14" s="71" t="s">
        <v>113</v>
      </c>
      <c r="B14" s="71" t="s">
        <v>85</v>
      </c>
      <c r="C14" s="71">
        <v>0</v>
      </c>
      <c r="D14" s="71">
        <v>0</v>
      </c>
      <c r="E14" s="71">
        <v>0.114</v>
      </c>
      <c r="F14" s="71">
        <v>8.9999999999999993E-3</v>
      </c>
      <c r="G14" s="71">
        <v>8.3000000000000004E-2</v>
      </c>
      <c r="H14" s="71">
        <v>32</v>
      </c>
      <c r="I14" s="71">
        <v>0</v>
      </c>
      <c r="J14" s="71">
        <v>0</v>
      </c>
    </row>
    <row r="15" spans="1:10" x14ac:dyDescent="0.25">
      <c r="A15" s="71" t="s">
        <v>116</v>
      </c>
      <c r="B15" s="71" t="s">
        <v>85</v>
      </c>
      <c r="C15" s="71">
        <v>0</v>
      </c>
      <c r="D15" s="71">
        <v>0</v>
      </c>
      <c r="E15" s="71">
        <v>0.63200000000000001</v>
      </c>
      <c r="F15" s="71">
        <v>2.5999999999999999E-2</v>
      </c>
      <c r="G15" s="71">
        <v>0.57399999999999995</v>
      </c>
      <c r="H15" s="71">
        <v>16</v>
      </c>
      <c r="I15" s="71">
        <v>0</v>
      </c>
      <c r="J15" s="71">
        <v>0</v>
      </c>
    </row>
    <row r="16" spans="1:10" x14ac:dyDescent="0.25">
      <c r="A16" s="71" t="s">
        <v>117</v>
      </c>
      <c r="B16" s="71" t="s">
        <v>85</v>
      </c>
      <c r="C16" s="71">
        <v>0</v>
      </c>
      <c r="D16" s="71">
        <v>0</v>
      </c>
      <c r="E16" s="71">
        <v>0.82199999999999995</v>
      </c>
      <c r="F16" s="71">
        <v>3.9E-2</v>
      </c>
      <c r="G16" s="71">
        <v>0.77700000000000002</v>
      </c>
      <c r="H16" s="71">
        <v>32</v>
      </c>
      <c r="I16" s="71">
        <v>0</v>
      </c>
      <c r="J16" s="71">
        <v>0</v>
      </c>
    </row>
    <row r="17" spans="1:10" x14ac:dyDescent="0.25">
      <c r="A17" s="71" t="s">
        <v>118</v>
      </c>
      <c r="B17" s="71" t="s">
        <v>85</v>
      </c>
      <c r="C17" s="71">
        <v>0</v>
      </c>
      <c r="D17" s="71">
        <v>0</v>
      </c>
      <c r="E17" s="71">
        <v>1.167</v>
      </c>
      <c r="F17" s="71">
        <v>4.4999999999999998E-2</v>
      </c>
      <c r="G17" s="71">
        <v>1.024</v>
      </c>
      <c r="H17" s="71">
        <v>57</v>
      </c>
      <c r="I17" s="71">
        <v>0</v>
      </c>
      <c r="J17" s="71">
        <v>0</v>
      </c>
    </row>
    <row r="18" spans="1:10" x14ac:dyDescent="0.25">
      <c r="A18" s="71" t="s">
        <v>119</v>
      </c>
      <c r="B18" s="71" t="s">
        <v>85</v>
      </c>
      <c r="C18" s="71">
        <v>0</v>
      </c>
      <c r="D18" s="71">
        <v>0</v>
      </c>
      <c r="E18" s="71">
        <v>0.57799999999999996</v>
      </c>
      <c r="F18" s="71">
        <v>4.8000000000000001E-2</v>
      </c>
      <c r="G18" s="71">
        <v>0.54</v>
      </c>
      <c r="H18" s="71">
        <v>11</v>
      </c>
      <c r="I18" s="71">
        <v>0</v>
      </c>
      <c r="J18" s="71">
        <v>0</v>
      </c>
    </row>
    <row r="19" spans="1:10" x14ac:dyDescent="0.25">
      <c r="A19" s="71" t="s">
        <v>120</v>
      </c>
      <c r="B19" s="71" t="s">
        <v>85</v>
      </c>
      <c r="C19" s="71">
        <v>0</v>
      </c>
      <c r="D19" s="71">
        <v>0</v>
      </c>
      <c r="E19" s="71">
        <v>0.67500000000000004</v>
      </c>
      <c r="F19" s="71">
        <v>4.7E-2</v>
      </c>
      <c r="G19" s="71">
        <v>0.57999999999999996</v>
      </c>
      <c r="H19" s="71">
        <v>24</v>
      </c>
      <c r="I19" s="71">
        <v>0</v>
      </c>
      <c r="J19" s="71">
        <v>0</v>
      </c>
    </row>
    <row r="20" spans="1:10" x14ac:dyDescent="0.25">
      <c r="A20" s="71" t="s">
        <v>121</v>
      </c>
      <c r="B20" s="71" t="s">
        <v>85</v>
      </c>
      <c r="C20" s="71">
        <v>0</v>
      </c>
      <c r="D20" s="71">
        <v>0</v>
      </c>
      <c r="E20" s="71">
        <v>0.48099999999999998</v>
      </c>
      <c r="F20" s="71">
        <v>2.8000000000000001E-2</v>
      </c>
      <c r="G20" s="71">
        <v>0.45900000000000002</v>
      </c>
      <c r="H20" s="71">
        <v>32</v>
      </c>
      <c r="I20" s="71">
        <v>0</v>
      </c>
      <c r="J20" s="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22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4" t="s">
        <v>33</v>
      </c>
      <c r="F9" s="74"/>
      <c r="G9" s="74"/>
      <c r="H9" s="74"/>
      <c r="I9" s="74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74" t="s">
        <v>31</v>
      </c>
      <c r="F23" s="74"/>
      <c r="G23" s="74"/>
      <c r="H23" s="74"/>
      <c r="I23" s="74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74" t="s">
        <v>32</v>
      </c>
      <c r="F35" s="74"/>
      <c r="G35" s="74"/>
      <c r="H35" s="74"/>
      <c r="I35" s="74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workbookViewId="0">
      <selection activeCell="H29" sqref="A1:H29"/>
    </sheetView>
  </sheetViews>
  <sheetFormatPr defaultColWidth="11.42578125" defaultRowHeight="15" x14ac:dyDescent="0.25"/>
  <cols>
    <col min="1" max="1" width="29.85546875" customWidth="1"/>
    <col min="2" max="2" width="27" customWidth="1"/>
    <col min="3" max="3" width="26.85546875" customWidth="1"/>
    <col min="4" max="4" width="41.85546875" customWidth="1"/>
  </cols>
  <sheetData>
    <row r="1" spans="1:8" x14ac:dyDescent="0.25">
      <c r="A1" s="30" t="s">
        <v>8</v>
      </c>
      <c r="B1" s="30" t="s">
        <v>62</v>
      </c>
      <c r="C1" s="67">
        <v>1</v>
      </c>
      <c r="D1" s="69" t="e">
        <f t="shared" ref="D1:D29" si="0">VLOOKUP(A1,$M$1:$W$10,6,FALSE)</f>
        <v>#N/A</v>
      </c>
      <c r="E1" t="e">
        <f>VLOOKUP(A1,$M$1:$W$8,5,FALSE)</f>
        <v>#N/A</v>
      </c>
      <c r="F1" s="21" t="e">
        <f>60/E1*C1</f>
        <v>#N/A</v>
      </c>
      <c r="G1" t="e">
        <f>VLOOKUP(A1,$M$1:$W$8,8,FALSE)</f>
        <v>#N/A</v>
      </c>
      <c r="H1" s="20" t="e">
        <f>D1*F1*G1</f>
        <v>#N/A</v>
      </c>
    </row>
    <row r="2" spans="1:8" x14ac:dyDescent="0.25">
      <c r="A2" s="30" t="s">
        <v>8</v>
      </c>
      <c r="B2" s="30" t="s">
        <v>0</v>
      </c>
      <c r="C2" s="67">
        <v>1</v>
      </c>
      <c r="D2" s="70" t="e">
        <f t="shared" si="0"/>
        <v>#N/A</v>
      </c>
      <c r="E2" t="e">
        <f>VLOOKUP(A2,$M$1:$W$8,5,FALSE)</f>
        <v>#N/A</v>
      </c>
      <c r="F2" s="21" t="e">
        <f>60/E2*C2</f>
        <v>#N/A</v>
      </c>
      <c r="G2" t="e">
        <f t="shared" ref="G2:G17" si="1">VLOOKUP(A2,$M$1:$W$8,8,FALSE)</f>
        <v>#N/A</v>
      </c>
      <c r="H2" s="20" t="e">
        <f>D2*F2*G2</f>
        <v>#N/A</v>
      </c>
    </row>
    <row r="3" spans="1:8" x14ac:dyDescent="0.25">
      <c r="A3" s="30" t="s">
        <v>8</v>
      </c>
      <c r="B3" s="30" t="s">
        <v>76</v>
      </c>
      <c r="C3" s="67">
        <v>1</v>
      </c>
      <c r="D3" s="70" t="e">
        <f t="shared" si="0"/>
        <v>#N/A</v>
      </c>
      <c r="E3" t="e">
        <f t="shared" ref="E3:E15" si="2">VLOOKUP(A3,$M$1:$W$8,5,FALSE)</f>
        <v>#N/A</v>
      </c>
      <c r="F3" s="21" t="e">
        <f t="shared" ref="F3:F15" si="3">60/E3*C3</f>
        <v>#N/A</v>
      </c>
      <c r="G3" t="e">
        <f t="shared" si="1"/>
        <v>#N/A</v>
      </c>
      <c r="H3" s="20" t="e">
        <f t="shared" ref="H3:H17" si="4">D3*F3*G3</f>
        <v>#N/A</v>
      </c>
    </row>
    <row r="4" spans="1:8" x14ac:dyDescent="0.25">
      <c r="A4" s="30" t="s">
        <v>8</v>
      </c>
      <c r="B4" s="30" t="s">
        <v>11</v>
      </c>
      <c r="C4" s="67">
        <v>1</v>
      </c>
      <c r="D4" s="70" t="e">
        <f t="shared" si="0"/>
        <v>#N/A</v>
      </c>
      <c r="E4" t="e">
        <f t="shared" si="2"/>
        <v>#N/A</v>
      </c>
      <c r="F4" s="21" t="e">
        <f t="shared" si="3"/>
        <v>#N/A</v>
      </c>
      <c r="G4" t="e">
        <f t="shared" si="1"/>
        <v>#N/A</v>
      </c>
      <c r="H4" s="20" t="e">
        <f t="shared" si="4"/>
        <v>#N/A</v>
      </c>
    </row>
    <row r="5" spans="1:8" x14ac:dyDescent="0.25">
      <c r="A5" s="30" t="s">
        <v>8</v>
      </c>
      <c r="B5" s="30" t="s">
        <v>12</v>
      </c>
      <c r="C5" s="67">
        <v>1</v>
      </c>
      <c r="D5" s="70" t="e">
        <f t="shared" si="0"/>
        <v>#N/A</v>
      </c>
      <c r="E5" t="e">
        <f t="shared" si="2"/>
        <v>#N/A</v>
      </c>
      <c r="F5" s="21" t="e">
        <f t="shared" si="3"/>
        <v>#N/A</v>
      </c>
      <c r="G5" t="e">
        <f t="shared" si="1"/>
        <v>#N/A</v>
      </c>
      <c r="H5" s="20" t="e">
        <f t="shared" si="4"/>
        <v>#N/A</v>
      </c>
    </row>
    <row r="6" spans="1:8" x14ac:dyDescent="0.25">
      <c r="A6" s="30" t="s">
        <v>8</v>
      </c>
      <c r="B6" s="30" t="s">
        <v>3</v>
      </c>
      <c r="C6" s="67">
        <v>1</v>
      </c>
      <c r="D6" s="70" t="e">
        <f t="shared" si="0"/>
        <v>#N/A</v>
      </c>
      <c r="E6" t="e">
        <f t="shared" si="2"/>
        <v>#N/A</v>
      </c>
      <c r="F6" s="21" t="e">
        <f t="shared" si="3"/>
        <v>#N/A</v>
      </c>
      <c r="G6" t="e">
        <f t="shared" si="1"/>
        <v>#N/A</v>
      </c>
      <c r="H6" s="20" t="e">
        <f t="shared" si="4"/>
        <v>#N/A</v>
      </c>
    </row>
    <row r="7" spans="1:8" x14ac:dyDescent="0.25">
      <c r="A7" s="30" t="s">
        <v>8</v>
      </c>
      <c r="B7" s="30" t="s">
        <v>4</v>
      </c>
      <c r="C7" s="67">
        <v>1</v>
      </c>
      <c r="D7" s="70" t="e">
        <f t="shared" si="0"/>
        <v>#N/A</v>
      </c>
      <c r="E7" s="20" t="e">
        <f>VLOOKUP(A7,$M$1:$W$8,5,FALSE)</f>
        <v>#N/A</v>
      </c>
      <c r="F7" s="21" t="e">
        <f t="shared" si="3"/>
        <v>#N/A</v>
      </c>
      <c r="G7" t="e">
        <f t="shared" si="1"/>
        <v>#N/A</v>
      </c>
      <c r="H7" s="20" t="e">
        <f>D7*F7*G7</f>
        <v>#N/A</v>
      </c>
    </row>
    <row r="8" spans="1:8" ht="15.75" thickBot="1" x14ac:dyDescent="0.3">
      <c r="A8" s="30" t="s">
        <v>8</v>
      </c>
      <c r="B8" s="30" t="s">
        <v>6</v>
      </c>
      <c r="C8" s="67">
        <v>1</v>
      </c>
      <c r="D8" s="68" t="e">
        <f t="shared" si="0"/>
        <v>#N/A</v>
      </c>
      <c r="E8" s="20" t="e">
        <f t="shared" si="2"/>
        <v>#N/A</v>
      </c>
      <c r="F8" s="21" t="e">
        <f t="shared" si="3"/>
        <v>#N/A</v>
      </c>
      <c r="G8" t="e">
        <f t="shared" si="1"/>
        <v>#N/A</v>
      </c>
      <c r="H8" s="20" t="e">
        <f t="shared" si="4"/>
        <v>#N/A</v>
      </c>
    </row>
    <row r="9" spans="1:8" x14ac:dyDescent="0.25">
      <c r="A9" s="30" t="s">
        <v>9</v>
      </c>
      <c r="B9" s="30" t="s">
        <v>62</v>
      </c>
      <c r="C9" s="30">
        <v>1</v>
      </c>
      <c r="D9" s="50" t="e">
        <f t="shared" si="0"/>
        <v>#N/A</v>
      </c>
      <c r="E9" s="20" t="e">
        <f>VLOOKUP(A9,$M$1:$W$8,5,FALSE)</f>
        <v>#N/A</v>
      </c>
      <c r="F9" s="21" t="e">
        <f t="shared" si="3"/>
        <v>#N/A</v>
      </c>
      <c r="G9" t="e">
        <f t="shared" si="1"/>
        <v>#N/A</v>
      </c>
      <c r="H9" s="20" t="e">
        <f t="shared" si="4"/>
        <v>#N/A</v>
      </c>
    </row>
    <row r="10" spans="1:8" x14ac:dyDescent="0.25">
      <c r="A10" s="30" t="s">
        <v>9</v>
      </c>
      <c r="B10" s="30" t="s">
        <v>0</v>
      </c>
      <c r="C10" s="30">
        <v>1</v>
      </c>
      <c r="D10" s="49" t="e">
        <f t="shared" si="0"/>
        <v>#N/A</v>
      </c>
      <c r="E10" s="20" t="e">
        <f t="shared" si="2"/>
        <v>#N/A</v>
      </c>
      <c r="F10" s="21" t="e">
        <f t="shared" si="3"/>
        <v>#N/A</v>
      </c>
      <c r="G10" t="e">
        <f t="shared" si="1"/>
        <v>#N/A</v>
      </c>
      <c r="H10" s="20" t="e">
        <f t="shared" si="4"/>
        <v>#N/A</v>
      </c>
    </row>
    <row r="11" spans="1:8" x14ac:dyDescent="0.25">
      <c r="A11" s="30" t="s">
        <v>9</v>
      </c>
      <c r="B11" s="30" t="s">
        <v>4</v>
      </c>
      <c r="C11" s="30">
        <v>1</v>
      </c>
      <c r="D11" s="49" t="e">
        <f t="shared" si="0"/>
        <v>#N/A</v>
      </c>
      <c r="E11" s="20" t="e">
        <f t="shared" si="2"/>
        <v>#N/A</v>
      </c>
      <c r="F11" s="21" t="e">
        <f t="shared" si="3"/>
        <v>#N/A</v>
      </c>
      <c r="G11" t="e">
        <f t="shared" si="1"/>
        <v>#N/A</v>
      </c>
      <c r="H11" s="20" t="e">
        <f t="shared" si="4"/>
        <v>#N/A</v>
      </c>
    </row>
    <row r="12" spans="1:8" ht="15.75" thickBot="1" x14ac:dyDescent="0.3">
      <c r="A12" s="30" t="s">
        <v>9</v>
      </c>
      <c r="B12" s="30" t="s">
        <v>13</v>
      </c>
      <c r="C12" s="30">
        <v>1</v>
      </c>
      <c r="D12" s="49" t="e">
        <f t="shared" si="0"/>
        <v>#N/A</v>
      </c>
      <c r="E12" s="20" t="e">
        <f t="shared" si="2"/>
        <v>#N/A</v>
      </c>
      <c r="F12" s="21" t="e">
        <f t="shared" si="3"/>
        <v>#N/A</v>
      </c>
      <c r="G12" t="e">
        <f t="shared" si="1"/>
        <v>#N/A</v>
      </c>
      <c r="H12" s="20" t="e">
        <f>D12*F12*G12</f>
        <v>#N/A</v>
      </c>
    </row>
    <row r="13" spans="1:8" x14ac:dyDescent="0.25">
      <c r="A13" s="30" t="s">
        <v>61</v>
      </c>
      <c r="B13" s="30" t="s">
        <v>62</v>
      </c>
      <c r="C13" s="30">
        <v>1</v>
      </c>
      <c r="D13" s="50" t="e">
        <f t="shared" si="0"/>
        <v>#N/A</v>
      </c>
      <c r="E13" s="20" t="e">
        <f t="shared" si="2"/>
        <v>#N/A</v>
      </c>
      <c r="F13" s="21" t="e">
        <f t="shared" si="3"/>
        <v>#N/A</v>
      </c>
      <c r="G13" t="e">
        <f t="shared" si="1"/>
        <v>#N/A</v>
      </c>
      <c r="H13" s="20" t="e">
        <f t="shared" si="4"/>
        <v>#N/A</v>
      </c>
    </row>
    <row r="14" spans="1:8" x14ac:dyDescent="0.25">
      <c r="A14" s="30" t="s">
        <v>61</v>
      </c>
      <c r="B14" s="30" t="s">
        <v>64</v>
      </c>
      <c r="C14" s="30">
        <v>1</v>
      </c>
      <c r="D14" s="49" t="e">
        <f t="shared" si="0"/>
        <v>#N/A</v>
      </c>
      <c r="E14" s="20" t="e">
        <f t="shared" si="2"/>
        <v>#N/A</v>
      </c>
      <c r="F14" s="21" t="e">
        <f t="shared" si="3"/>
        <v>#N/A</v>
      </c>
      <c r="G14" t="e">
        <f t="shared" si="1"/>
        <v>#N/A</v>
      </c>
      <c r="H14" s="20" t="e">
        <f t="shared" si="4"/>
        <v>#N/A</v>
      </c>
    </row>
    <row r="15" spans="1:8" x14ac:dyDescent="0.25">
      <c r="A15" s="30" t="s">
        <v>61</v>
      </c>
      <c r="B15" s="30" t="s">
        <v>63</v>
      </c>
      <c r="C15" s="30">
        <v>1</v>
      </c>
      <c r="D15" s="49" t="e">
        <f t="shared" si="0"/>
        <v>#N/A</v>
      </c>
      <c r="E15" s="20" t="e">
        <f t="shared" si="2"/>
        <v>#N/A</v>
      </c>
      <c r="F15" s="21" t="e">
        <f t="shared" si="3"/>
        <v>#N/A</v>
      </c>
      <c r="G15" t="e">
        <f t="shared" si="1"/>
        <v>#N/A</v>
      </c>
      <c r="H15" s="20" t="e">
        <f t="shared" si="4"/>
        <v>#N/A</v>
      </c>
    </row>
    <row r="16" spans="1:8" ht="15.75" thickBot="1" x14ac:dyDescent="0.3">
      <c r="A16" s="30" t="s">
        <v>61</v>
      </c>
      <c r="B16" s="30" t="s">
        <v>65</v>
      </c>
      <c r="C16" s="30">
        <v>1</v>
      </c>
      <c r="D16" s="49" t="e">
        <f t="shared" si="0"/>
        <v>#N/A</v>
      </c>
      <c r="E16" t="e">
        <f t="shared" ref="E16:E29" si="5">VLOOKUP(A16,$M$1:$W$8,5,FALSE)</f>
        <v>#N/A</v>
      </c>
      <c r="F16" s="21" t="e">
        <f t="shared" ref="F16:F29" si="6">60/E16*C16</f>
        <v>#N/A</v>
      </c>
      <c r="G16" t="e">
        <f t="shared" si="1"/>
        <v>#N/A</v>
      </c>
      <c r="H16" s="20" t="e">
        <f>D16*F16*G16</f>
        <v>#N/A</v>
      </c>
    </row>
    <row r="17" spans="1:8" x14ac:dyDescent="0.25">
      <c r="A17" s="30" t="s">
        <v>67</v>
      </c>
      <c r="B17" s="30" t="s">
        <v>62</v>
      </c>
      <c r="C17" s="67">
        <v>1</v>
      </c>
      <c r="D17" s="69" t="e">
        <f t="shared" si="0"/>
        <v>#N/A</v>
      </c>
      <c r="E17" t="e">
        <f t="shared" si="5"/>
        <v>#N/A</v>
      </c>
      <c r="F17" s="21" t="e">
        <f t="shared" si="6"/>
        <v>#N/A</v>
      </c>
      <c r="G17" t="e">
        <f t="shared" si="1"/>
        <v>#N/A</v>
      </c>
      <c r="H17" s="20" t="e">
        <f t="shared" si="4"/>
        <v>#N/A</v>
      </c>
    </row>
    <row r="18" spans="1:8" x14ac:dyDescent="0.25">
      <c r="A18" s="30" t="s">
        <v>67</v>
      </c>
      <c r="B18" s="30" t="s">
        <v>0</v>
      </c>
      <c r="C18" s="67">
        <v>1</v>
      </c>
      <c r="D18" s="70" t="e">
        <f t="shared" si="0"/>
        <v>#N/A</v>
      </c>
      <c r="E18" t="e">
        <f t="shared" si="5"/>
        <v>#N/A</v>
      </c>
      <c r="F18" s="21" t="e">
        <f t="shared" si="6"/>
        <v>#N/A</v>
      </c>
      <c r="G18" t="e">
        <f t="shared" ref="G18:G29" si="7">VLOOKUP(A18,$M$1:$W$8,8,FALSE)</f>
        <v>#N/A</v>
      </c>
      <c r="H18" s="20" t="e">
        <f t="shared" ref="H18:H25" si="8">D18*F18*G18</f>
        <v>#N/A</v>
      </c>
    </row>
    <row r="19" spans="1:8" x14ac:dyDescent="0.25">
      <c r="A19" s="30" t="s">
        <v>67</v>
      </c>
      <c r="B19" s="30" t="s">
        <v>76</v>
      </c>
      <c r="C19" s="30">
        <v>1</v>
      </c>
      <c r="D19" s="70" t="e">
        <f t="shared" si="0"/>
        <v>#N/A</v>
      </c>
      <c r="E19" t="e">
        <f t="shared" si="5"/>
        <v>#N/A</v>
      </c>
      <c r="F19" s="21" t="e">
        <f t="shared" si="6"/>
        <v>#N/A</v>
      </c>
      <c r="G19" t="e">
        <f t="shared" si="7"/>
        <v>#N/A</v>
      </c>
      <c r="H19" s="20" t="e">
        <f t="shared" si="8"/>
        <v>#N/A</v>
      </c>
    </row>
    <row r="20" spans="1:8" x14ac:dyDescent="0.25">
      <c r="A20" s="30" t="s">
        <v>67</v>
      </c>
      <c r="B20" s="30" t="s">
        <v>6</v>
      </c>
      <c r="C20" s="67">
        <v>1</v>
      </c>
      <c r="D20" s="70" t="e">
        <f t="shared" si="0"/>
        <v>#N/A</v>
      </c>
      <c r="E20" t="e">
        <f t="shared" si="5"/>
        <v>#N/A</v>
      </c>
      <c r="F20" s="21" t="e">
        <f t="shared" si="6"/>
        <v>#N/A</v>
      </c>
      <c r="G20" t="e">
        <f t="shared" si="7"/>
        <v>#N/A</v>
      </c>
      <c r="H20" s="20" t="e">
        <f t="shared" si="8"/>
        <v>#N/A</v>
      </c>
    </row>
    <row r="21" spans="1:8" x14ac:dyDescent="0.25">
      <c r="A21" s="30" t="s">
        <v>66</v>
      </c>
      <c r="B21" s="30" t="s">
        <v>62</v>
      </c>
      <c r="C21" s="30">
        <v>1</v>
      </c>
      <c r="D21" s="49" t="e">
        <f t="shared" si="0"/>
        <v>#N/A</v>
      </c>
      <c r="E21" t="e">
        <f t="shared" si="5"/>
        <v>#N/A</v>
      </c>
      <c r="F21" s="21" t="e">
        <f t="shared" si="6"/>
        <v>#N/A</v>
      </c>
      <c r="G21" t="e">
        <f t="shared" si="7"/>
        <v>#N/A</v>
      </c>
      <c r="H21" s="20" t="e">
        <f t="shared" si="8"/>
        <v>#N/A</v>
      </c>
    </row>
    <row r="22" spans="1:8" x14ac:dyDescent="0.25">
      <c r="A22" s="30" t="s">
        <v>66</v>
      </c>
      <c r="B22" s="30" t="s">
        <v>0</v>
      </c>
      <c r="C22" s="30">
        <v>1</v>
      </c>
      <c r="D22" s="49" t="e">
        <f t="shared" si="0"/>
        <v>#N/A</v>
      </c>
      <c r="E22" t="e">
        <f t="shared" si="5"/>
        <v>#N/A</v>
      </c>
      <c r="F22" s="21" t="e">
        <f t="shared" si="6"/>
        <v>#N/A</v>
      </c>
      <c r="G22" t="e">
        <f t="shared" si="7"/>
        <v>#N/A</v>
      </c>
      <c r="H22" s="20" t="e">
        <f t="shared" si="8"/>
        <v>#N/A</v>
      </c>
    </row>
    <row r="23" spans="1:8" x14ac:dyDescent="0.25">
      <c r="A23" s="30" t="s">
        <v>66</v>
      </c>
      <c r="B23" s="30" t="s">
        <v>76</v>
      </c>
      <c r="C23" s="30">
        <v>1</v>
      </c>
      <c r="D23" s="49" t="e">
        <f t="shared" si="0"/>
        <v>#N/A</v>
      </c>
      <c r="E23" t="e">
        <f t="shared" si="5"/>
        <v>#N/A</v>
      </c>
      <c r="F23" s="21" t="e">
        <f t="shared" si="6"/>
        <v>#N/A</v>
      </c>
      <c r="G23" t="e">
        <f t="shared" si="7"/>
        <v>#N/A</v>
      </c>
      <c r="H23" s="20" t="e">
        <f t="shared" si="8"/>
        <v>#N/A</v>
      </c>
    </row>
    <row r="24" spans="1:8" x14ac:dyDescent="0.25">
      <c r="A24" s="30" t="s">
        <v>66</v>
      </c>
      <c r="B24" s="30" t="s">
        <v>11</v>
      </c>
      <c r="C24" s="30">
        <v>1</v>
      </c>
      <c r="D24" s="49" t="e">
        <f t="shared" si="0"/>
        <v>#N/A</v>
      </c>
      <c r="E24" t="e">
        <f t="shared" si="5"/>
        <v>#N/A</v>
      </c>
      <c r="F24" s="21" t="e">
        <f t="shared" si="6"/>
        <v>#N/A</v>
      </c>
      <c r="G24" t="e">
        <f t="shared" si="7"/>
        <v>#N/A</v>
      </c>
      <c r="H24" s="20" t="e">
        <f t="shared" si="8"/>
        <v>#N/A</v>
      </c>
    </row>
    <row r="25" spans="1:8" x14ac:dyDescent="0.25">
      <c r="A25" s="30" t="s">
        <v>66</v>
      </c>
      <c r="B25" s="30" t="s">
        <v>12</v>
      </c>
      <c r="C25" s="30">
        <v>1</v>
      </c>
      <c r="D25" s="49" t="e">
        <f t="shared" si="0"/>
        <v>#N/A</v>
      </c>
      <c r="E25" t="e">
        <f t="shared" si="5"/>
        <v>#N/A</v>
      </c>
      <c r="F25" s="21" t="e">
        <f t="shared" si="6"/>
        <v>#N/A</v>
      </c>
      <c r="G25" t="e">
        <f t="shared" si="7"/>
        <v>#N/A</v>
      </c>
      <c r="H25" s="20" t="e">
        <f t="shared" si="8"/>
        <v>#N/A</v>
      </c>
    </row>
    <row r="26" spans="1:8" ht="15.75" thickBot="1" x14ac:dyDescent="0.3">
      <c r="A26" s="30" t="s">
        <v>66</v>
      </c>
      <c r="B26" s="30" t="s">
        <v>6</v>
      </c>
      <c r="C26" s="30">
        <v>1</v>
      </c>
      <c r="D26" s="49" t="e">
        <f t="shared" si="0"/>
        <v>#N/A</v>
      </c>
      <c r="E26" t="e">
        <f t="shared" si="5"/>
        <v>#N/A</v>
      </c>
      <c r="F26" s="21" t="e">
        <f t="shared" si="6"/>
        <v>#N/A</v>
      </c>
      <c r="G26" t="e">
        <f t="shared" si="7"/>
        <v>#N/A</v>
      </c>
      <c r="H26" s="20" t="e">
        <f t="shared" ref="H26:H29" si="9">D26*F26*G26</f>
        <v>#N/A</v>
      </c>
    </row>
    <row r="27" spans="1:8" x14ac:dyDescent="0.25">
      <c r="A27" s="30" t="s">
        <v>10</v>
      </c>
      <c r="B27" s="30" t="s">
        <v>62</v>
      </c>
      <c r="C27" s="30">
        <v>1</v>
      </c>
      <c r="D27" s="50" t="e">
        <f t="shared" si="0"/>
        <v>#N/A</v>
      </c>
      <c r="E27" t="e">
        <f t="shared" si="5"/>
        <v>#N/A</v>
      </c>
      <c r="F27" s="21" t="e">
        <f t="shared" si="6"/>
        <v>#N/A</v>
      </c>
      <c r="G27" t="e">
        <f t="shared" si="7"/>
        <v>#N/A</v>
      </c>
      <c r="H27" s="20" t="e">
        <f t="shared" si="9"/>
        <v>#N/A</v>
      </c>
    </row>
    <row r="28" spans="1:8" x14ac:dyDescent="0.25">
      <c r="A28" s="30" t="s">
        <v>10</v>
      </c>
      <c r="B28" s="30" t="s">
        <v>0</v>
      </c>
      <c r="C28" s="30">
        <v>1</v>
      </c>
      <c r="D28" s="49" t="e">
        <f t="shared" si="0"/>
        <v>#N/A</v>
      </c>
      <c r="E28" t="e">
        <f t="shared" si="5"/>
        <v>#N/A</v>
      </c>
      <c r="F28" s="21" t="e">
        <f t="shared" si="6"/>
        <v>#N/A</v>
      </c>
      <c r="G28" t="e">
        <f t="shared" si="7"/>
        <v>#N/A</v>
      </c>
      <c r="H28" s="20" t="e">
        <f t="shared" si="9"/>
        <v>#N/A</v>
      </c>
    </row>
    <row r="29" spans="1:8" x14ac:dyDescent="0.25">
      <c r="A29" s="30" t="s">
        <v>10</v>
      </c>
      <c r="B29" s="30" t="s">
        <v>4</v>
      </c>
      <c r="C29" s="30">
        <v>1</v>
      </c>
      <c r="D29" s="49" t="e">
        <f t="shared" si="0"/>
        <v>#N/A</v>
      </c>
      <c r="E29" t="e">
        <f t="shared" si="5"/>
        <v>#N/A</v>
      </c>
      <c r="F29" s="21" t="e">
        <f t="shared" si="6"/>
        <v>#N/A</v>
      </c>
      <c r="G29" t="e">
        <f t="shared" si="7"/>
        <v>#N/A</v>
      </c>
      <c r="H29" s="20" t="e">
        <f t="shared" si="9"/>
        <v>#N/A</v>
      </c>
    </row>
    <row r="30" spans="1:8" x14ac:dyDescent="0.25">
      <c r="A30" s="30"/>
      <c r="B30" s="30"/>
      <c r="C30" s="30"/>
      <c r="D3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Соответствие</vt:lpstr>
      <vt:lpstr>SummaryReport</vt:lpstr>
      <vt:lpstr>Результаты всех тестов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Aleksandra</cp:lastModifiedBy>
  <dcterms:created xsi:type="dcterms:W3CDTF">2015-06-05T18:19:34Z</dcterms:created>
  <dcterms:modified xsi:type="dcterms:W3CDTF">2023-02-10T18:50:15Z</dcterms:modified>
</cp:coreProperties>
</file>