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ksandradorohina/Desktop/"/>
    </mc:Choice>
  </mc:AlternateContent>
  <xr:revisionPtr revIDLastSave="0" documentId="13_ncr:1_{5C72486C-2C29-224F-A130-29565C95B133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29" i="3"/>
  <c r="F29" i="3" s="1"/>
  <c r="G29" i="3"/>
  <c r="E25" i="3"/>
  <c r="F25" i="3" s="1"/>
  <c r="G25" i="3"/>
  <c r="G20" i="3"/>
  <c r="D35" i="3"/>
  <c r="H29" i="3" l="1"/>
  <c r="H2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1" i="3"/>
  <c r="G22" i="3"/>
  <c r="G23" i="3"/>
  <c r="G24" i="3"/>
  <c r="G26" i="3"/>
  <c r="G27" i="3"/>
  <c r="G28" i="3"/>
  <c r="G2" i="3"/>
  <c r="E3" i="3"/>
  <c r="F3" i="3" s="1"/>
  <c r="W2" i="3"/>
  <c r="E20" i="3"/>
  <c r="F20" i="3" s="1"/>
  <c r="H20" i="3" s="1"/>
  <c r="H3" i="3" l="1"/>
  <c r="E2" i="3" l="1"/>
  <c r="D59" i="3" l="1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58" i="3"/>
  <c r="E58" i="3" s="1"/>
  <c r="D49" i="3"/>
  <c r="G35" i="3" l="1"/>
  <c r="B49" i="3"/>
  <c r="F49" i="3" s="1"/>
  <c r="B50" i="3"/>
  <c r="B51" i="3"/>
  <c r="B52" i="3"/>
  <c r="B53" i="3"/>
  <c r="C60" i="3" l="1"/>
  <c r="G60" i="3" s="1"/>
  <c r="C64" i="3"/>
  <c r="G64" i="3" s="1"/>
  <c r="C61" i="3"/>
  <c r="G61" i="3" s="1"/>
  <c r="C62" i="3"/>
  <c r="G62" i="3" s="1"/>
  <c r="C58" i="3"/>
  <c r="G58" i="3" s="1"/>
  <c r="C59" i="3"/>
  <c r="G59" i="3" s="1"/>
  <c r="C63" i="3"/>
  <c r="G63" i="3" s="1"/>
  <c r="A3" i="4"/>
  <c r="A4" i="4"/>
  <c r="A5" i="4"/>
  <c r="A6" i="4"/>
  <c r="A7" i="4"/>
  <c r="A8" i="4"/>
  <c r="A9" i="4"/>
  <c r="A10" i="4"/>
  <c r="A11" i="4"/>
  <c r="A12" i="4"/>
  <c r="A13" i="4"/>
  <c r="A2" i="4"/>
  <c r="F44" i="3" l="1"/>
  <c r="F33" i="3"/>
  <c r="H33" i="3" s="1"/>
  <c r="F36" i="3"/>
  <c r="H36" i="3" s="1"/>
  <c r="F42" i="3"/>
  <c r="F37" i="3"/>
  <c r="H37" i="3" s="1"/>
  <c r="F43" i="3"/>
  <c r="F38" i="3"/>
  <c r="H38" i="3" s="1"/>
  <c r="F34" i="3"/>
  <c r="H34" i="3" s="1"/>
  <c r="F41" i="3"/>
  <c r="H41" i="3" s="1"/>
  <c r="F40" i="3"/>
  <c r="H40" i="3" s="1"/>
  <c r="F39" i="3"/>
  <c r="H39" i="3" s="1"/>
  <c r="F35" i="3"/>
  <c r="H35" i="3" s="1"/>
  <c r="F2" i="3"/>
  <c r="S7" i="3"/>
  <c r="D50" i="3"/>
  <c r="D51" i="3"/>
  <c r="H51" i="3" s="1"/>
  <c r="D52" i="3"/>
  <c r="H52" i="3" s="1"/>
  <c r="D53" i="3"/>
  <c r="C38" i="3"/>
  <c r="C37" i="3"/>
  <c r="C41" i="3"/>
  <c r="C43" i="3"/>
  <c r="C33" i="3"/>
  <c r="C34" i="3"/>
  <c r="C36" i="3"/>
  <c r="C44" i="3"/>
  <c r="C39" i="3"/>
  <c r="C40" i="3"/>
  <c r="C42" i="3"/>
  <c r="G39" i="3" l="1"/>
  <c r="G37" i="3"/>
  <c r="G34" i="3"/>
  <c r="G40" i="3"/>
  <c r="G41" i="3"/>
  <c r="I41" i="3" s="1"/>
  <c r="G38" i="3"/>
  <c r="G42" i="3"/>
  <c r="I42" i="3" s="1"/>
  <c r="G44" i="3"/>
  <c r="G33" i="3"/>
  <c r="G43" i="3"/>
  <c r="I43" i="3" s="1"/>
  <c r="G36" i="3"/>
  <c r="H2" i="3"/>
  <c r="E18" i="3"/>
  <c r="F18" i="3" s="1"/>
  <c r="H18" i="3" s="1"/>
  <c r="E19" i="3"/>
  <c r="F19" i="3" s="1"/>
  <c r="H19" i="3" s="1"/>
  <c r="F53" i="3"/>
  <c r="F51" i="3"/>
  <c r="F52" i="3"/>
  <c r="G49" i="3"/>
  <c r="H49" i="3" s="1"/>
  <c r="I52" i="3"/>
  <c r="F50" i="3"/>
  <c r="I51" i="3"/>
  <c r="B45" i="3"/>
  <c r="C73" i="3" l="1"/>
  <c r="G73" i="3" s="1"/>
  <c r="C77" i="3"/>
  <c r="G77" i="3" s="1"/>
  <c r="C74" i="3"/>
  <c r="G74" i="3" s="1"/>
  <c r="C79" i="3"/>
  <c r="G79" i="3" s="1"/>
  <c r="C76" i="3"/>
  <c r="G76" i="3" s="1"/>
  <c r="C78" i="3"/>
  <c r="G78" i="3" s="1"/>
  <c r="C75" i="3"/>
  <c r="G75" i="3" s="1"/>
  <c r="G50" i="3"/>
  <c r="C65" i="3"/>
  <c r="G65" i="3" s="1"/>
  <c r="C66" i="3"/>
  <c r="G66" i="3" s="1"/>
  <c r="C67" i="3"/>
  <c r="G67" i="3" s="1"/>
  <c r="C69" i="3"/>
  <c r="G69" i="3" s="1"/>
  <c r="C71" i="3"/>
  <c r="G71" i="3" s="1"/>
  <c r="C72" i="3"/>
  <c r="G72" i="3" s="1"/>
  <c r="C70" i="3"/>
  <c r="G70" i="3" s="1"/>
  <c r="C68" i="3"/>
  <c r="G68" i="3" s="1"/>
  <c r="G53" i="3"/>
  <c r="H53" i="3" s="1"/>
  <c r="I53" i="3" s="1"/>
  <c r="C81" i="3"/>
  <c r="G81" i="3" s="1"/>
  <c r="C82" i="3"/>
  <c r="G82" i="3" s="1"/>
  <c r="C83" i="3"/>
  <c r="G83" i="3" s="1"/>
  <c r="C80" i="3"/>
  <c r="G80" i="3" s="1"/>
  <c r="I49" i="3"/>
  <c r="D42" i="3"/>
  <c r="D33" i="3"/>
  <c r="D43" i="3"/>
  <c r="D44" i="3"/>
  <c r="G54" i="3" l="1"/>
  <c r="H50" i="3"/>
  <c r="I50" i="3" s="1"/>
  <c r="V6" i="3" l="1"/>
  <c r="V5" i="3"/>
  <c r="V3" i="3"/>
  <c r="V7" i="3"/>
  <c r="V4" i="3"/>
  <c r="E10" i="3"/>
  <c r="E8" i="3"/>
  <c r="F8" i="3" s="1"/>
  <c r="H8" i="3" s="1"/>
  <c r="E21" i="3"/>
  <c r="F21" i="3" s="1"/>
  <c r="H21" i="3" s="1"/>
  <c r="V2" i="3"/>
  <c r="S2" i="3"/>
  <c r="U2" i="3" s="1"/>
  <c r="S6" i="3"/>
  <c r="S3" i="3"/>
  <c r="U3" i="3" s="1"/>
  <c r="V8" i="3" l="1"/>
  <c r="S5" i="3"/>
  <c r="U5" i="3" s="1"/>
  <c r="E13" i="3"/>
  <c r="F13" i="3" s="1"/>
  <c r="H13" i="3" s="1"/>
  <c r="S4" i="3"/>
  <c r="U4" i="3" s="1"/>
  <c r="I33" i="3"/>
  <c r="D34" i="3"/>
  <c r="U6" i="3"/>
  <c r="I36" i="3"/>
  <c r="E28" i="3"/>
  <c r="F28" i="3" s="1"/>
  <c r="E17" i="3"/>
  <c r="F17" i="3" s="1"/>
  <c r="E12" i="3"/>
  <c r="F12" i="3" s="1"/>
  <c r="E7" i="3"/>
  <c r="F7" i="3" s="1"/>
  <c r="E27" i="3"/>
  <c r="F27" i="3" s="1"/>
  <c r="E24" i="3"/>
  <c r="F24" i="3" s="1"/>
  <c r="E16" i="3"/>
  <c r="F16" i="3" s="1"/>
  <c r="E11" i="3"/>
  <c r="F11" i="3" s="1"/>
  <c r="E6" i="3"/>
  <c r="F6" i="3" s="1"/>
  <c r="E26" i="3"/>
  <c r="E23" i="3"/>
  <c r="F23" i="3" s="1"/>
  <c r="E15" i="3"/>
  <c r="E5" i="3"/>
  <c r="F5" i="3" s="1"/>
  <c r="E22" i="3"/>
  <c r="E14" i="3"/>
  <c r="F14" i="3" s="1"/>
  <c r="E9" i="3"/>
  <c r="F9" i="3" s="1"/>
  <c r="E4" i="3"/>
  <c r="F4" i="3" s="1"/>
  <c r="D37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6" i="3" l="1"/>
  <c r="H26" i="3" s="1"/>
  <c r="F22" i="3"/>
  <c r="H22" i="3" s="1"/>
  <c r="F10" i="3"/>
  <c r="H10" i="3" s="1"/>
  <c r="F15" i="3"/>
  <c r="H15" i="3" s="1"/>
  <c r="C45" i="3"/>
  <c r="I44" i="3" s="1"/>
  <c r="D40" i="3"/>
  <c r="I39" i="3"/>
  <c r="I40" i="3"/>
  <c r="D41" i="3"/>
  <c r="I34" i="3"/>
  <c r="D36" i="3"/>
  <c r="I37" i="3"/>
  <c r="D38" i="3"/>
  <c r="D39" i="3"/>
  <c r="I38" i="3"/>
  <c r="U7" i="3"/>
  <c r="H23" i="3"/>
  <c r="H4" i="3"/>
  <c r="H5" i="3"/>
  <c r="H28" i="3"/>
  <c r="H12" i="3"/>
  <c r="H17" i="3"/>
  <c r="H7" i="3"/>
  <c r="H27" i="3"/>
  <c r="H16" i="3"/>
  <c r="H11" i="3"/>
  <c r="H9" i="3"/>
  <c r="H6" i="3"/>
  <c r="H14" i="3"/>
  <c r="H24" i="3"/>
  <c r="I40" i="2"/>
  <c r="I44" i="2"/>
  <c r="I41" i="2"/>
  <c r="I32" i="2"/>
  <c r="I31" i="2"/>
  <c r="I30" i="2"/>
  <c r="I29" i="2"/>
  <c r="I28" i="2"/>
  <c r="I27" i="2"/>
  <c r="I26" i="2"/>
  <c r="D4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<sst xmlns="http://schemas.openxmlformats.org/spreadsheetml/2006/main" count="339" uniqueCount="134">
  <si>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</si>
  <si>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</si>
  <si>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</si>
  <si>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</si>
  <si>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</si>
  <si>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</si>
  <si>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</si>
  <si>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</si>
  <si>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</si>
  <si>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</si>
  <si>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</si>
  <si>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</si>
  <si>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</si>
  <si>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</si>
  <si>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</si>
  <si>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</si>
  <si>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</si>
  <si>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</si>
  <si>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</si>
  <si>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</si>
  <si>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</si>
  <si>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</si>
  <si>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</si>
  <si>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</si>
  <si>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</si>
  <si>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</si>
  <si>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</si>
  <si>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</si>
  <si>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</si>
  <si>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</si>
  <si>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</si>
  <si>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</si>
  <si>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</si>
  <si>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</si>
  <si>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</si>
  <si>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</si>
  <si>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</si>
  <si>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</si>
  <si>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</si>
  <si>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</si>
  <si>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</si>
  <si>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</si>
  <si>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</si>
  <si>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</si>
  <si>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</si>
  <si>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</si>
  <si>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</si>
  <si>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</si>
  <si>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</si>
  <si>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</si>
  <si>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</si>
  <si>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</si>
  <si>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</si>
  <si>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</si>
  <si>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</si>
  <si>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</si>
  <si>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</si>
  <si>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</si>
  <si>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</si>
  <si>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</si>
  <si>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</si>
  <si>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</si>
  <si>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</si>
  <si>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</si>
  <si>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</si>
  <si>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</si>
  <si>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</si>
  <si>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</si>
  <si>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</si>
  <si>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</si>
  <si>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</si>
  <si>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</si>
  <si>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</si>
  <si>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</si>
  <si>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</si>
  <si>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</si>
  <si>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</si>
  <si>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</si>
  <si>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</si>
  <si>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</si>
  <si>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</si>
  <si>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</si>
  <si>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</si>
  <si>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</si>
  <si>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</si>
  <si>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</si>
  <si>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</si>
  <si>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</si>
  <si>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</si>
  <si>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</si>
  <si>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</si>
  <si>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</si>
  <si>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</si>
  <si>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</si>
  <si>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</si>
  <si>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</si>
  <si>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</si>
  <si>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</si>
  <si>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</si>
  <si>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</si>
  <si>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</si>
  <si>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</si>
  <si>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</si>
  <si>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</si>
  <si>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</si>
  <si>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</si>
  <si>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</si>
  <si>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browsingItenerary</t>
  </si>
  <si>
    <t>CancelingFlight</t>
  </si>
  <si>
    <t>choseFlightTime</t>
  </si>
  <si>
    <t>continueButtonClick</t>
  </si>
  <si>
    <t>flightsBottonClick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</si>
  <si>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</si>
  <si>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</si>
  <si>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</si>
  <si>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</si>
  <si>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</si>
  <si>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</si>
  <si>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</si>
  <si>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</si>
  <si>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</si>
  <si>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</si>
  <si>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</si>
  <si>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open_site</t>
  </si>
  <si>
    <t>itinerary</t>
  </si>
  <si>
    <t>search_flights_button</t>
  </si>
  <si>
    <t>search_ticket</t>
  </si>
  <si>
    <t>search_time_of_flight</t>
  </si>
  <si>
    <t>payment</t>
  </si>
  <si>
    <t>delete_booking</t>
  </si>
  <si>
    <t>% Соотвествия расчетной интенсивности статистики</t>
  </si>
  <si>
    <t>after_reg</t>
  </si>
  <si>
    <t>profile_fill</t>
  </si>
  <si>
    <t>sign_up_button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</si>
</sst>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7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4" fillId="35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4" xfId="0" applyFont="1" applyBorder="1" applyAlignment="1">
      <alignment vertical="center" wrapText="1"/>
    </xf>
    <xf numFmtId="9" fontId="0" fillId="0" borderId="25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0" xfId="45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8" xr:uid="{00000000-0005-0000-0000-000001000000}"/>
    <cellStyle name="20% — акцент2" xfId="23" builtinId="34" customBuiltin="1"/>
    <cellStyle name="20% — акцент2 2" xfId="51" xr:uid="{00000000-0005-0000-0000-000003000000}"/>
    <cellStyle name="20% — акцент3" xfId="27" builtinId="38" customBuiltin="1"/>
    <cellStyle name="20% — акцент3 2" xfId="54" xr:uid="{00000000-0005-0000-0000-000005000000}"/>
    <cellStyle name="20% — акцент4" xfId="31" builtinId="42" customBuiltin="1"/>
    <cellStyle name="20% — акцент4 2" xfId="57" xr:uid="{00000000-0005-0000-0000-000007000000}"/>
    <cellStyle name="20% — акцент5" xfId="35" builtinId="46" customBuiltin="1"/>
    <cellStyle name="20% — акцент5 2" xfId="60" xr:uid="{00000000-0005-0000-0000-000009000000}"/>
    <cellStyle name="20% — акцент6" xfId="39" builtinId="50" customBuiltin="1"/>
    <cellStyle name="20% — акцент6 2" xfId="63" xr:uid="{00000000-0005-0000-0000-00000B000000}"/>
    <cellStyle name="40% — акцент1" xfId="20" builtinId="31" customBuiltin="1"/>
    <cellStyle name="40% — акцент1 2" xfId="49" xr:uid="{00000000-0005-0000-0000-00000D000000}"/>
    <cellStyle name="40% — акцент2" xfId="24" builtinId="35" customBuiltin="1"/>
    <cellStyle name="40% — акцент2 2" xfId="52" xr:uid="{00000000-0005-0000-0000-00000F000000}"/>
    <cellStyle name="40% — акцент3" xfId="28" builtinId="39" customBuiltin="1"/>
    <cellStyle name="40% — акцент3 2" xfId="55" xr:uid="{00000000-0005-0000-0000-000011000000}"/>
    <cellStyle name="40% — акцент4" xfId="32" builtinId="43" customBuiltin="1"/>
    <cellStyle name="40% — акцент4 2" xfId="58" xr:uid="{00000000-0005-0000-0000-000013000000}"/>
    <cellStyle name="40% — акцент5" xfId="36" builtinId="47" customBuiltin="1"/>
    <cellStyle name="40% — акцент5 2" xfId="61" xr:uid="{00000000-0005-0000-0000-000015000000}"/>
    <cellStyle name="40% — акцент6" xfId="40" builtinId="51" customBuiltin="1"/>
    <cellStyle name="40% — акцент6 2" xfId="64" xr:uid="{00000000-0005-0000-0000-000017000000}"/>
    <cellStyle name="60% — акцент1" xfId="21" builtinId="32" customBuiltin="1"/>
    <cellStyle name="60% — акцент1 2" xfId="50" xr:uid="{00000000-0005-0000-0000-000019000000}"/>
    <cellStyle name="60% — акцент2" xfId="25" builtinId="36" customBuiltin="1"/>
    <cellStyle name="60% — акцент2 2" xfId="53" xr:uid="{00000000-0005-0000-0000-00001B000000}"/>
    <cellStyle name="60% — акцент3" xfId="29" builtinId="40" customBuiltin="1"/>
    <cellStyle name="60% — акцент3 2" xfId="56" xr:uid="{00000000-0005-0000-0000-00001D000000}"/>
    <cellStyle name="60% — акцент4" xfId="33" builtinId="44" customBuiltin="1"/>
    <cellStyle name="60% — акцент4 2" xfId="59" xr:uid="{00000000-0005-0000-0000-00001F000000}"/>
    <cellStyle name="60% — акцент5" xfId="37" builtinId="48" customBuiltin="1"/>
    <cellStyle name="60% — акцент5 2" xfId="62" xr:uid="{00000000-0005-0000-0000-000021000000}"/>
    <cellStyle name="60% — акцент6" xfId="41" builtinId="52" customBuiltin="1"/>
    <cellStyle name="60% — акцент6 2" xfId="65" xr:uid="{00000000-0005-0000-0000-000023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849.473945949074" createdVersion="6" refreshedVersion="6" minRefreshableVersion="3" recordCount="26" xr:uid="{00000000-000A-0000-FFFF-FFFF00000000}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8.983124652776" createdVersion="6" refreshedVersion="6" minRefreshableVersion="3" recordCount="28" xr:uid="{55E7A129-078C-B243-AB19-F572E2438520}">
  <cacheSource type="worksheet">
    <worksheetSource ref="A1:H29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110"/>
    </cacheField>
    <cacheField name="одним пользователем в минуту" numFmtId="2">
      <sharedItems containsSemiMixedTypes="0" containsString="0" containsNumber="1" minValue="0.54545454545454541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.909090909090908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2"/>
    <n v="100"/>
    <n v="0.6"/>
    <n v="20"/>
    <n v="24"/>
  </r>
  <r>
    <s v="Удаление бронирования "/>
    <x v="1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8"/>
    <n v="1"/>
    <n v="2"/>
    <n v="100"/>
    <n v="0.6"/>
    <n v="20"/>
    <n v="24"/>
  </r>
  <r>
    <s v="Удаление бронирования "/>
    <x v="7"/>
    <n v="1"/>
    <n v="2"/>
    <n v="100"/>
    <n v="0.6"/>
    <n v="20"/>
    <n v="2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Поиск билета без покупки"/>
    <x v="0"/>
    <n v="1"/>
    <n v="1"/>
    <n v="38"/>
    <n v="1.5789473684210527"/>
    <n v="20"/>
    <n v="31.578947368421055"/>
  </r>
  <r>
    <s v="Поиск билета без покупки"/>
    <x v="1"/>
    <n v="1"/>
    <n v="1"/>
    <n v="38"/>
    <n v="1.5789473684210527"/>
    <n v="20"/>
    <n v="31.578947368421055"/>
  </r>
  <r>
    <s v="Поиск билета без покупки"/>
    <x v="2"/>
    <n v="1"/>
    <n v="1"/>
    <n v="38"/>
    <n v="1.5789473684210527"/>
    <n v="20"/>
    <n v="31.578947368421055"/>
  </r>
  <r>
    <s v="Поиск билета без покупки"/>
    <x v="3"/>
    <n v="1"/>
    <n v="1"/>
    <n v="38"/>
    <n v="1.5789473684210527"/>
    <n v="20"/>
    <n v="31.578947368421055"/>
  </r>
  <r>
    <s v="Поиск билета без покупки"/>
    <x v="4"/>
    <n v="1"/>
    <n v="1"/>
    <n v="38"/>
    <n v="1.5789473684210527"/>
    <n v="20"/>
    <n v="31.578947368421055"/>
  </r>
  <r>
    <s v="Поиск билета без покупки"/>
    <x v="7"/>
    <n v="1"/>
    <n v="1"/>
    <n v="38"/>
    <n v="1.5789473684210527"/>
    <n v="20"/>
    <n v="31.578947368421055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4534C-5410-BC4B-9269-B1024A971FED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abSelected="1" topLeftCell="I1" zoomScale="90" zoomScaleNormal="100" workbookViewId="0">
      <selection activeCell="P4" sqref="P4"/>
    </sheetView>
  </sheetViews>
  <sheetFormatPr baseColWidth="10" defaultColWidth="11.5" defaultRowHeight="15" x14ac:dyDescent="0.2"/>
  <cols>
    <col min="1" max="1" width="31.6640625" customWidth="1"/>
    <col min="2" max="2" width="31.5" bestFit="1" customWidth="1"/>
    <col min="3" max="3" width="18.1640625" customWidth="1"/>
    <col min="4" max="4" width="17.83203125" customWidth="1"/>
    <col min="5" max="5" width="19.1640625" bestFit="1" customWidth="1"/>
    <col min="7" max="7" width="18.6640625" bestFit="1" customWidth="1"/>
    <col min="8" max="8" width="17" customWidth="1"/>
    <col min="9" max="9" width="41.5" bestFit="1" customWidth="1"/>
    <col min="10" max="10" width="19" bestFit="1" customWidth="1"/>
    <col min="11" max="11" width="18.1640625" customWidth="1"/>
    <col min="12" max="12" width="26.6640625" customWidth="1"/>
    <col min="13" max="13" width="35.1640625" bestFit="1" customWidth="1"/>
    <col min="14" max="14" width="17.83203125" customWidth="1"/>
    <col min="15" max="15" width="23.83203125" customWidth="1"/>
    <col min="16" max="16" width="23.5" bestFit="1" customWidth="1"/>
    <col min="17" max="17" width="26" customWidth="1"/>
    <col min="18" max="18" width="10.5" customWidth="1"/>
    <col min="19" max="19" width="15.33203125" customWidth="1"/>
  </cols>
  <sheetData>
    <row r="1" spans="1:24" ht="16" thickBot="1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105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X1" t="s">
        <v>51</v>
      </c>
    </row>
    <row r="2" spans="1:24" x14ac:dyDescent="0.2">
      <c r="A2" s="30" t="s">
        <v>8</v>
      </c>
      <c r="B2" s="30" t="s">
        <v>62</v>
      </c>
      <c r="C2" s="69">
        <v>1</v>
      </c>
      <c r="D2" s="71">
        <f t="shared" ref="D2:D29" si="0">VLOOKUP(A2,$M$1:$W$10,6,FALSE)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140.5525544065442</v>
      </c>
      <c r="K2" s="15"/>
      <c r="M2" t="s">
        <v>8</v>
      </c>
      <c r="N2" s="24">
        <v>5</v>
      </c>
      <c r="O2" s="64">
        <v>35</v>
      </c>
      <c r="P2" s="65">
        <v>40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">
      <c r="A3" s="30" t="s">
        <v>8</v>
      </c>
      <c r="B3" s="30" t="s">
        <v>0</v>
      </c>
      <c r="C3" s="69">
        <v>1</v>
      </c>
      <c r="D3" s="72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29" si="3">VLOOKUP(A3,$M$1:$W$8,8,FALSE)</f>
        <v>20</v>
      </c>
      <c r="H3" s="20">
        <f>D3*F3*G3</f>
        <v>58.064516129032256</v>
      </c>
      <c r="I3" s="17" t="s">
        <v>12</v>
      </c>
      <c r="J3" s="20">
        <v>89.643463497453311</v>
      </c>
      <c r="K3" s="15"/>
      <c r="M3" t="s">
        <v>9</v>
      </c>
      <c r="N3" s="24">
        <v>3</v>
      </c>
      <c r="O3" s="64">
        <v>20</v>
      </c>
      <c r="P3" s="65">
        <v>23</v>
      </c>
      <c r="Q3" s="36">
        <v>100</v>
      </c>
      <c r="R3" s="18">
        <v>2</v>
      </c>
      <c r="S3" s="19">
        <f t="shared" si="1"/>
        <v>0.6</v>
      </c>
      <c r="T3" s="22">
        <v>20</v>
      </c>
      <c r="U3" s="23">
        <f>ROUND(R3*S3*T3,0)</f>
        <v>24</v>
      </c>
      <c r="V3" s="35">
        <f t="shared" si="2"/>
        <v>0.2</v>
      </c>
    </row>
    <row r="4" spans="1:24" x14ac:dyDescent="0.2">
      <c r="A4" s="30" t="s">
        <v>8</v>
      </c>
      <c r="B4" s="30" t="s">
        <v>76</v>
      </c>
      <c r="C4" s="69">
        <v>1</v>
      </c>
      <c r="D4" s="72">
        <f t="shared" si="0"/>
        <v>3</v>
      </c>
      <c r="E4">
        <f t="shared" ref="E4:E11" si="4">VLOOKUP(A4,$M$1:$W$8,5,FALSE)</f>
        <v>62</v>
      </c>
      <c r="F4" s="21">
        <f t="shared" ref="F4:F29" si="5">60/E4*C4</f>
        <v>0.967741935483871</v>
      </c>
      <c r="G4">
        <f t="shared" si="3"/>
        <v>20</v>
      </c>
      <c r="H4" s="20">
        <f t="shared" ref="H4:H29" si="6">D4*F4*G4</f>
        <v>58.064516129032256</v>
      </c>
      <c r="I4" s="17" t="s">
        <v>6</v>
      </c>
      <c r="J4" s="20">
        <v>113.64346349745331</v>
      </c>
      <c r="K4" s="15"/>
      <c r="M4" t="s">
        <v>61</v>
      </c>
      <c r="N4" s="24">
        <v>3</v>
      </c>
      <c r="O4" s="64">
        <v>15</v>
      </c>
      <c r="P4" s="65">
        <v>18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">
      <c r="A5" s="30" t="s">
        <v>8</v>
      </c>
      <c r="B5" s="30" t="s">
        <v>11</v>
      </c>
      <c r="C5" s="69">
        <v>1</v>
      </c>
      <c r="D5" s="72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11</v>
      </c>
      <c r="J5" s="20">
        <v>89.643463497453311</v>
      </c>
      <c r="K5" s="15"/>
      <c r="M5" t="s">
        <v>66</v>
      </c>
      <c r="N5" s="24">
        <v>4</v>
      </c>
      <c r="O5" s="64">
        <v>25</v>
      </c>
      <c r="P5" s="65">
        <v>29</v>
      </c>
      <c r="Q5" s="36">
        <v>38</v>
      </c>
      <c r="R5" s="18">
        <v>1</v>
      </c>
      <c r="S5" s="19">
        <f t="shared" si="1"/>
        <v>1.5789473684210527</v>
      </c>
      <c r="T5" s="22">
        <v>20</v>
      </c>
      <c r="U5" s="23">
        <f>ROUND(R5*S5*T5,0)</f>
        <v>32</v>
      </c>
      <c r="V5" s="35">
        <f t="shared" si="2"/>
        <v>0.1</v>
      </c>
    </row>
    <row r="6" spans="1:24" x14ac:dyDescent="0.2">
      <c r="A6" s="30" t="s">
        <v>8</v>
      </c>
      <c r="B6" s="30" t="s">
        <v>12</v>
      </c>
      <c r="C6" s="69">
        <v>1</v>
      </c>
      <c r="D6" s="72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10</v>
      </c>
      <c r="N6" s="24">
        <v>3</v>
      </c>
      <c r="O6" s="64">
        <v>10</v>
      </c>
      <c r="P6" s="65">
        <v>13</v>
      </c>
      <c r="Q6" s="36">
        <v>110</v>
      </c>
      <c r="R6" s="18">
        <v>1</v>
      </c>
      <c r="S6" s="19">
        <f t="shared" si="1"/>
        <v>0.54545454545454541</v>
      </c>
      <c r="T6" s="22">
        <v>20</v>
      </c>
      <c r="U6" s="23">
        <f>ROUND(R6*S6*T6,0)</f>
        <v>11</v>
      </c>
      <c r="V6" s="35">
        <f t="shared" si="2"/>
        <v>0.1</v>
      </c>
    </row>
    <row r="7" spans="1:24" x14ac:dyDescent="0.2">
      <c r="A7" s="30" t="s">
        <v>8</v>
      </c>
      <c r="B7" s="30" t="s">
        <v>3</v>
      </c>
      <c r="C7" s="69">
        <v>1</v>
      </c>
      <c r="D7" s="72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13</v>
      </c>
      <c r="J7" s="20">
        <v>24</v>
      </c>
      <c r="K7" s="15"/>
      <c r="M7" t="s">
        <v>67</v>
      </c>
      <c r="N7" s="24">
        <v>2</v>
      </c>
      <c r="O7" s="66">
        <v>5</v>
      </c>
      <c r="P7" s="20">
        <v>7</v>
      </c>
      <c r="Q7" s="36">
        <v>75</v>
      </c>
      <c r="R7" s="18">
        <v>1</v>
      </c>
      <c r="S7" s="19">
        <f t="shared" si="1"/>
        <v>0.8</v>
      </c>
      <c r="T7" s="22">
        <v>20</v>
      </c>
      <c r="U7" s="23">
        <f>SUM(U2:U6)</f>
        <v>157</v>
      </c>
      <c r="V7" s="35">
        <f t="shared" si="2"/>
        <v>0.1</v>
      </c>
    </row>
    <row r="8" spans="1:24" x14ac:dyDescent="0.2">
      <c r="A8" s="30" t="s">
        <v>8</v>
      </c>
      <c r="B8" s="30" t="s">
        <v>4</v>
      </c>
      <c r="C8" s="69">
        <v>1</v>
      </c>
      <c r="D8" s="72">
        <f t="shared" si="0"/>
        <v>3</v>
      </c>
      <c r="E8" s="20">
        <f>VLOOKUP(A8,$M$1:$W$8,5,FALSE)</f>
        <v>62</v>
      </c>
      <c r="F8" s="21">
        <f t="shared" si="5"/>
        <v>0.967741935483871</v>
      </c>
      <c r="G8">
        <f t="shared" si="3"/>
        <v>20</v>
      </c>
      <c r="H8" s="20">
        <f>D8*F8*G8</f>
        <v>58.064516129032256</v>
      </c>
      <c r="I8" s="17" t="s">
        <v>4</v>
      </c>
      <c r="J8" s="20">
        <v>92.973607038123163</v>
      </c>
      <c r="K8" s="15"/>
      <c r="V8" s="68">
        <f>SUM(V2:V7)</f>
        <v>0.99999999999999989</v>
      </c>
    </row>
    <row r="9" spans="1:24" ht="16" thickBot="1" x14ac:dyDescent="0.25">
      <c r="A9" s="30" t="s">
        <v>8</v>
      </c>
      <c r="B9" s="30" t="s">
        <v>6</v>
      </c>
      <c r="C9" s="69">
        <v>1</v>
      </c>
      <c r="D9" s="70">
        <f t="shared" si="0"/>
        <v>3</v>
      </c>
      <c r="E9" s="20">
        <f t="shared" si="4"/>
        <v>62</v>
      </c>
      <c r="F9" s="21">
        <f t="shared" si="5"/>
        <v>0.967741935483871</v>
      </c>
      <c r="G9">
        <f t="shared" si="3"/>
        <v>20</v>
      </c>
      <c r="H9" s="20">
        <f t="shared" si="6"/>
        <v>58.064516129032256</v>
      </c>
      <c r="I9" s="17" t="s">
        <v>62</v>
      </c>
      <c r="J9" s="20">
        <v>172.5525544065442</v>
      </c>
      <c r="K9" s="15"/>
    </row>
    <row r="10" spans="1:24" x14ac:dyDescent="0.2">
      <c r="A10" s="30" t="s">
        <v>9</v>
      </c>
      <c r="B10" s="30" t="s">
        <v>62</v>
      </c>
      <c r="C10" s="30">
        <v>1</v>
      </c>
      <c r="D10" s="51">
        <f t="shared" si="0"/>
        <v>2</v>
      </c>
      <c r="E10" s="20">
        <f>VLOOKUP(A10,$M$1:$W$8,5,FALSE)</f>
        <v>100</v>
      </c>
      <c r="F10" s="21">
        <f t="shared" si="5"/>
        <v>0.6</v>
      </c>
      <c r="G10">
        <f t="shared" si="3"/>
        <v>20</v>
      </c>
      <c r="H10" s="20">
        <f t="shared" si="6"/>
        <v>24</v>
      </c>
      <c r="I10" s="17" t="s">
        <v>64</v>
      </c>
      <c r="J10" s="20">
        <v>32</v>
      </c>
    </row>
    <row r="11" spans="1:24" x14ac:dyDescent="0.2">
      <c r="A11" s="30" t="s">
        <v>9</v>
      </c>
      <c r="B11" s="30" t="s">
        <v>0</v>
      </c>
      <c r="C11" s="30">
        <v>1</v>
      </c>
      <c r="D11" s="49">
        <f t="shared" si="0"/>
        <v>2</v>
      </c>
      <c r="E11" s="20">
        <f t="shared" si="4"/>
        <v>100</v>
      </c>
      <c r="F11" s="21">
        <f t="shared" si="5"/>
        <v>0.6</v>
      </c>
      <c r="G11">
        <f t="shared" si="3"/>
        <v>20</v>
      </c>
      <c r="H11" s="20">
        <f t="shared" si="6"/>
        <v>24</v>
      </c>
      <c r="I11" s="17" t="s">
        <v>63</v>
      </c>
      <c r="J11" s="20">
        <v>32</v>
      </c>
    </row>
    <row r="12" spans="1:24" x14ac:dyDescent="0.2">
      <c r="A12" s="30" t="s">
        <v>9</v>
      </c>
      <c r="B12" s="30" t="s">
        <v>4</v>
      </c>
      <c r="C12" s="30">
        <v>1</v>
      </c>
      <c r="D12" s="49">
        <f t="shared" si="0"/>
        <v>2</v>
      </c>
      <c r="E12" s="20">
        <f t="shared" ref="E12:E29" si="7">VLOOKUP(A12,$M$1:$W$8,5,FALSE)</f>
        <v>100</v>
      </c>
      <c r="F12" s="21">
        <f t="shared" si="5"/>
        <v>0.6</v>
      </c>
      <c r="G12">
        <f t="shared" si="3"/>
        <v>20</v>
      </c>
      <c r="H12" s="20">
        <f t="shared" si="6"/>
        <v>24</v>
      </c>
      <c r="I12" s="17" t="s">
        <v>65</v>
      </c>
      <c r="J12" s="20">
        <v>32</v>
      </c>
    </row>
    <row r="13" spans="1:24" x14ac:dyDescent="0.2">
      <c r="A13" s="30" t="s">
        <v>9</v>
      </c>
      <c r="B13" s="30" t="s">
        <v>13</v>
      </c>
      <c r="C13" s="30">
        <v>1</v>
      </c>
      <c r="D13" s="49">
        <f t="shared" si="0"/>
        <v>2</v>
      </c>
      <c r="E13" s="20">
        <f t="shared" si="7"/>
        <v>100</v>
      </c>
      <c r="F13" s="21">
        <f t="shared" si="5"/>
        <v>0.6</v>
      </c>
      <c r="G13">
        <f t="shared" si="3"/>
        <v>20</v>
      </c>
      <c r="H13" s="20">
        <f>D13*F13*G13</f>
        <v>24</v>
      </c>
      <c r="I13" s="17" t="s">
        <v>76</v>
      </c>
      <c r="J13" s="20">
        <v>89.643463497453311</v>
      </c>
    </row>
    <row r="14" spans="1:24" ht="16" thickBot="1" x14ac:dyDescent="0.25">
      <c r="A14" s="30" t="s">
        <v>9</v>
      </c>
      <c r="B14" s="30" t="s">
        <v>6</v>
      </c>
      <c r="C14" s="30">
        <v>1</v>
      </c>
      <c r="D14" s="50">
        <f t="shared" si="0"/>
        <v>2</v>
      </c>
      <c r="E14" s="20">
        <f t="shared" si="7"/>
        <v>100</v>
      </c>
      <c r="F14" s="21">
        <f t="shared" si="5"/>
        <v>0.6</v>
      </c>
      <c r="G14">
        <f t="shared" si="3"/>
        <v>20</v>
      </c>
      <c r="H14" s="20">
        <f t="shared" si="6"/>
        <v>24</v>
      </c>
      <c r="I14" s="17" t="s">
        <v>41</v>
      </c>
      <c r="J14" s="20">
        <v>966.71708597005716</v>
      </c>
    </row>
    <row r="15" spans="1:24" x14ac:dyDescent="0.2">
      <c r="A15" s="30" t="s">
        <v>61</v>
      </c>
      <c r="B15" s="30" t="s">
        <v>62</v>
      </c>
      <c r="C15" s="30">
        <v>1</v>
      </c>
      <c r="D15" s="51">
        <f t="shared" si="0"/>
        <v>2</v>
      </c>
      <c r="E15" s="20">
        <f t="shared" si="7"/>
        <v>75</v>
      </c>
      <c r="F15" s="21">
        <f t="shared" si="5"/>
        <v>0.8</v>
      </c>
      <c r="G15">
        <f t="shared" si="3"/>
        <v>20</v>
      </c>
      <c r="H15" s="20">
        <f t="shared" si="6"/>
        <v>32</v>
      </c>
    </row>
    <row r="16" spans="1:24" x14ac:dyDescent="0.2">
      <c r="A16" s="30" t="s">
        <v>61</v>
      </c>
      <c r="B16" s="30" t="s">
        <v>64</v>
      </c>
      <c r="C16" s="30">
        <v>1</v>
      </c>
      <c r="D16" s="49">
        <f t="shared" si="0"/>
        <v>2</v>
      </c>
      <c r="E16" s="20">
        <f t="shared" si="7"/>
        <v>75</v>
      </c>
      <c r="F16" s="21">
        <f t="shared" si="5"/>
        <v>0.8</v>
      </c>
      <c r="G16">
        <f t="shared" si="3"/>
        <v>20</v>
      </c>
      <c r="H16" s="20">
        <f t="shared" si="6"/>
        <v>32</v>
      </c>
    </row>
    <row r="17" spans="1:9" x14ac:dyDescent="0.2">
      <c r="A17" s="30" t="s">
        <v>61</v>
      </c>
      <c r="B17" s="30" t="s">
        <v>63</v>
      </c>
      <c r="C17" s="30">
        <v>1</v>
      </c>
      <c r="D17" s="49">
        <f t="shared" si="0"/>
        <v>2</v>
      </c>
      <c r="E17" s="20">
        <f t="shared" si="7"/>
        <v>75</v>
      </c>
      <c r="F17" s="21">
        <f t="shared" si="5"/>
        <v>0.8</v>
      </c>
      <c r="G17">
        <f t="shared" si="3"/>
        <v>20</v>
      </c>
      <c r="H17" s="20">
        <f t="shared" ref="H17:H21" si="8">D17*F17*G17</f>
        <v>32</v>
      </c>
    </row>
    <row r="18" spans="1:9" ht="16" thickBot="1" x14ac:dyDescent="0.25">
      <c r="A18" s="30" t="s">
        <v>61</v>
      </c>
      <c r="B18" s="30" t="s">
        <v>65</v>
      </c>
      <c r="C18" s="30">
        <v>1</v>
      </c>
      <c r="D18" s="49">
        <f t="shared" si="0"/>
        <v>2</v>
      </c>
      <c r="E18">
        <f>VLOOKUP(A18,$M$1:$W$8,5,FALSE)</f>
        <v>75</v>
      </c>
      <c r="F18" s="21">
        <f>60/E18*C18</f>
        <v>0.8</v>
      </c>
      <c r="G18">
        <f t="shared" si="3"/>
        <v>20</v>
      </c>
      <c r="H18" s="20">
        <f>D18*F18*G18</f>
        <v>32</v>
      </c>
    </row>
    <row r="19" spans="1:9" x14ac:dyDescent="0.2">
      <c r="A19" s="30" t="s">
        <v>67</v>
      </c>
      <c r="B19" s="30" t="s">
        <v>62</v>
      </c>
      <c r="C19" s="69">
        <v>1</v>
      </c>
      <c r="D19" s="71">
        <f t="shared" si="0"/>
        <v>1</v>
      </c>
      <c r="E19">
        <f>VLOOKUP(A19,$M$1:$W$8,5,FALSE)</f>
        <v>75</v>
      </c>
      <c r="F19" s="21">
        <f>60/E19*C19</f>
        <v>0.8</v>
      </c>
      <c r="G19">
        <f t="shared" si="3"/>
        <v>20</v>
      </c>
      <c r="H19" s="20">
        <f t="shared" si="8"/>
        <v>16</v>
      </c>
    </row>
    <row r="20" spans="1:9" x14ac:dyDescent="0.2">
      <c r="A20" s="30" t="s">
        <v>67</v>
      </c>
      <c r="B20" s="30" t="s">
        <v>0</v>
      </c>
      <c r="C20" s="69">
        <v>1</v>
      </c>
      <c r="D20" s="72">
        <f t="shared" si="0"/>
        <v>1</v>
      </c>
      <c r="E20">
        <f>VLOOKUP(A20,$M$1:$W$8,5,FALSE)</f>
        <v>75</v>
      </c>
      <c r="F20" s="21">
        <f>60/E20*C20</f>
        <v>0.8</v>
      </c>
      <c r="G20">
        <f t="shared" si="3"/>
        <v>20</v>
      </c>
      <c r="H20" s="20">
        <f t="shared" si="8"/>
        <v>16</v>
      </c>
    </row>
    <row r="21" spans="1:9" x14ac:dyDescent="0.2">
      <c r="A21" s="30" t="s">
        <v>66</v>
      </c>
      <c r="B21" s="30" t="s">
        <v>62</v>
      </c>
      <c r="C21" s="30">
        <v>1</v>
      </c>
      <c r="D21" s="49">
        <f t="shared" si="0"/>
        <v>1</v>
      </c>
      <c r="E21">
        <f t="shared" si="7"/>
        <v>38</v>
      </c>
      <c r="F21" s="21">
        <f t="shared" si="5"/>
        <v>1.5789473684210527</v>
      </c>
      <c r="G21">
        <f t="shared" si="3"/>
        <v>20</v>
      </c>
      <c r="H21" s="20">
        <f t="shared" si="8"/>
        <v>31.578947368421055</v>
      </c>
    </row>
    <row r="22" spans="1:9" x14ac:dyDescent="0.2">
      <c r="A22" s="30" t="s">
        <v>66</v>
      </c>
      <c r="B22" s="30" t="s">
        <v>0</v>
      </c>
      <c r="C22" s="30">
        <v>1</v>
      </c>
      <c r="D22" s="49">
        <f t="shared" si="0"/>
        <v>1</v>
      </c>
      <c r="E22">
        <f t="shared" si="7"/>
        <v>38</v>
      </c>
      <c r="F22" s="21">
        <f t="shared" si="5"/>
        <v>1.5789473684210527</v>
      </c>
      <c r="G22">
        <f t="shared" si="3"/>
        <v>20</v>
      </c>
      <c r="H22" s="20">
        <f t="shared" si="6"/>
        <v>31.578947368421055</v>
      </c>
    </row>
    <row r="23" spans="1:9" x14ac:dyDescent="0.2">
      <c r="A23" s="30" t="s">
        <v>66</v>
      </c>
      <c r="B23" s="30" t="s">
        <v>76</v>
      </c>
      <c r="C23" s="30">
        <v>1</v>
      </c>
      <c r="D23" s="49">
        <f t="shared" si="0"/>
        <v>1</v>
      </c>
      <c r="E23">
        <f t="shared" si="7"/>
        <v>38</v>
      </c>
      <c r="F23" s="21">
        <f t="shared" si="5"/>
        <v>1.5789473684210527</v>
      </c>
      <c r="G23">
        <f t="shared" si="3"/>
        <v>20</v>
      </c>
      <c r="H23" s="20">
        <f t="shared" si="6"/>
        <v>31.578947368421055</v>
      </c>
    </row>
    <row r="24" spans="1:9" x14ac:dyDescent="0.2">
      <c r="A24" s="30" t="s">
        <v>66</v>
      </c>
      <c r="B24" s="30" t="s">
        <v>11</v>
      </c>
      <c r="C24" s="30">
        <v>1</v>
      </c>
      <c r="D24" s="49">
        <f t="shared" si="0"/>
        <v>1</v>
      </c>
      <c r="E24">
        <f t="shared" si="7"/>
        <v>38</v>
      </c>
      <c r="F24" s="21">
        <f t="shared" si="5"/>
        <v>1.5789473684210527</v>
      </c>
      <c r="G24">
        <f t="shared" si="3"/>
        <v>20</v>
      </c>
      <c r="H24" s="20">
        <f t="shared" si="6"/>
        <v>31.578947368421055</v>
      </c>
    </row>
    <row r="25" spans="1:9" x14ac:dyDescent="0.2">
      <c r="A25" s="30" t="s">
        <v>66</v>
      </c>
      <c r="B25" s="30" t="s">
        <v>12</v>
      </c>
      <c r="C25" s="30">
        <v>1</v>
      </c>
      <c r="D25" s="49">
        <f t="shared" si="0"/>
        <v>1</v>
      </c>
      <c r="E25">
        <f t="shared" si="7"/>
        <v>38</v>
      </c>
      <c r="F25" s="21">
        <f t="shared" si="5"/>
        <v>1.5789473684210527</v>
      </c>
      <c r="G25">
        <f t="shared" si="3"/>
        <v>20</v>
      </c>
      <c r="H25" s="20">
        <f t="shared" si="6"/>
        <v>31.578947368421055</v>
      </c>
    </row>
    <row r="26" spans="1:9" ht="16" thickBot="1" x14ac:dyDescent="0.25">
      <c r="A26" s="30" t="s">
        <v>66</v>
      </c>
      <c r="B26" s="30" t="s">
        <v>6</v>
      </c>
      <c r="C26" s="30">
        <v>1</v>
      </c>
      <c r="D26" s="49">
        <f t="shared" si="0"/>
        <v>1</v>
      </c>
      <c r="E26">
        <f t="shared" si="7"/>
        <v>38</v>
      </c>
      <c r="F26" s="21">
        <f t="shared" si="5"/>
        <v>1.5789473684210527</v>
      </c>
      <c r="G26">
        <f t="shared" si="3"/>
        <v>20</v>
      </c>
      <c r="H26" s="20">
        <f t="shared" si="6"/>
        <v>31.578947368421055</v>
      </c>
    </row>
    <row r="27" spans="1:9" x14ac:dyDescent="0.2">
      <c r="A27" s="30" t="s">
        <v>10</v>
      </c>
      <c r="B27" s="30" t="s">
        <v>62</v>
      </c>
      <c r="C27" s="30">
        <v>1</v>
      </c>
      <c r="D27" s="51">
        <f t="shared" si="0"/>
        <v>1</v>
      </c>
      <c r="E27">
        <f t="shared" si="7"/>
        <v>110</v>
      </c>
      <c r="F27" s="21">
        <f t="shared" si="5"/>
        <v>0.54545454545454541</v>
      </c>
      <c r="G27">
        <f t="shared" si="3"/>
        <v>20</v>
      </c>
      <c r="H27" s="20">
        <f t="shared" si="6"/>
        <v>10.909090909090908</v>
      </c>
    </row>
    <row r="28" spans="1:9" x14ac:dyDescent="0.2">
      <c r="A28" s="30" t="s">
        <v>10</v>
      </c>
      <c r="B28" s="30" t="s">
        <v>0</v>
      </c>
      <c r="C28" s="30">
        <v>1</v>
      </c>
      <c r="D28" s="49">
        <f t="shared" si="0"/>
        <v>1</v>
      </c>
      <c r="E28">
        <f t="shared" si="7"/>
        <v>110</v>
      </c>
      <c r="F28" s="21">
        <f t="shared" si="5"/>
        <v>0.54545454545454541</v>
      </c>
      <c r="G28">
        <f t="shared" si="3"/>
        <v>20</v>
      </c>
      <c r="H28" s="20">
        <f t="shared" si="6"/>
        <v>10.909090909090908</v>
      </c>
    </row>
    <row r="29" spans="1:9" x14ac:dyDescent="0.2">
      <c r="A29" s="30" t="s">
        <v>10</v>
      </c>
      <c r="B29" s="30" t="s">
        <v>4</v>
      </c>
      <c r="C29" s="30">
        <v>1</v>
      </c>
      <c r="D29" s="49">
        <f t="shared" si="0"/>
        <v>1</v>
      </c>
      <c r="E29">
        <f t="shared" si="7"/>
        <v>110</v>
      </c>
      <c r="F29" s="21">
        <f t="shared" si="5"/>
        <v>0.54545454545454541</v>
      </c>
      <c r="G29">
        <f t="shared" si="3"/>
        <v>20</v>
      </c>
      <c r="H29" s="20">
        <f t="shared" si="6"/>
        <v>10.909090909090908</v>
      </c>
    </row>
    <row r="30" spans="1:9" ht="16" thickBot="1" x14ac:dyDescent="0.25"/>
    <row r="31" spans="1:9" x14ac:dyDescent="0.2">
      <c r="A31" s="74" t="s">
        <v>78</v>
      </c>
      <c r="B31" s="75"/>
    </row>
    <row r="32" spans="1:9" ht="80" x14ac:dyDescent="0.25">
      <c r="A32" s="38" t="s">
        <v>77</v>
      </c>
      <c r="B32" s="39" t="s">
        <v>58</v>
      </c>
      <c r="C32" s="37" t="s">
        <v>57</v>
      </c>
      <c r="D32" s="55" t="s">
        <v>130</v>
      </c>
      <c r="E32" s="58"/>
      <c r="F32" s="57" t="s">
        <v>88</v>
      </c>
      <c r="G32" s="29" t="s">
        <v>56</v>
      </c>
      <c r="H32" s="29" t="s">
        <v>59</v>
      </c>
      <c r="I32" s="29" t="s">
        <v>60</v>
      </c>
    </row>
    <row r="33" spans="1:9" ht="20" x14ac:dyDescent="0.2">
      <c r="A33" s="38" t="s">
        <v>62</v>
      </c>
      <c r="B33" s="40">
        <v>520</v>
      </c>
      <c r="C33" s="28">
        <f>GETPIVOTDATA("Итого",$I$1,"transaction rq",A33)*3</f>
        <v>517.65766321963258</v>
      </c>
      <c r="D33" s="56">
        <f>1-B33/C33</f>
        <v>-4.5248760847063085E-3</v>
      </c>
      <c r="E33" s="54"/>
      <c r="F33" s="53" t="str">
        <f>VLOOKUP(A33,Соответствие!A:B,2,FALSE)</f>
        <v>open_site</v>
      </c>
      <c r="G33" s="59">
        <f>C33/3</f>
        <v>172.5525544065442</v>
      </c>
      <c r="H33" s="48" t="e">
        <f>VLOOKUP(F33,SummaryReport!A:J,8,FALSE)</f>
        <v>#N/A</v>
      </c>
      <c r="I33" s="26" t="e">
        <f t="shared" ref="I33:I44" si="9">1-G33/H33</f>
        <v>#N/A</v>
      </c>
    </row>
    <row r="34" spans="1:9" ht="19" x14ac:dyDescent="0.2">
      <c r="A34" s="41" t="s">
        <v>0</v>
      </c>
      <c r="B34" s="40">
        <v>422</v>
      </c>
      <c r="C34" s="28">
        <f t="shared" ref="C34:C44" si="10">GETPIVOTDATA("Итого",$I$1,"transaction rq",A34)*3</f>
        <v>421.65766321963258</v>
      </c>
      <c r="D34" s="56">
        <f>1-B34/C34</f>
        <v>-8.1188321766401117E-4</v>
      </c>
      <c r="E34" s="54"/>
      <c r="F34" s="53" t="str">
        <f>VLOOKUP(A34,Соответствие!A:B,2,FALSE)</f>
        <v>login</v>
      </c>
      <c r="G34" s="59">
        <f t="shared" ref="G34:G44" si="11">C34/3</f>
        <v>140.5525544065442</v>
      </c>
      <c r="H34" s="48">
        <f>VLOOKUP(F34,SummaryReport!A:J,8,FALSE)</f>
        <v>136</v>
      </c>
      <c r="I34" s="26">
        <f t="shared" si="9"/>
        <v>-3.3474664754001404E-2</v>
      </c>
    </row>
    <row r="35" spans="1:9" ht="38" x14ac:dyDescent="0.2">
      <c r="A35" s="42" t="s">
        <v>76</v>
      </c>
      <c r="B35" s="40">
        <v>305</v>
      </c>
      <c r="C35" s="28">
        <v>314</v>
      </c>
      <c r="D35" s="56">
        <f>1-B35/C35</f>
        <v>2.8662420382165599E-2</v>
      </c>
      <c r="E35" s="54"/>
      <c r="F35" s="53" t="str">
        <f>VLOOKUP(A35,Соответствие!A:B,2,FALSE)</f>
        <v>search_flights_button</v>
      </c>
      <c r="G35" s="59">
        <f t="shared" si="11"/>
        <v>104.66666666666667</v>
      </c>
      <c r="H35" s="48" t="e">
        <f>VLOOKUP(F35,SummaryReport!A:J,8,FALSE)</f>
        <v>#N/A</v>
      </c>
      <c r="I35" s="26"/>
    </row>
    <row r="36" spans="1:9" ht="38" x14ac:dyDescent="0.2">
      <c r="A36" s="41" t="s">
        <v>11</v>
      </c>
      <c r="B36" s="40">
        <v>282</v>
      </c>
      <c r="C36" s="28">
        <f t="shared" si="10"/>
        <v>268.93039049235995</v>
      </c>
      <c r="D36" s="52">
        <f t="shared" ref="D36:D45" si="12">1-B36/C36</f>
        <v>-4.8598484848484835E-2</v>
      </c>
      <c r="E36" s="54"/>
      <c r="F36" s="53" t="str">
        <f>VLOOKUP(A36,Соответствие!A:B,2,FALSE)</f>
        <v>search_ticket</v>
      </c>
      <c r="G36" s="59">
        <f t="shared" si="11"/>
        <v>89.643463497453311</v>
      </c>
      <c r="H36" s="48" t="e">
        <f>VLOOKUP(F36,SummaryReport!A:J,8,FALSE)</f>
        <v>#N/A</v>
      </c>
      <c r="I36" s="26" t="e">
        <f t="shared" si="9"/>
        <v>#N/A</v>
      </c>
    </row>
    <row r="37" spans="1:9" ht="19" x14ac:dyDescent="0.2">
      <c r="A37" s="41" t="s">
        <v>12</v>
      </c>
      <c r="B37" s="40">
        <v>270</v>
      </c>
      <c r="C37" s="28">
        <f t="shared" si="10"/>
        <v>268.93039049235995</v>
      </c>
      <c r="D37" s="52">
        <f t="shared" si="12"/>
        <v>-3.9772727272726627E-3</v>
      </c>
      <c r="E37" s="54"/>
      <c r="F37" s="53" t="str">
        <f>VLOOKUP(A37,Соответствие!A:B,2,FALSE)</f>
        <v>search_time_of_flight</v>
      </c>
      <c r="G37" s="59">
        <f t="shared" si="11"/>
        <v>89.643463497453311</v>
      </c>
      <c r="H37" s="48" t="e">
        <f>VLOOKUP(F37,SummaryReport!A:J,8,FALSE)</f>
        <v>#N/A</v>
      </c>
      <c r="I37" s="26" t="e">
        <f t="shared" si="9"/>
        <v>#N/A</v>
      </c>
    </row>
    <row r="38" spans="1:9" ht="19" x14ac:dyDescent="0.2">
      <c r="A38" s="41" t="s">
        <v>3</v>
      </c>
      <c r="B38" s="40">
        <v>175</v>
      </c>
      <c r="C38" s="28">
        <f t="shared" si="10"/>
        <v>174.19354838709677</v>
      </c>
      <c r="D38" s="52">
        <f t="shared" si="12"/>
        <v>-4.6296296296297612E-3</v>
      </c>
      <c r="E38" s="54"/>
      <c r="F38" s="53" t="str">
        <f>VLOOKUP(A38,Соответствие!A:B,2,FALSE)</f>
        <v>payment</v>
      </c>
      <c r="G38" s="59">
        <f t="shared" si="11"/>
        <v>58.064516129032256</v>
      </c>
      <c r="H38" s="48" t="e">
        <f>VLOOKUP(F38,SummaryReport!A:J,8,FALSE)</f>
        <v>#N/A</v>
      </c>
      <c r="I38" s="26" t="e">
        <f t="shared" si="9"/>
        <v>#N/A</v>
      </c>
    </row>
    <row r="39" spans="1:9" ht="19" x14ac:dyDescent="0.2">
      <c r="A39" s="41" t="s">
        <v>4</v>
      </c>
      <c r="B39" s="40">
        <v>280</v>
      </c>
      <c r="C39" s="28">
        <f t="shared" si="10"/>
        <v>278.92082111436946</v>
      </c>
      <c r="D39" s="52">
        <f t="shared" si="12"/>
        <v>-3.8691227184795007E-3</v>
      </c>
      <c r="E39" s="67"/>
      <c r="F39" s="53" t="str">
        <f>VLOOKUP(A39,Соответствие!A:B,2,FALSE)</f>
        <v>itinerary</v>
      </c>
      <c r="G39" s="59">
        <f t="shared" si="11"/>
        <v>92.973607038123149</v>
      </c>
      <c r="H39" s="48" t="e">
        <f>VLOOKUP(F39,SummaryReport!A:J,8,FALSE)</f>
        <v>#N/A</v>
      </c>
      <c r="I39" s="26" t="e">
        <f t="shared" si="9"/>
        <v>#N/A</v>
      </c>
    </row>
    <row r="40" spans="1:9" ht="19" x14ac:dyDescent="0.2">
      <c r="A40" s="41" t="s">
        <v>13</v>
      </c>
      <c r="B40" s="40">
        <v>73</v>
      </c>
      <c r="C40" s="28">
        <f t="shared" si="10"/>
        <v>72</v>
      </c>
      <c r="D40" s="52">
        <f t="shared" si="12"/>
        <v>-1.388888888888884E-2</v>
      </c>
      <c r="E40" s="54"/>
      <c r="F40" s="53" t="str">
        <f>VLOOKUP(A40,Соответствие!A:B,2,FALSE)</f>
        <v>delete_booking</v>
      </c>
      <c r="G40" s="59">
        <f t="shared" si="11"/>
        <v>24</v>
      </c>
      <c r="H40" s="48" t="e">
        <f>VLOOKUP(F40,SummaryReport!A:J,8,FALSE)</f>
        <v>#N/A</v>
      </c>
      <c r="I40" s="26" t="e">
        <f t="shared" si="9"/>
        <v>#N/A</v>
      </c>
    </row>
    <row r="41" spans="1:9" ht="19" x14ac:dyDescent="0.2">
      <c r="A41" s="41" t="s">
        <v>6</v>
      </c>
      <c r="B41" s="40">
        <v>326</v>
      </c>
      <c r="C41" s="28">
        <f t="shared" si="10"/>
        <v>340.93039049235995</v>
      </c>
      <c r="D41" s="52">
        <f t="shared" si="12"/>
        <v>4.3793075973068807E-2</v>
      </c>
      <c r="E41" s="54"/>
      <c r="F41" s="53" t="str">
        <f>VLOOKUP(A41,Соответствие!A:B,2,FALSE)</f>
        <v>logout</v>
      </c>
      <c r="G41" s="59">
        <f t="shared" si="11"/>
        <v>113.64346349745331</v>
      </c>
      <c r="H41" s="48">
        <f>VLOOKUP(F41,SummaryReport!A:J,8,FALSE)</f>
        <v>107</v>
      </c>
      <c r="I41" s="26">
        <f t="shared" si="9"/>
        <v>-6.2088443901432866E-2</v>
      </c>
    </row>
    <row r="42" spans="1:9" ht="38" x14ac:dyDescent="0.2">
      <c r="A42" s="41" t="s">
        <v>64</v>
      </c>
      <c r="B42" s="40">
        <v>97</v>
      </c>
      <c r="C42" s="28">
        <f t="shared" si="10"/>
        <v>96</v>
      </c>
      <c r="D42" s="52">
        <f t="shared" si="12"/>
        <v>-1.0416666666666741E-2</v>
      </c>
      <c r="E42" s="54"/>
      <c r="F42" s="53" t="str">
        <f>VLOOKUP(A42,Соответствие!A:B,2,FALSE)</f>
        <v>sign_up_button</v>
      </c>
      <c r="G42" s="59">
        <f t="shared" si="11"/>
        <v>32</v>
      </c>
      <c r="H42" s="48"/>
      <c r="I42" s="26" t="e">
        <f t="shared" si="9"/>
        <v>#DIV/0!</v>
      </c>
    </row>
    <row r="43" spans="1:9" ht="38" x14ac:dyDescent="0.2">
      <c r="A43" s="41" t="s">
        <v>63</v>
      </c>
      <c r="B43" s="40">
        <v>97</v>
      </c>
      <c r="C43" s="28">
        <f t="shared" si="10"/>
        <v>96</v>
      </c>
      <c r="D43" s="52">
        <f t="shared" si="12"/>
        <v>-1.0416666666666741E-2</v>
      </c>
      <c r="E43" s="54"/>
      <c r="F43" s="53" t="str">
        <f>VLOOKUP(A43,Соответствие!A:B,2,FALSE)</f>
        <v>profile_fill</v>
      </c>
      <c r="G43" s="59">
        <f t="shared" si="11"/>
        <v>32</v>
      </c>
      <c r="H43" s="48"/>
      <c r="I43" s="26" t="e">
        <f t="shared" si="9"/>
        <v>#DIV/0!</v>
      </c>
    </row>
    <row r="44" spans="1:9" ht="38" x14ac:dyDescent="0.2">
      <c r="A44" s="41" t="s">
        <v>65</v>
      </c>
      <c r="B44" s="40">
        <v>97</v>
      </c>
      <c r="C44" s="28">
        <f t="shared" si="10"/>
        <v>96</v>
      </c>
      <c r="D44" s="52">
        <f t="shared" si="12"/>
        <v>-1.0416666666666741E-2</v>
      </c>
      <c r="E44" s="54"/>
      <c r="F44" s="53" t="str">
        <f>VLOOKUP(A44,Соответствие!A:B,2,FALSE)</f>
        <v>after_reg</v>
      </c>
      <c r="G44" s="59">
        <f t="shared" si="11"/>
        <v>32</v>
      </c>
      <c r="H44" s="48"/>
      <c r="I44" s="26" t="e">
        <f t="shared" si="9"/>
        <v>#DIV/0!</v>
      </c>
    </row>
    <row r="45" spans="1:9" ht="20" thickBot="1" x14ac:dyDescent="0.25">
      <c r="A45" s="43" t="s">
        <v>7</v>
      </c>
      <c r="B45" s="44">
        <f>SUM(B33:B44)</f>
        <v>2944</v>
      </c>
      <c r="C45" s="27">
        <f>SUM(C33:C44)</f>
        <v>2945.2208674178114</v>
      </c>
      <c r="D45" s="25">
        <f t="shared" si="12"/>
        <v>4.1452491095572697E-4</v>
      </c>
    </row>
    <row r="46" spans="1:9" x14ac:dyDescent="0.2">
      <c r="I46" s="32"/>
    </row>
    <row r="47" spans="1:9" x14ac:dyDescent="0.2">
      <c r="C47" s="32" t="s">
        <v>75</v>
      </c>
      <c r="D47" s="32"/>
      <c r="E47" s="32"/>
      <c r="F47" s="32"/>
      <c r="G47" s="32"/>
      <c r="H47" s="32"/>
    </row>
    <row r="48" spans="1:9" x14ac:dyDescent="0.2">
      <c r="B48" t="s">
        <v>90</v>
      </c>
      <c r="C48" t="s">
        <v>74</v>
      </c>
      <c r="D48" t="s">
        <v>70</v>
      </c>
      <c r="E48" t="s">
        <v>72</v>
      </c>
      <c r="F48" t="s">
        <v>71</v>
      </c>
      <c r="G48" t="s">
        <v>73</v>
      </c>
      <c r="H48" t="s">
        <v>89</v>
      </c>
    </row>
    <row r="49" spans="1:10" x14ac:dyDescent="0.2">
      <c r="A49" s="60" t="s">
        <v>8</v>
      </c>
      <c r="B49" s="61">
        <f>124/3</f>
        <v>41.333333333333336</v>
      </c>
      <c r="C49" s="36">
        <v>57</v>
      </c>
      <c r="D49" s="33">
        <f>60/C49</f>
        <v>1.0526315789473684</v>
      </c>
      <c r="E49" s="47">
        <v>20</v>
      </c>
      <c r="F49" s="45">
        <f>B49/(D49*E49)</f>
        <v>1.9633333333333336</v>
      </c>
      <c r="G49" s="20">
        <f>ROUND(F49,0)</f>
        <v>2</v>
      </c>
      <c r="H49" s="20">
        <f>G49*D49*E49</f>
        <v>42.105263157894733</v>
      </c>
      <c r="I49" s="31">
        <f>1-B49/H49</f>
        <v>1.8333333333333202E-2</v>
      </c>
    </row>
    <row r="50" spans="1:10" x14ac:dyDescent="0.2">
      <c r="A50" s="60" t="s">
        <v>98</v>
      </c>
      <c r="B50" s="61">
        <f>150/3</f>
        <v>50</v>
      </c>
      <c r="C50" s="36">
        <v>25</v>
      </c>
      <c r="D50" s="33">
        <f>60/C50</f>
        <v>2.4</v>
      </c>
      <c r="E50" s="47">
        <v>20</v>
      </c>
      <c r="F50" s="45">
        <f>B50/(D50*E50)</f>
        <v>1.0416666666666667</v>
      </c>
      <c r="G50" s="20">
        <f>ROUND(F50,0)</f>
        <v>1</v>
      </c>
      <c r="H50" s="20">
        <f>G50*D50*E50</f>
        <v>48</v>
      </c>
      <c r="I50" s="31">
        <f>1-B50/H50</f>
        <v>-4.1666666666666741E-2</v>
      </c>
    </row>
    <row r="51" spans="1:10" x14ac:dyDescent="0.2">
      <c r="A51" s="60" t="s">
        <v>91</v>
      </c>
      <c r="B51" s="62">
        <f>30/3</f>
        <v>10</v>
      </c>
      <c r="C51" s="46">
        <v>115</v>
      </c>
      <c r="D51" s="33">
        <f>60/C51</f>
        <v>0.52173913043478259</v>
      </c>
      <c r="E51" s="47">
        <v>20</v>
      </c>
      <c r="F51" s="45">
        <f>B51/(D51*E51)</f>
        <v>0.95833333333333337</v>
      </c>
      <c r="G51" s="20">
        <v>1</v>
      </c>
      <c r="H51" s="20">
        <f>G51*D51*E51</f>
        <v>10.434782608695652</v>
      </c>
      <c r="I51" s="31">
        <f>1-B51/H51</f>
        <v>4.166666666666663E-2</v>
      </c>
    </row>
    <row r="52" spans="1:10" x14ac:dyDescent="0.2">
      <c r="A52" s="60" t="s">
        <v>68</v>
      </c>
      <c r="B52" s="61">
        <f>20/3</f>
        <v>6.666666666666667</v>
      </c>
      <c r="C52" s="36">
        <v>180</v>
      </c>
      <c r="D52" s="33">
        <f>60/C52</f>
        <v>0.33333333333333331</v>
      </c>
      <c r="E52" s="47">
        <v>20</v>
      </c>
      <c r="F52" s="45">
        <f>B52/(D52*E52)</f>
        <v>1.0000000000000002</v>
      </c>
      <c r="G52" s="20">
        <v>1</v>
      </c>
      <c r="H52" s="20">
        <f>G52*D52*E52</f>
        <v>6.6666666666666661</v>
      </c>
      <c r="I52" s="31">
        <f>1-B52/H52</f>
        <v>0</v>
      </c>
    </row>
    <row r="53" spans="1:10" x14ac:dyDescent="0.2">
      <c r="A53" s="60" t="s">
        <v>69</v>
      </c>
      <c r="B53" s="61">
        <f>120/3</f>
        <v>40</v>
      </c>
      <c r="C53" s="36">
        <v>30</v>
      </c>
      <c r="D53" s="33">
        <f>60/C53</f>
        <v>2</v>
      </c>
      <c r="E53" s="47">
        <v>20</v>
      </c>
      <c r="F53" s="45">
        <f>B53/(D53*E53)</f>
        <v>1</v>
      </c>
      <c r="G53" s="20">
        <f>ROUND(F53,0)</f>
        <v>1</v>
      </c>
      <c r="H53" s="20">
        <f>G53*D53*E53</f>
        <v>40</v>
      </c>
      <c r="I53" s="31">
        <f>1-B53/H53</f>
        <v>0</v>
      </c>
    </row>
    <row r="54" spans="1:10" x14ac:dyDescent="0.2">
      <c r="G54" s="20">
        <f>SUM(G49:G53)</f>
        <v>6</v>
      </c>
    </row>
    <row r="57" spans="1:10" x14ac:dyDescent="0.2">
      <c r="A57" t="s">
        <v>101</v>
      </c>
      <c r="B57" t="s">
        <v>102</v>
      </c>
      <c r="C57" t="s">
        <v>103</v>
      </c>
      <c r="D57" t="s">
        <v>46</v>
      </c>
      <c r="E57" t="s">
        <v>104</v>
      </c>
      <c r="F57" t="s">
        <v>55</v>
      </c>
      <c r="G57" t="s">
        <v>7</v>
      </c>
      <c r="I57" s="16" t="s">
        <v>40</v>
      </c>
      <c r="J57" t="s">
        <v>52</v>
      </c>
    </row>
    <row r="58" spans="1:10" x14ac:dyDescent="0.2">
      <c r="A58" t="s">
        <v>8</v>
      </c>
      <c r="B58" t="s">
        <v>92</v>
      </c>
      <c r="C58" s="20">
        <f>VLOOKUP(A58,$A$49:$H$53,6,FALSE)</f>
        <v>1.9633333333333336</v>
      </c>
      <c r="D58">
        <f>VLOOKUP(A58,$A$49:$H$53,3,FALSE)</f>
        <v>57</v>
      </c>
      <c r="E58" s="20">
        <f>60/D58</f>
        <v>1.0526315789473684</v>
      </c>
      <c r="F58">
        <v>20</v>
      </c>
      <c r="G58" s="20">
        <f>C58*E58*F58</f>
        <v>41.333333333333336</v>
      </c>
      <c r="I58" s="17" t="s">
        <v>95</v>
      </c>
      <c r="J58" s="20">
        <v>48</v>
      </c>
    </row>
    <row r="59" spans="1:10" x14ac:dyDescent="0.2">
      <c r="A59" t="s">
        <v>8</v>
      </c>
      <c r="B59" t="s">
        <v>67</v>
      </c>
      <c r="C59" s="20">
        <f t="shared" ref="C59:C83" si="13">VLOOKUP(A59,$A$49:$H$53,6,FALSE)</f>
        <v>1.9633333333333336</v>
      </c>
      <c r="D59">
        <f t="shared" ref="D59:D83" si="14">VLOOKUP(A59,$A$49:$H$53,3,FALSE)</f>
        <v>57</v>
      </c>
      <c r="E59" s="20">
        <f t="shared" ref="E59:E83" si="15">60/D59</f>
        <v>1.0526315789473684</v>
      </c>
      <c r="F59">
        <v>20</v>
      </c>
      <c r="G59" s="20">
        <f t="shared" ref="G59:G83" si="16">C59*E59*F59</f>
        <v>41.333333333333336</v>
      </c>
      <c r="I59" s="17" t="s">
        <v>92</v>
      </c>
      <c r="J59" s="20">
        <v>154.66666666666669</v>
      </c>
    </row>
    <row r="60" spans="1:10" x14ac:dyDescent="0.2">
      <c r="A60" t="s">
        <v>8</v>
      </c>
      <c r="B60" t="s">
        <v>93</v>
      </c>
      <c r="C60" s="20">
        <f t="shared" si="13"/>
        <v>1.9633333333333336</v>
      </c>
      <c r="D60">
        <f t="shared" si="14"/>
        <v>57</v>
      </c>
      <c r="E60" s="20">
        <f t="shared" si="15"/>
        <v>1.0526315789473684</v>
      </c>
      <c r="F60">
        <v>20</v>
      </c>
      <c r="G60" s="20">
        <f t="shared" si="16"/>
        <v>41.333333333333336</v>
      </c>
      <c r="I60" s="17" t="s">
        <v>94</v>
      </c>
      <c r="J60" s="20">
        <v>48</v>
      </c>
    </row>
    <row r="61" spans="1:10" x14ac:dyDescent="0.2">
      <c r="A61" t="s">
        <v>8</v>
      </c>
      <c r="B61" t="s">
        <v>94</v>
      </c>
      <c r="C61" s="20">
        <f t="shared" si="13"/>
        <v>1.9633333333333336</v>
      </c>
      <c r="D61">
        <f t="shared" si="14"/>
        <v>57</v>
      </c>
      <c r="E61" s="20">
        <f t="shared" si="15"/>
        <v>1.0526315789473684</v>
      </c>
      <c r="F61">
        <v>20</v>
      </c>
      <c r="G61" s="20">
        <f t="shared" si="16"/>
        <v>41.333333333333336</v>
      </c>
      <c r="I61" s="63" t="s">
        <v>97</v>
      </c>
      <c r="J61" s="20">
        <v>148</v>
      </c>
    </row>
    <row r="62" spans="1:10" x14ac:dyDescent="0.2">
      <c r="A62" t="s">
        <v>8</v>
      </c>
      <c r="B62" t="s">
        <v>95</v>
      </c>
      <c r="C62" s="20">
        <f t="shared" si="13"/>
        <v>1.9633333333333336</v>
      </c>
      <c r="D62">
        <f t="shared" si="14"/>
        <v>57</v>
      </c>
      <c r="E62" s="20">
        <f t="shared" si="15"/>
        <v>1.0526315789473684</v>
      </c>
      <c r="F62">
        <v>20</v>
      </c>
      <c r="G62" s="20">
        <f t="shared" si="16"/>
        <v>41.333333333333336</v>
      </c>
      <c r="I62" s="63" t="s">
        <v>67</v>
      </c>
      <c r="J62" s="20">
        <v>148</v>
      </c>
    </row>
    <row r="63" spans="1:10" x14ac:dyDescent="0.2">
      <c r="A63" t="s">
        <v>8</v>
      </c>
      <c r="B63" t="s">
        <v>96</v>
      </c>
      <c r="C63" s="20">
        <f t="shared" si="13"/>
        <v>1.9633333333333336</v>
      </c>
      <c r="D63">
        <f t="shared" si="14"/>
        <v>57</v>
      </c>
      <c r="E63" s="20">
        <f t="shared" si="15"/>
        <v>1.0526315789473684</v>
      </c>
      <c r="F63">
        <v>20</v>
      </c>
      <c r="G63" s="20">
        <f t="shared" si="16"/>
        <v>41.333333333333336</v>
      </c>
      <c r="I63" s="17" t="s">
        <v>93</v>
      </c>
      <c r="J63" s="20">
        <v>48</v>
      </c>
    </row>
    <row r="64" spans="1:10" x14ac:dyDescent="0.2">
      <c r="A64" t="s">
        <v>8</v>
      </c>
      <c r="B64" t="s">
        <v>97</v>
      </c>
      <c r="C64" s="20">
        <f t="shared" si="13"/>
        <v>1.9633333333333336</v>
      </c>
      <c r="D64">
        <f t="shared" si="14"/>
        <v>57</v>
      </c>
      <c r="E64" s="20">
        <f t="shared" si="15"/>
        <v>1.0526315789473684</v>
      </c>
      <c r="F64">
        <v>20</v>
      </c>
      <c r="G64" s="20">
        <f t="shared" si="16"/>
        <v>41.333333333333336</v>
      </c>
      <c r="I64" s="63" t="s">
        <v>96</v>
      </c>
      <c r="J64" s="20">
        <v>41.333333333333336</v>
      </c>
    </row>
    <row r="65" spans="1:10" x14ac:dyDescent="0.2">
      <c r="A65" t="s">
        <v>98</v>
      </c>
      <c r="B65" t="s">
        <v>92</v>
      </c>
      <c r="C65" s="20">
        <f t="shared" si="13"/>
        <v>1.0416666666666667</v>
      </c>
      <c r="D65">
        <f t="shared" si="14"/>
        <v>25</v>
      </c>
      <c r="E65" s="20">
        <f t="shared" si="15"/>
        <v>2.4</v>
      </c>
      <c r="F65">
        <v>20</v>
      </c>
      <c r="G65" s="20">
        <f t="shared" si="16"/>
        <v>50</v>
      </c>
      <c r="I65" s="17" t="s">
        <v>99</v>
      </c>
      <c r="J65" s="20">
        <v>50</v>
      </c>
    </row>
    <row r="66" spans="1:10" x14ac:dyDescent="0.2">
      <c r="A66" t="s">
        <v>98</v>
      </c>
      <c r="B66" t="s">
        <v>67</v>
      </c>
      <c r="C66" s="20">
        <f t="shared" si="13"/>
        <v>1.0416666666666667</v>
      </c>
      <c r="D66">
        <f t="shared" si="14"/>
        <v>25</v>
      </c>
      <c r="E66" s="20">
        <f t="shared" si="15"/>
        <v>2.4</v>
      </c>
      <c r="F66">
        <v>20</v>
      </c>
      <c r="G66" s="20">
        <f t="shared" si="16"/>
        <v>50</v>
      </c>
      <c r="I66" s="63" t="s">
        <v>100</v>
      </c>
      <c r="J66" s="20">
        <v>10</v>
      </c>
    </row>
    <row r="67" spans="1:10" x14ac:dyDescent="0.2">
      <c r="A67" t="s">
        <v>98</v>
      </c>
      <c r="B67" t="s">
        <v>97</v>
      </c>
      <c r="C67" s="20">
        <f t="shared" si="13"/>
        <v>1.0416666666666667</v>
      </c>
      <c r="D67">
        <f t="shared" si="14"/>
        <v>25</v>
      </c>
      <c r="E67" s="20">
        <f t="shared" si="15"/>
        <v>2.4</v>
      </c>
      <c r="F67">
        <v>20</v>
      </c>
      <c r="G67" s="20">
        <f t="shared" si="16"/>
        <v>50</v>
      </c>
      <c r="I67" s="17" t="s">
        <v>41</v>
      </c>
      <c r="J67" s="15">
        <v>696.00000000000011</v>
      </c>
    </row>
    <row r="68" spans="1:10" x14ac:dyDescent="0.2">
      <c r="A68" t="s">
        <v>91</v>
      </c>
      <c r="B68" t="s">
        <v>92</v>
      </c>
      <c r="C68" s="20">
        <f t="shared" si="13"/>
        <v>0.95833333333333337</v>
      </c>
      <c r="D68">
        <f t="shared" si="14"/>
        <v>115</v>
      </c>
      <c r="E68" s="20">
        <f t="shared" si="15"/>
        <v>0.52173913043478259</v>
      </c>
      <c r="F68">
        <v>20</v>
      </c>
      <c r="G68" s="20">
        <f t="shared" si="16"/>
        <v>10</v>
      </c>
    </row>
    <row r="69" spans="1:10" x14ac:dyDescent="0.2">
      <c r="A69" t="s">
        <v>91</v>
      </c>
      <c r="B69" t="s">
        <v>67</v>
      </c>
      <c r="C69" s="20">
        <f t="shared" si="13"/>
        <v>0.95833333333333337</v>
      </c>
      <c r="D69">
        <f t="shared" si="14"/>
        <v>115</v>
      </c>
      <c r="E69" s="20">
        <f t="shared" si="15"/>
        <v>0.52173913043478259</v>
      </c>
      <c r="F69">
        <v>20</v>
      </c>
      <c r="G69" s="20">
        <f t="shared" si="16"/>
        <v>10</v>
      </c>
    </row>
    <row r="70" spans="1:10" x14ac:dyDescent="0.2">
      <c r="A70" t="s">
        <v>91</v>
      </c>
      <c r="B70" t="s">
        <v>99</v>
      </c>
      <c r="C70" s="20">
        <f t="shared" si="13"/>
        <v>0.95833333333333337</v>
      </c>
      <c r="D70">
        <f t="shared" si="14"/>
        <v>115</v>
      </c>
      <c r="E70" s="20">
        <f t="shared" si="15"/>
        <v>0.52173913043478259</v>
      </c>
      <c r="F70">
        <v>20</v>
      </c>
      <c r="G70" s="20">
        <f t="shared" si="16"/>
        <v>10</v>
      </c>
    </row>
    <row r="71" spans="1:10" x14ac:dyDescent="0.2">
      <c r="A71" t="s">
        <v>91</v>
      </c>
      <c r="B71" t="s">
        <v>100</v>
      </c>
      <c r="C71" s="20">
        <f t="shared" si="13"/>
        <v>0.95833333333333337</v>
      </c>
      <c r="D71">
        <f t="shared" si="14"/>
        <v>115</v>
      </c>
      <c r="E71" s="20">
        <f t="shared" si="15"/>
        <v>0.52173913043478259</v>
      </c>
      <c r="F71">
        <v>20</v>
      </c>
      <c r="G71" s="20">
        <f t="shared" si="16"/>
        <v>10</v>
      </c>
    </row>
    <row r="72" spans="1:10" x14ac:dyDescent="0.2">
      <c r="A72" t="s">
        <v>91</v>
      </c>
      <c r="B72" t="s">
        <v>97</v>
      </c>
      <c r="C72" s="20">
        <f t="shared" si="13"/>
        <v>0.95833333333333337</v>
      </c>
      <c r="D72">
        <f t="shared" si="14"/>
        <v>115</v>
      </c>
      <c r="E72" s="20">
        <f t="shared" si="15"/>
        <v>0.52173913043478259</v>
      </c>
      <c r="F72">
        <v>20</v>
      </c>
      <c r="G72" s="20">
        <f t="shared" si="16"/>
        <v>10</v>
      </c>
    </row>
    <row r="73" spans="1:10" x14ac:dyDescent="0.2">
      <c r="A73" t="s">
        <v>68</v>
      </c>
      <c r="B73" t="s">
        <v>92</v>
      </c>
      <c r="C73" s="20">
        <f t="shared" si="13"/>
        <v>1.0000000000000002</v>
      </c>
      <c r="D73">
        <f t="shared" si="14"/>
        <v>180</v>
      </c>
      <c r="E73" s="20">
        <f t="shared" si="15"/>
        <v>0.33333333333333331</v>
      </c>
      <c r="F73">
        <v>20</v>
      </c>
      <c r="G73" s="20">
        <f t="shared" si="16"/>
        <v>6.6666666666666679</v>
      </c>
    </row>
    <row r="74" spans="1:10" x14ac:dyDescent="0.2">
      <c r="A74" t="s">
        <v>68</v>
      </c>
      <c r="B74" t="s">
        <v>92</v>
      </c>
      <c r="C74" s="20">
        <f t="shared" si="13"/>
        <v>1.0000000000000002</v>
      </c>
      <c r="D74">
        <f t="shared" si="14"/>
        <v>180</v>
      </c>
      <c r="E74" s="20">
        <f>60/D74</f>
        <v>0.33333333333333331</v>
      </c>
      <c r="F74">
        <v>20</v>
      </c>
      <c r="G74" s="20">
        <f t="shared" si="16"/>
        <v>6.6666666666666679</v>
      </c>
    </row>
    <row r="75" spans="1:10" x14ac:dyDescent="0.2">
      <c r="A75" t="s">
        <v>68</v>
      </c>
      <c r="B75" t="s">
        <v>67</v>
      </c>
      <c r="C75" s="20">
        <f t="shared" si="13"/>
        <v>1.0000000000000002</v>
      </c>
      <c r="D75">
        <f t="shared" si="14"/>
        <v>180</v>
      </c>
      <c r="E75" s="20">
        <f t="shared" si="15"/>
        <v>0.33333333333333331</v>
      </c>
      <c r="F75">
        <v>20</v>
      </c>
      <c r="G75" s="20">
        <f t="shared" si="16"/>
        <v>6.6666666666666679</v>
      </c>
    </row>
    <row r="76" spans="1:10" x14ac:dyDescent="0.2">
      <c r="A76" t="s">
        <v>68</v>
      </c>
      <c r="B76" t="s">
        <v>93</v>
      </c>
      <c r="C76" s="20">
        <f t="shared" si="13"/>
        <v>1.0000000000000002</v>
      </c>
      <c r="D76">
        <f t="shared" si="14"/>
        <v>180</v>
      </c>
      <c r="E76" s="20">
        <f t="shared" si="15"/>
        <v>0.33333333333333331</v>
      </c>
      <c r="F76">
        <v>20</v>
      </c>
      <c r="G76" s="20">
        <f t="shared" si="16"/>
        <v>6.6666666666666679</v>
      </c>
    </row>
    <row r="77" spans="1:10" x14ac:dyDescent="0.2">
      <c r="A77" t="s">
        <v>68</v>
      </c>
      <c r="B77" t="s">
        <v>94</v>
      </c>
      <c r="C77" s="20">
        <f t="shared" si="13"/>
        <v>1.0000000000000002</v>
      </c>
      <c r="D77">
        <f t="shared" si="14"/>
        <v>180</v>
      </c>
      <c r="E77" s="20">
        <f t="shared" si="15"/>
        <v>0.33333333333333331</v>
      </c>
      <c r="F77">
        <v>20</v>
      </c>
      <c r="G77" s="20">
        <f t="shared" si="16"/>
        <v>6.6666666666666679</v>
      </c>
    </row>
    <row r="78" spans="1:10" x14ac:dyDescent="0.2">
      <c r="A78" t="s">
        <v>68</v>
      </c>
      <c r="B78" t="s">
        <v>95</v>
      </c>
      <c r="C78" s="20">
        <f t="shared" si="13"/>
        <v>1.0000000000000002</v>
      </c>
      <c r="D78">
        <f t="shared" si="14"/>
        <v>180</v>
      </c>
      <c r="E78" s="20">
        <f t="shared" si="15"/>
        <v>0.33333333333333331</v>
      </c>
      <c r="F78">
        <v>20</v>
      </c>
      <c r="G78" s="20">
        <f t="shared" si="16"/>
        <v>6.6666666666666679</v>
      </c>
    </row>
    <row r="79" spans="1:10" x14ac:dyDescent="0.2">
      <c r="A79" t="s">
        <v>68</v>
      </c>
      <c r="B79" t="s">
        <v>97</v>
      </c>
      <c r="C79" s="20">
        <f t="shared" si="13"/>
        <v>1.0000000000000002</v>
      </c>
      <c r="D79">
        <f t="shared" si="14"/>
        <v>180</v>
      </c>
      <c r="E79" s="20">
        <f t="shared" si="15"/>
        <v>0.33333333333333331</v>
      </c>
      <c r="F79">
        <v>20</v>
      </c>
      <c r="G79" s="20">
        <f t="shared" si="16"/>
        <v>6.6666666666666679</v>
      </c>
    </row>
    <row r="80" spans="1:10" x14ac:dyDescent="0.2">
      <c r="A80" t="s">
        <v>69</v>
      </c>
      <c r="B80" t="s">
        <v>92</v>
      </c>
      <c r="C80" s="20">
        <f t="shared" si="13"/>
        <v>1</v>
      </c>
      <c r="D80">
        <f t="shared" si="14"/>
        <v>30</v>
      </c>
      <c r="E80" s="20">
        <f t="shared" si="15"/>
        <v>2</v>
      </c>
      <c r="F80">
        <v>20</v>
      </c>
      <c r="G80" s="20">
        <f t="shared" si="16"/>
        <v>40</v>
      </c>
    </row>
    <row r="81" spans="1:7" x14ac:dyDescent="0.2">
      <c r="A81" t="s">
        <v>69</v>
      </c>
      <c r="B81" t="s">
        <v>67</v>
      </c>
      <c r="C81" s="20">
        <f t="shared" si="13"/>
        <v>1</v>
      </c>
      <c r="D81">
        <f t="shared" si="14"/>
        <v>30</v>
      </c>
      <c r="E81" s="20">
        <f t="shared" si="15"/>
        <v>2</v>
      </c>
      <c r="F81">
        <v>20</v>
      </c>
      <c r="G81" s="20">
        <f t="shared" si="16"/>
        <v>40</v>
      </c>
    </row>
    <row r="82" spans="1:7" x14ac:dyDescent="0.2">
      <c r="A82" t="s">
        <v>69</v>
      </c>
      <c r="B82" t="s">
        <v>99</v>
      </c>
      <c r="C82" s="20">
        <f t="shared" si="13"/>
        <v>1</v>
      </c>
      <c r="D82">
        <f t="shared" si="14"/>
        <v>30</v>
      </c>
      <c r="E82" s="20">
        <f t="shared" si="15"/>
        <v>2</v>
      </c>
      <c r="F82">
        <v>20</v>
      </c>
      <c r="G82" s="20">
        <f t="shared" si="16"/>
        <v>40</v>
      </c>
    </row>
    <row r="83" spans="1:7" x14ac:dyDescent="0.2">
      <c r="A83" t="s">
        <v>69</v>
      </c>
      <c r="B83" t="s">
        <v>97</v>
      </c>
      <c r="C83" s="20">
        <f t="shared" si="13"/>
        <v>1</v>
      </c>
      <c r="D83">
        <f t="shared" si="14"/>
        <v>30</v>
      </c>
      <c r="E83" s="20">
        <f t="shared" si="15"/>
        <v>2</v>
      </c>
      <c r="F83">
        <v>20</v>
      </c>
      <c r="G83" s="20">
        <f t="shared" si="16"/>
        <v>40</v>
      </c>
    </row>
  </sheetData>
  <mergeCells count="1">
    <mergeCell ref="A31:B31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47.5" bestFit="1" customWidth="1"/>
    <col min="2" max="2" width="27.1640625" customWidth="1"/>
  </cols>
  <sheetData>
    <row r="1" spans="1:2" x14ac:dyDescent="0.2">
      <c r="A1" t="s">
        <v>79</v>
      </c>
      <c r="B1" t="s">
        <v>80</v>
      </c>
    </row>
    <row r="2" spans="1:2" x14ac:dyDescent="0.2">
      <c r="A2" t="str">
        <f>'Автоматизированный расчет'!A33</f>
        <v>Главная Welcome страница</v>
      </c>
      <c r="B2" t="s">
        <v>123</v>
      </c>
    </row>
    <row r="3" spans="1:2" x14ac:dyDescent="0.2">
      <c r="A3" t="str">
        <f>'Автоматизированный расчет'!A34</f>
        <v>Вход в систему</v>
      </c>
      <c r="B3" t="s">
        <v>24</v>
      </c>
    </row>
    <row r="4" spans="1:2" x14ac:dyDescent="0.2">
      <c r="A4" t="str">
        <f>'Автоматизированный расчет'!A35</f>
        <v>Переход на страницу поиска билетов</v>
      </c>
      <c r="B4" t="s">
        <v>125</v>
      </c>
    </row>
    <row r="5" spans="1:2" x14ac:dyDescent="0.2">
      <c r="A5" t="str">
        <f>'Автоматизированный расчет'!A36</f>
        <v xml:space="preserve">Заполнение полей для поиска билета </v>
      </c>
      <c r="B5" t="s">
        <v>126</v>
      </c>
    </row>
    <row r="6" spans="1:2" x14ac:dyDescent="0.2">
      <c r="A6" t="str">
        <f>'Автоматизированный расчет'!A37</f>
        <v xml:space="preserve">Выбор рейса из найденных </v>
      </c>
      <c r="B6" t="s">
        <v>127</v>
      </c>
    </row>
    <row r="7" spans="1:2" x14ac:dyDescent="0.2">
      <c r="A7" t="str">
        <f>'Автоматизированный расчет'!A38</f>
        <v>Оплата билета</v>
      </c>
      <c r="B7" t="s">
        <v>128</v>
      </c>
    </row>
    <row r="8" spans="1:2" x14ac:dyDescent="0.2">
      <c r="A8" t="str">
        <f>'Автоматизированный расчет'!A39</f>
        <v>Просмотр квитанций</v>
      </c>
      <c r="B8" t="s">
        <v>124</v>
      </c>
    </row>
    <row r="9" spans="1:2" x14ac:dyDescent="0.2">
      <c r="A9" t="str">
        <f>'Автоматизированный расчет'!A40</f>
        <v xml:space="preserve">Отмена бронирования </v>
      </c>
      <c r="B9" t="s">
        <v>129</v>
      </c>
    </row>
    <row r="10" spans="1:2" x14ac:dyDescent="0.2">
      <c r="A10" t="str">
        <f>'Автоматизированный расчет'!A41</f>
        <v>Выход из системы</v>
      </c>
      <c r="B10" t="s">
        <v>25</v>
      </c>
    </row>
    <row r="11" spans="1:2" x14ac:dyDescent="0.2">
      <c r="A11" t="str">
        <f>'Автоматизированный расчет'!A42</f>
        <v>Перход на страницу регистрации</v>
      </c>
      <c r="B11" t="s">
        <v>133</v>
      </c>
    </row>
    <row r="12" spans="1:2" x14ac:dyDescent="0.2">
      <c r="A12" t="str">
        <f>'Автоматизированный расчет'!A43</f>
        <v>Заполнение полей регистарции</v>
      </c>
      <c r="B12" t="s">
        <v>132</v>
      </c>
    </row>
    <row r="13" spans="1:2" x14ac:dyDescent="0.2">
      <c r="A13" t="str">
        <f>'Автоматизированный расчет'!A44</f>
        <v>Переход на следуюущий эран после регистарции</v>
      </c>
      <c r="B13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36.5" bestFit="1" customWidth="1"/>
  </cols>
  <sheetData>
    <row r="1" spans="1:10" x14ac:dyDescent="0.2">
      <c r="A1" s="73" t="s">
        <v>27</v>
      </c>
      <c r="B1" s="73" t="s">
        <v>81</v>
      </c>
      <c r="C1" s="73" t="s">
        <v>82</v>
      </c>
      <c r="D1" s="73" t="s">
        <v>83</v>
      </c>
      <c r="E1" s="73" t="s">
        <v>84</v>
      </c>
      <c r="F1" s="73" t="s">
        <v>85</v>
      </c>
      <c r="G1" s="73" t="s">
        <v>86</v>
      </c>
      <c r="H1" s="73" t="s">
        <v>28</v>
      </c>
      <c r="I1" s="73" t="s">
        <v>29</v>
      </c>
      <c r="J1" s="73" t="s">
        <v>30</v>
      </c>
    </row>
    <row r="2" spans="1:10" x14ac:dyDescent="0.2">
      <c r="A2" s="73" t="s">
        <v>106</v>
      </c>
      <c r="B2" s="73" t="s">
        <v>87</v>
      </c>
      <c r="C2" s="73">
        <v>0.188</v>
      </c>
      <c r="D2" s="73">
        <v>0.434</v>
      </c>
      <c r="E2" s="73">
        <v>0.72799999999999998</v>
      </c>
      <c r="F2" s="73">
        <v>0.14799999999999999</v>
      </c>
      <c r="G2" s="73">
        <v>0.63300000000000001</v>
      </c>
      <c r="H2" s="73">
        <v>169</v>
      </c>
      <c r="I2" s="73">
        <v>0</v>
      </c>
      <c r="J2" s="73">
        <v>0</v>
      </c>
    </row>
    <row r="3" spans="1:10" x14ac:dyDescent="0.2">
      <c r="A3" s="73" t="s">
        <v>107</v>
      </c>
      <c r="B3" s="73" t="s">
        <v>87</v>
      </c>
      <c r="C3" s="73">
        <v>7.1999999999999995E-2</v>
      </c>
      <c r="D3" s="73">
        <v>0.111</v>
      </c>
      <c r="E3" s="73">
        <v>0.156</v>
      </c>
      <c r="F3" s="73">
        <v>1.2999999999999999E-2</v>
      </c>
      <c r="G3" s="73">
        <v>0.128</v>
      </c>
      <c r="H3" s="73">
        <v>97</v>
      </c>
      <c r="I3" s="73">
        <v>0</v>
      </c>
      <c r="J3" s="73">
        <v>0</v>
      </c>
    </row>
    <row r="4" spans="1:10" x14ac:dyDescent="0.2">
      <c r="A4" s="73" t="s">
        <v>108</v>
      </c>
      <c r="B4" s="73" t="s">
        <v>87</v>
      </c>
      <c r="C4" s="73">
        <v>3.3000000000000002E-2</v>
      </c>
      <c r="D4" s="73">
        <v>4.4999999999999998E-2</v>
      </c>
      <c r="E4" s="73">
        <v>6.3E-2</v>
      </c>
      <c r="F4" s="73">
        <v>0.01</v>
      </c>
      <c r="G4" s="73">
        <v>5.8999999999999997E-2</v>
      </c>
      <c r="H4" s="73">
        <v>24</v>
      </c>
      <c r="I4" s="73">
        <v>0</v>
      </c>
      <c r="J4" s="73">
        <v>0</v>
      </c>
    </row>
    <row r="5" spans="1:10" x14ac:dyDescent="0.2">
      <c r="A5" s="73" t="s">
        <v>109</v>
      </c>
      <c r="B5" s="73" t="s">
        <v>87</v>
      </c>
      <c r="C5" s="73">
        <v>3.3000000000000002E-2</v>
      </c>
      <c r="D5" s="73">
        <v>4.8000000000000001E-2</v>
      </c>
      <c r="E5" s="73">
        <v>7.1999999999999995E-2</v>
      </c>
      <c r="F5" s="73">
        <v>0.01</v>
      </c>
      <c r="G5" s="73">
        <v>6.3E-2</v>
      </c>
      <c r="H5" s="73">
        <v>92</v>
      </c>
      <c r="I5" s="73">
        <v>0</v>
      </c>
      <c r="J5" s="73">
        <v>0</v>
      </c>
    </row>
    <row r="6" spans="1:10" x14ac:dyDescent="0.2">
      <c r="A6" s="73" t="s">
        <v>110</v>
      </c>
      <c r="B6" s="73" t="s">
        <v>87</v>
      </c>
      <c r="C6" s="73">
        <v>7.1999999999999995E-2</v>
      </c>
      <c r="D6" s="73">
        <v>8.5999999999999993E-2</v>
      </c>
      <c r="E6" s="73">
        <v>0.123</v>
      </c>
      <c r="F6" s="73">
        <v>1.2999999999999999E-2</v>
      </c>
      <c r="G6" s="73">
        <v>0.10199999999999999</v>
      </c>
      <c r="H6" s="73">
        <v>32</v>
      </c>
      <c r="I6" s="73">
        <v>0</v>
      </c>
      <c r="J6" s="73">
        <v>0</v>
      </c>
    </row>
    <row r="7" spans="1:10" x14ac:dyDescent="0.2">
      <c r="A7" s="73" t="s">
        <v>111</v>
      </c>
      <c r="B7" s="73" t="s">
        <v>87</v>
      </c>
      <c r="C7" s="73">
        <v>9.2999999999999999E-2</v>
      </c>
      <c r="D7" s="73">
        <v>0.111</v>
      </c>
      <c r="E7" s="73">
        <v>0.13400000000000001</v>
      </c>
      <c r="F7" s="73">
        <v>1.0999999999999999E-2</v>
      </c>
      <c r="G7" s="73">
        <v>0.128</v>
      </c>
      <c r="H7" s="73">
        <v>98</v>
      </c>
      <c r="I7" s="73">
        <v>0</v>
      </c>
      <c r="J7" s="73">
        <v>0</v>
      </c>
    </row>
    <row r="8" spans="1:10" x14ac:dyDescent="0.2">
      <c r="A8" s="73" t="s">
        <v>24</v>
      </c>
      <c r="B8" s="73" t="s">
        <v>87</v>
      </c>
      <c r="C8" s="73">
        <v>7.2999999999999995E-2</v>
      </c>
      <c r="D8" s="73">
        <v>9.2999999999999999E-2</v>
      </c>
      <c r="E8" s="73">
        <v>0.14399999999999999</v>
      </c>
      <c r="F8" s="73">
        <v>1.4999999999999999E-2</v>
      </c>
      <c r="G8" s="73">
        <v>0.107</v>
      </c>
      <c r="H8" s="73">
        <v>136</v>
      </c>
      <c r="I8" s="73">
        <v>0</v>
      </c>
      <c r="J8" s="73">
        <v>0</v>
      </c>
    </row>
    <row r="9" spans="1:10" x14ac:dyDescent="0.2">
      <c r="A9" s="73" t="s">
        <v>25</v>
      </c>
      <c r="B9" s="73" t="s">
        <v>87</v>
      </c>
      <c r="C9" s="73">
        <v>5.0999999999999997E-2</v>
      </c>
      <c r="D9" s="73">
        <v>7.8E-2</v>
      </c>
      <c r="E9" s="73">
        <v>0.13300000000000001</v>
      </c>
      <c r="F9" s="73">
        <v>1.7999999999999999E-2</v>
      </c>
      <c r="G9" s="73">
        <v>0.1</v>
      </c>
      <c r="H9" s="73">
        <v>107</v>
      </c>
      <c r="I9" s="73">
        <v>0</v>
      </c>
      <c r="J9" s="73">
        <v>0</v>
      </c>
    </row>
    <row r="10" spans="1:10" x14ac:dyDescent="0.2">
      <c r="A10" s="73" t="s">
        <v>112</v>
      </c>
      <c r="B10" s="73" t="s">
        <v>87</v>
      </c>
      <c r="C10" s="73">
        <v>0.03</v>
      </c>
      <c r="D10" s="73">
        <v>4.4999999999999998E-2</v>
      </c>
      <c r="E10" s="73">
        <v>6.6000000000000003E-2</v>
      </c>
      <c r="F10" s="73">
        <v>1.0999999999999999E-2</v>
      </c>
      <c r="G10" s="73">
        <v>6.3E-2</v>
      </c>
      <c r="H10" s="73">
        <v>32</v>
      </c>
      <c r="I10" s="73">
        <v>0</v>
      </c>
      <c r="J10" s="73">
        <v>0</v>
      </c>
    </row>
    <row r="11" spans="1:10" x14ac:dyDescent="0.2">
      <c r="A11" s="73" t="s">
        <v>113</v>
      </c>
      <c r="B11" s="73" t="s">
        <v>87</v>
      </c>
      <c r="C11" s="73">
        <v>5.2999999999999999E-2</v>
      </c>
      <c r="D11" s="73">
        <v>6.9000000000000006E-2</v>
      </c>
      <c r="E11" s="73">
        <v>0.105</v>
      </c>
      <c r="F11" s="73">
        <v>1.0999999999999999E-2</v>
      </c>
      <c r="G11" s="73">
        <v>8.4000000000000005E-2</v>
      </c>
      <c r="H11" s="73">
        <v>169</v>
      </c>
      <c r="I11" s="73">
        <v>0</v>
      </c>
      <c r="J11" s="73">
        <v>0</v>
      </c>
    </row>
    <row r="12" spans="1:10" x14ac:dyDescent="0.2">
      <c r="A12" s="73" t="s">
        <v>114</v>
      </c>
      <c r="B12" s="73" t="s">
        <v>87</v>
      </c>
      <c r="C12" s="73">
        <v>3.3000000000000002E-2</v>
      </c>
      <c r="D12" s="73">
        <v>4.9000000000000002E-2</v>
      </c>
      <c r="E12" s="73">
        <v>8.4000000000000005E-2</v>
      </c>
      <c r="F12" s="73">
        <v>1.0999999999999999E-2</v>
      </c>
      <c r="G12" s="73">
        <v>6.2E-2</v>
      </c>
      <c r="H12" s="73">
        <v>58</v>
      </c>
      <c r="I12" s="73">
        <v>0</v>
      </c>
      <c r="J12" s="73">
        <v>0</v>
      </c>
    </row>
    <row r="13" spans="1:10" x14ac:dyDescent="0.2">
      <c r="A13" s="73" t="s">
        <v>115</v>
      </c>
      <c r="B13" s="73" t="s">
        <v>87</v>
      </c>
      <c r="C13" s="73">
        <v>2.8000000000000001E-2</v>
      </c>
      <c r="D13" s="73">
        <v>4.2999999999999997E-2</v>
      </c>
      <c r="E13" s="73">
        <v>5.8999999999999997E-2</v>
      </c>
      <c r="F13" s="73">
        <v>0.01</v>
      </c>
      <c r="G13" s="73">
        <v>5.6000000000000001E-2</v>
      </c>
      <c r="H13" s="73">
        <v>32</v>
      </c>
      <c r="I13" s="73">
        <v>0</v>
      </c>
      <c r="J13" s="73">
        <v>0</v>
      </c>
    </row>
    <row r="14" spans="1:10" x14ac:dyDescent="0.2">
      <c r="A14" s="73" t="s">
        <v>116</v>
      </c>
      <c r="B14" s="73" t="s">
        <v>87</v>
      </c>
      <c r="C14" s="73">
        <v>3.2000000000000001E-2</v>
      </c>
      <c r="D14" s="73">
        <v>4.9000000000000002E-2</v>
      </c>
      <c r="E14" s="73">
        <v>0.154</v>
      </c>
      <c r="F14" s="73">
        <v>1.6E-2</v>
      </c>
      <c r="G14" s="73">
        <v>6.4000000000000001E-2</v>
      </c>
      <c r="H14" s="73">
        <v>98</v>
      </c>
      <c r="I14" s="73">
        <v>0</v>
      </c>
      <c r="J14" s="73">
        <v>0</v>
      </c>
    </row>
    <row r="15" spans="1:10" x14ac:dyDescent="0.2">
      <c r="A15" s="73" t="s">
        <v>117</v>
      </c>
      <c r="B15" s="73" t="s">
        <v>87</v>
      </c>
      <c r="C15" s="73">
        <v>0.28799999999999998</v>
      </c>
      <c r="D15" s="73">
        <v>0.33800000000000002</v>
      </c>
      <c r="E15" s="73">
        <v>0.38500000000000001</v>
      </c>
      <c r="F15" s="73">
        <v>2.9000000000000001E-2</v>
      </c>
      <c r="G15" s="73">
        <v>0.38300000000000001</v>
      </c>
      <c r="H15" s="73">
        <v>14</v>
      </c>
      <c r="I15" s="73">
        <v>0</v>
      </c>
      <c r="J15" s="73">
        <v>0</v>
      </c>
    </row>
    <row r="16" spans="1:10" x14ac:dyDescent="0.2">
      <c r="A16" s="73" t="s">
        <v>118</v>
      </c>
      <c r="B16" s="73" t="s">
        <v>87</v>
      </c>
      <c r="C16" s="73">
        <v>0.26300000000000001</v>
      </c>
      <c r="D16" s="73">
        <v>0.309</v>
      </c>
      <c r="E16" s="73">
        <v>0.33700000000000002</v>
      </c>
      <c r="F16" s="73">
        <v>2.8000000000000001E-2</v>
      </c>
      <c r="G16" s="73">
        <v>0.33700000000000002</v>
      </c>
      <c r="H16" s="73">
        <v>6</v>
      </c>
      <c r="I16" s="73">
        <v>0</v>
      </c>
      <c r="J16" s="73">
        <v>0</v>
      </c>
    </row>
    <row r="17" spans="1:10" x14ac:dyDescent="0.2">
      <c r="A17" s="73" t="s">
        <v>119</v>
      </c>
      <c r="B17" s="73" t="s">
        <v>87</v>
      </c>
      <c r="C17" s="73">
        <v>0.51900000000000002</v>
      </c>
      <c r="D17" s="73">
        <v>0.60099999999999998</v>
      </c>
      <c r="E17" s="73">
        <v>0.72799999999999998</v>
      </c>
      <c r="F17" s="73">
        <v>5.0999999999999997E-2</v>
      </c>
      <c r="G17" s="73">
        <v>0.68400000000000005</v>
      </c>
      <c r="H17" s="73">
        <v>59</v>
      </c>
      <c r="I17" s="73">
        <v>0</v>
      </c>
      <c r="J17" s="73">
        <v>0</v>
      </c>
    </row>
    <row r="18" spans="1:10" x14ac:dyDescent="0.2">
      <c r="A18" s="73" t="s">
        <v>120</v>
      </c>
      <c r="B18" s="73" t="s">
        <v>87</v>
      </c>
      <c r="C18" s="73">
        <v>0.23599999999999999</v>
      </c>
      <c r="D18" s="73">
        <v>0.312</v>
      </c>
      <c r="E18" s="73">
        <v>0.36899999999999999</v>
      </c>
      <c r="F18" s="73">
        <v>3.1E-2</v>
      </c>
      <c r="G18" s="73">
        <v>0.36</v>
      </c>
      <c r="H18" s="73">
        <v>24</v>
      </c>
      <c r="I18" s="73">
        <v>0</v>
      </c>
      <c r="J18" s="73">
        <v>0</v>
      </c>
    </row>
    <row r="19" spans="1:10" x14ac:dyDescent="0.2">
      <c r="A19" s="73" t="s">
        <v>121</v>
      </c>
      <c r="B19" s="73" t="s">
        <v>87</v>
      </c>
      <c r="C19" s="73">
        <v>0.188</v>
      </c>
      <c r="D19" s="73">
        <v>0.245</v>
      </c>
      <c r="E19" s="73">
        <v>0.33</v>
      </c>
      <c r="F19" s="73">
        <v>3.3000000000000002E-2</v>
      </c>
      <c r="G19" s="73">
        <v>0.29299999999999998</v>
      </c>
      <c r="H19" s="73">
        <v>32</v>
      </c>
      <c r="I19" s="73">
        <v>0</v>
      </c>
      <c r="J19" s="73">
        <v>0</v>
      </c>
    </row>
    <row r="20" spans="1:10" x14ac:dyDescent="0.2">
      <c r="A20" s="73" t="s">
        <v>122</v>
      </c>
      <c r="B20" s="73" t="s">
        <v>87</v>
      </c>
      <c r="C20" s="73">
        <v>0.39500000000000002</v>
      </c>
      <c r="D20" s="73">
        <v>0.47</v>
      </c>
      <c r="E20" s="73">
        <v>0.59799999999999998</v>
      </c>
      <c r="F20" s="73">
        <v>4.4999999999999998E-2</v>
      </c>
      <c r="G20" s="73">
        <v>0.53200000000000003</v>
      </c>
      <c r="H20" s="73">
        <v>34</v>
      </c>
      <c r="I20" s="73">
        <v>0</v>
      </c>
      <c r="J20" s="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baseColWidth="10" defaultColWidth="8.83203125" defaultRowHeight="15" x14ac:dyDescent="0.2"/>
  <cols>
    <col min="2" max="2" width="4.5" customWidth="1"/>
    <col min="3" max="4" width="9.1640625" hidden="1" customWidth="1"/>
    <col min="5" max="5" width="20.5" customWidth="1"/>
    <col min="6" max="6" width="18.83203125" customWidth="1"/>
    <col min="7" max="7" width="15.33203125" customWidth="1"/>
    <col min="8" max="8" width="15.1640625" customWidth="1"/>
    <col min="9" max="9" width="14" customWidth="1"/>
    <col min="11" max="11" width="1.5" customWidth="1"/>
    <col min="12" max="12" width="40.33203125" customWidth="1"/>
    <col min="13" max="13" width="6" bestFit="1" customWidth="1"/>
    <col min="14" max="14" width="4.1640625" bestFit="1" customWidth="1"/>
    <col min="15" max="15" width="5" bestFit="1" customWidth="1"/>
    <col min="16" max="16" width="14.1640625" bestFit="1" customWidth="1"/>
    <col min="17" max="17" width="19.5" bestFit="1" customWidth="1"/>
  </cols>
  <sheetData>
    <row r="9" spans="5:9" x14ac:dyDescent="0.2">
      <c r="E9" s="76" t="s">
        <v>33</v>
      </c>
      <c r="F9" s="76"/>
      <c r="G9" s="76"/>
      <c r="H9" s="76"/>
      <c r="I9" s="76"/>
    </row>
    <row r="11" spans="5:9" ht="30" x14ac:dyDescent="0.2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7" x14ac:dyDescent="0.2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4" x14ac:dyDescent="0.2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4" x14ac:dyDescent="0.2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7" x14ac:dyDescent="0.2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4" x14ac:dyDescent="0.2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51" x14ac:dyDescent="0.2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7" x14ac:dyDescent="0.2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">
      <c r="E23" s="76" t="s">
        <v>31</v>
      </c>
      <c r="F23" s="76"/>
      <c r="G23" s="76"/>
      <c r="H23" s="76"/>
      <c r="I23" s="76"/>
    </row>
    <row r="25" spans="5:9" x14ac:dyDescent="0.2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6" x14ac:dyDescent="0.2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6" x14ac:dyDescent="0.2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6" x14ac:dyDescent="0.2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6" x14ac:dyDescent="0.2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6" x14ac:dyDescent="0.2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6" x14ac:dyDescent="0.2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6" x14ac:dyDescent="0.2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">
      <c r="E35" s="76" t="s">
        <v>32</v>
      </c>
      <c r="F35" s="76"/>
      <c r="G35" s="76"/>
      <c r="H35" s="76"/>
      <c r="I35" s="76"/>
    </row>
    <row r="37" spans="5:15" x14ac:dyDescent="0.2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6" x14ac:dyDescent="0.2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6" x14ac:dyDescent="0.2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6" x14ac:dyDescent="0.2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6" x14ac:dyDescent="0.2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6" x14ac:dyDescent="0.2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6" x14ac:dyDescent="0.2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6" x14ac:dyDescent="0.2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80F0-4345-C947-AB0C-4CD29B0B9F33}">
  <dimension ref="A1:D30"/>
  <sheetViews>
    <sheetView workbookViewId="0">
      <selection activeCell="G36" sqref="G36"/>
    </sheetView>
  </sheetViews>
  <sheetFormatPr baseColWidth="10" defaultRowHeight="15" x14ac:dyDescent="0.2"/>
  <cols>
    <col min="1" max="1" width="29.83203125" customWidth="1"/>
    <col min="2" max="2" width="27" customWidth="1"/>
    <col min="3" max="3" width="26.83203125" customWidth="1"/>
    <col min="4" max="4" width="41.83203125" customWidth="1"/>
  </cols>
  <sheetData>
    <row r="1" spans="1:4" x14ac:dyDescent="0.2">
      <c r="A1" s="30"/>
      <c r="B1" s="30"/>
      <c r="C1" s="69"/>
      <c r="D1" s="71"/>
    </row>
    <row r="2" spans="1:4" x14ac:dyDescent="0.2">
      <c r="A2" s="30"/>
      <c r="B2" s="30"/>
      <c r="C2" s="69"/>
      <c r="D2" s="72"/>
    </row>
    <row r="3" spans="1:4" x14ac:dyDescent="0.2">
      <c r="A3" s="30"/>
      <c r="B3" s="30"/>
      <c r="C3" s="69"/>
      <c r="D3" s="72"/>
    </row>
    <row r="4" spans="1:4" x14ac:dyDescent="0.2">
      <c r="A4" s="30"/>
      <c r="B4" s="30"/>
      <c r="C4" s="69"/>
      <c r="D4" s="72"/>
    </row>
    <row r="5" spans="1:4" x14ac:dyDescent="0.2">
      <c r="A5" s="30"/>
      <c r="B5" s="30"/>
      <c r="C5" s="69"/>
      <c r="D5" s="72"/>
    </row>
    <row r="6" spans="1:4" x14ac:dyDescent="0.2">
      <c r="A6" s="30"/>
      <c r="B6" s="30"/>
      <c r="C6" s="69"/>
      <c r="D6" s="72"/>
    </row>
    <row r="7" spans="1:4" x14ac:dyDescent="0.2">
      <c r="A7" s="30"/>
      <c r="B7" s="30"/>
      <c r="C7" s="69"/>
      <c r="D7" s="72"/>
    </row>
    <row r="8" spans="1:4" ht="16" thickBot="1" x14ac:dyDescent="0.25">
      <c r="A8" s="30"/>
      <c r="B8" s="30"/>
      <c r="C8" s="69"/>
      <c r="D8" s="70"/>
    </row>
    <row r="9" spans="1:4" x14ac:dyDescent="0.2">
      <c r="A9" s="30"/>
      <c r="B9" s="30"/>
      <c r="C9" s="30"/>
      <c r="D9" s="51"/>
    </row>
    <row r="10" spans="1:4" x14ac:dyDescent="0.2">
      <c r="A10" s="30"/>
      <c r="B10" s="30"/>
      <c r="C10" s="30"/>
      <c r="D10" s="49"/>
    </row>
    <row r="11" spans="1:4" x14ac:dyDescent="0.2">
      <c r="A11" s="30"/>
      <c r="B11" s="30"/>
      <c r="C11" s="30"/>
      <c r="D11" s="49"/>
    </row>
    <row r="12" spans="1:4" x14ac:dyDescent="0.2">
      <c r="A12" s="30"/>
      <c r="B12" s="30"/>
      <c r="C12" s="30"/>
      <c r="D12" s="49"/>
    </row>
    <row r="13" spans="1:4" ht="16" thickBot="1" x14ac:dyDescent="0.25">
      <c r="A13" s="30"/>
      <c r="B13" s="30"/>
      <c r="C13" s="30"/>
      <c r="D13" s="50"/>
    </row>
    <row r="14" spans="1:4" x14ac:dyDescent="0.2">
      <c r="A14" s="30"/>
      <c r="B14" s="30"/>
      <c r="C14" s="30"/>
      <c r="D14" s="51"/>
    </row>
    <row r="15" spans="1:4" x14ac:dyDescent="0.2">
      <c r="A15" s="30"/>
      <c r="B15" s="30"/>
      <c r="C15" s="30"/>
      <c r="D15" s="49"/>
    </row>
    <row r="16" spans="1:4" x14ac:dyDescent="0.2">
      <c r="A16" s="30"/>
      <c r="B16" s="30"/>
      <c r="C16" s="30"/>
      <c r="D16" s="49"/>
    </row>
    <row r="17" spans="1:4" ht="16" thickBot="1" x14ac:dyDescent="0.25">
      <c r="A17" s="30"/>
      <c r="B17" s="30"/>
      <c r="C17" s="30"/>
      <c r="D17" s="49"/>
    </row>
    <row r="18" spans="1:4" x14ac:dyDescent="0.2">
      <c r="A18" s="30"/>
      <c r="B18" s="30"/>
      <c r="C18" s="69"/>
      <c r="D18" s="71"/>
    </row>
    <row r="19" spans="1:4" x14ac:dyDescent="0.2">
      <c r="A19" s="30"/>
      <c r="B19" s="30"/>
      <c r="C19" s="69"/>
      <c r="D19" s="72"/>
    </row>
    <row r="20" spans="1:4" x14ac:dyDescent="0.2">
      <c r="A20" s="30"/>
      <c r="B20" s="30"/>
      <c r="C20" s="69"/>
      <c r="D20" s="72"/>
    </row>
    <row r="21" spans="1:4" x14ac:dyDescent="0.2">
      <c r="A21" s="30"/>
      <c r="B21" s="30"/>
      <c r="C21" s="30"/>
      <c r="D21" s="49"/>
    </row>
    <row r="22" spans="1:4" x14ac:dyDescent="0.2">
      <c r="A22" s="30"/>
      <c r="B22" s="30"/>
      <c r="C22" s="30"/>
      <c r="D22" s="49"/>
    </row>
    <row r="23" spans="1:4" x14ac:dyDescent="0.2">
      <c r="A23" s="30"/>
      <c r="B23" s="30"/>
      <c r="C23" s="30"/>
      <c r="D23" s="49"/>
    </row>
    <row r="24" spans="1:4" x14ac:dyDescent="0.2">
      <c r="A24" s="30"/>
      <c r="B24" s="30"/>
      <c r="C24" s="30"/>
      <c r="D24" s="49"/>
    </row>
    <row r="25" spans="1:4" x14ac:dyDescent="0.2">
      <c r="A25" s="30"/>
      <c r="B25" s="30"/>
      <c r="C25" s="30"/>
      <c r="D25" s="49"/>
    </row>
    <row r="26" spans="1:4" x14ac:dyDescent="0.2">
      <c r="A26" s="30"/>
      <c r="B26" s="30"/>
      <c r="C26" s="30"/>
      <c r="D26" s="49"/>
    </row>
    <row r="27" spans="1:4" ht="16" thickBot="1" x14ac:dyDescent="0.25">
      <c r="A27" s="30"/>
      <c r="B27" s="30"/>
      <c r="C27" s="30"/>
      <c r="D27" s="49"/>
    </row>
    <row r="28" spans="1:4" x14ac:dyDescent="0.2">
      <c r="A28" s="30"/>
      <c r="B28" s="30"/>
      <c r="C28" s="30"/>
      <c r="D28" s="51"/>
    </row>
    <row r="29" spans="1:4" x14ac:dyDescent="0.2">
      <c r="A29" s="30"/>
      <c r="B29" s="30"/>
      <c r="C29" s="30"/>
      <c r="D29" s="49"/>
    </row>
    <row r="30" spans="1:4" x14ac:dyDescent="0.2">
      <c r="A30" s="30"/>
      <c r="B30" s="30"/>
      <c r="C30" s="30"/>
      <c r="D3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Microsoft Office User</cp:lastModifiedBy>
  <dcterms:created xsi:type="dcterms:W3CDTF">2015-06-05T18:19:34Z</dcterms:created>
  <dcterms:modified xsi:type="dcterms:W3CDTF">2023-01-29T20:38:20Z</dcterms:modified>
</cp:coreProperties>
</file>