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fhoces/Documents/Dropbox/BITSS/OPA-case-study-2-deworming/"/>
    </mc:Choice>
  </mc:AlternateContent>
  <xr:revisionPtr revIDLastSave="0" documentId="13_ncr:1_{C3B61DB4-3238-4542-84C6-106C7EA5306D}" xr6:coauthVersionLast="36" xr6:coauthVersionMax="36" xr10:uidLastSave="{00000000-0000-0000-0000-000000000000}"/>
  <bookViews>
    <workbookView xWindow="0" yWindow="460" windowWidth="17000" windowHeight="21140" tabRatio="925" firstSheet="9" activeTab="9" xr2:uid="{00000000-000D-0000-FFFF-FFFF00000000}"/>
  </bookViews>
  <sheets>
    <sheet name="Outline" sheetId="28" r:id="rId1"/>
    <sheet name="Paper Table--&gt;" sheetId="27" r:id="rId2"/>
    <sheet name="Table 5 Fiscal Impacts" sheetId="2" r:id="rId3"/>
    <sheet name="Appendix Tables --&gt;" sheetId="29" r:id="rId4"/>
    <sheet name="App Table D17 FI Using Earnings" sheetId="12" r:id="rId5"/>
    <sheet name="App Table D18 FI, Flat EP" sheetId="5" r:id="rId6"/>
    <sheet name="App Table D19 FI, FEM+OC" sheetId="21" r:id="rId7"/>
    <sheet name="App Table D20, Estimated Tax" sheetId="30" r:id="rId8"/>
    <sheet name="Calculations--&gt;" sheetId="7" r:id="rId9"/>
    <sheet name="Assumps&amp;Panel A Calcs" sheetId="17" r:id="rId10"/>
    <sheet name="Model Params&amp;Exp Profiles" sheetId="22" r:id="rId11"/>
    <sheet name="Calcs-Table 5" sheetId="23" r:id="rId12"/>
    <sheet name="Calcs-App Table D17" sheetId="24" r:id="rId13"/>
    <sheet name="Calcs-App Table D18" sheetId="25" r:id="rId14"/>
    <sheet name="Calcs-App Table D19 FEM+OC" sheetId="26" r:id="rId15"/>
    <sheet name="Calcs-App Table D20" sheetId="31" r:id="rId16"/>
    <sheet name="Calcs-Kenya GDP per capita" sheetId="11" r:id="rId17"/>
    <sheet name="Old --&gt;" sheetId="8" r:id="rId18"/>
    <sheet name="Fig Earnings Profile" sheetId="3" r:id="rId19"/>
  </sheets>
  <definedNames>
    <definedName name="solver_adj" localSheetId="12" hidden="1">'Calcs-App Table D17'!$B$34</definedName>
    <definedName name="solver_adj" localSheetId="13" hidden="1">'Calcs-App Table D18'!$B$54</definedName>
    <definedName name="solver_adj" localSheetId="14" hidden="1">'Calcs-App Table D19 FEM+OC'!$B$64</definedName>
    <definedName name="solver_adj" localSheetId="15" hidden="1">'Calcs-App Table D20'!$B$72</definedName>
    <definedName name="solver_adj" localSheetId="11" hidden="1">'Calcs-Table 5'!$B$51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1" hidden="1">0.0001</definedName>
    <definedName name="solver_drv" localSheetId="12" hidden="1">1</definedName>
    <definedName name="solver_drv" localSheetId="13" hidden="1">1</definedName>
    <definedName name="solver_drv" localSheetId="14" hidden="1">1</definedName>
    <definedName name="solver_drv" localSheetId="15" hidden="1">1</definedName>
    <definedName name="solver_drv" localSheetId="11" hidden="1">1</definedName>
    <definedName name="solver_eng" localSheetId="12" hidden="1">1</definedName>
    <definedName name="solver_eng" localSheetId="13" hidden="1">1</definedName>
    <definedName name="solver_eng" localSheetId="14" hidden="1">1</definedName>
    <definedName name="solver_eng" localSheetId="15" hidden="1">1</definedName>
    <definedName name="solver_eng" localSheetId="11" hidden="1">1</definedName>
    <definedName name="solver_itr" localSheetId="12"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1" hidden="1">2147483647</definedName>
    <definedName name="solver_lin" localSheetId="12" hidden="1">2</definedName>
    <definedName name="solver_lin" localSheetId="13" hidden="1">2</definedName>
    <definedName name="solver_lin" localSheetId="14" hidden="1">2</definedName>
    <definedName name="solver_lin" localSheetId="15" hidden="1">2</definedName>
    <definedName name="solver_lin" localSheetId="11" hidden="1">2</definedName>
    <definedName name="solver_mip" localSheetId="12"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1" hidden="1">2147483647</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1" hidden="1">30</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1" hidden="1">0.075</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1" hidden="1">2</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1" hidden="1">1</definedName>
    <definedName name="solver_nod" localSheetId="12"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1" hidden="1">2147483647</definedName>
    <definedName name="solver_num" localSheetId="12" hidden="1">0</definedName>
    <definedName name="solver_num" localSheetId="13" hidden="1">0</definedName>
    <definedName name="solver_num" localSheetId="14" hidden="1">0</definedName>
    <definedName name="solver_num" localSheetId="15" hidden="1">0</definedName>
    <definedName name="solver_num" localSheetId="11" hidden="1">0</definedName>
    <definedName name="solver_opt" localSheetId="12" hidden="1">'Calcs-App Table D17'!$C$34</definedName>
    <definedName name="solver_opt" localSheetId="13" hidden="1">'Calcs-App Table D18'!$C$54</definedName>
    <definedName name="solver_opt" localSheetId="14" hidden="1">'Calcs-App Table D19 FEM+OC'!$C$64</definedName>
    <definedName name="solver_opt" localSheetId="15" hidden="1">'Calcs-App Table D20'!$C$72</definedName>
    <definedName name="solver_opt" localSheetId="11" hidden="1">'Calcs-Table 5'!$C$51</definedName>
    <definedName name="solver_pre" localSheetId="12" hidden="1">0.000001</definedName>
    <definedName name="solver_pre" localSheetId="13" hidden="1">0.000001</definedName>
    <definedName name="solver_pre" localSheetId="14" hidden="1">0.000001</definedName>
    <definedName name="solver_pre" localSheetId="15" hidden="1">0.000001</definedName>
    <definedName name="solver_pre" localSheetId="11" hidden="1">0.000001</definedName>
    <definedName name="solver_rbv" localSheetId="12" hidden="1">1</definedName>
    <definedName name="solver_rbv" localSheetId="13" hidden="1">1</definedName>
    <definedName name="solver_rbv" localSheetId="14" hidden="1">1</definedName>
    <definedName name="solver_rbv" localSheetId="15" hidden="1">1</definedName>
    <definedName name="solver_rbv" localSheetId="11" hidden="1">1</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1" hidden="1">2</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1" hidden="1">0</definedName>
    <definedName name="solver_scl" localSheetId="12" hidden="1">1</definedName>
    <definedName name="solver_scl" localSheetId="13" hidden="1">1</definedName>
    <definedName name="solver_scl" localSheetId="14" hidden="1">1</definedName>
    <definedName name="solver_scl" localSheetId="15" hidden="1">1</definedName>
    <definedName name="solver_scl" localSheetId="11" hidden="1">1</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1" hidden="1">2</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1" hidden="1">100</definedName>
    <definedName name="solver_tim" localSheetId="12"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1" hidden="1">2147483647</definedName>
    <definedName name="solver_tol" localSheetId="12" hidden="1">0.01</definedName>
    <definedName name="solver_tol" localSheetId="13" hidden="1">0.01</definedName>
    <definedName name="solver_tol" localSheetId="14" hidden="1">0.01</definedName>
    <definedName name="solver_tol" localSheetId="15" hidden="1">0.01</definedName>
    <definedName name="solver_tol" localSheetId="11" hidden="1">0.01</definedName>
    <definedName name="solver_typ" localSheetId="12" hidden="1">3</definedName>
    <definedName name="solver_typ" localSheetId="13" hidden="1">3</definedName>
    <definedName name="solver_typ" localSheetId="14" hidden="1">3</definedName>
    <definedName name="solver_typ" localSheetId="15" hidden="1">3</definedName>
    <definedName name="solver_typ" localSheetId="11" hidden="1">3</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1" hidden="1">0</definedName>
    <definedName name="solver_ver" localSheetId="12" hidden="1">2</definedName>
    <definedName name="solver_ver" localSheetId="13" hidden="1">2</definedName>
    <definedName name="solver_ver" localSheetId="14" hidden="1">2</definedName>
    <definedName name="solver_ver" localSheetId="15" hidden="1">2</definedName>
    <definedName name="solver_ver" localSheetId="11" hidden="1">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51" i="23" l="1"/>
  <c r="B12" i="17" l="1"/>
  <c r="B45" i="22"/>
  <c r="B18" i="24"/>
  <c r="BB21" i="24"/>
  <c r="BA21" i="24"/>
  <c r="AZ21" i="24"/>
  <c r="AY21" i="24"/>
  <c r="AX21" i="24"/>
  <c r="AW21" i="24"/>
  <c r="AV21" i="24"/>
  <c r="AU21" i="24"/>
  <c r="AT21" i="24"/>
  <c r="AS21" i="24"/>
  <c r="AR21" i="24"/>
  <c r="AQ21" i="24"/>
  <c r="AP21" i="24"/>
  <c r="AO21" i="24"/>
  <c r="AN21" i="24"/>
  <c r="AM21" i="24"/>
  <c r="AL21" i="24"/>
  <c r="AK21" i="24"/>
  <c r="AJ21" i="24"/>
  <c r="AI21" i="24"/>
  <c r="AH21" i="24"/>
  <c r="AG21" i="24"/>
  <c r="AF21" i="24"/>
  <c r="AE21" i="24"/>
  <c r="AD21" i="24"/>
  <c r="AC21" i="24"/>
  <c r="AB21" i="24"/>
  <c r="AA21" i="24"/>
  <c r="Z21" i="24"/>
  <c r="Y21" i="24"/>
  <c r="X21" i="24"/>
  <c r="W21" i="24"/>
  <c r="V21"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B8" i="17"/>
  <c r="B16" i="22"/>
  <c r="S7" i="22"/>
  <c r="S9" i="22"/>
  <c r="B131" i="17"/>
  <c r="B28" i="17"/>
  <c r="B132" i="17"/>
  <c r="B129" i="17"/>
  <c r="B133" i="17"/>
  <c r="B134" i="17"/>
  <c r="B135" i="17"/>
  <c r="B23" i="22"/>
  <c r="B24" i="22"/>
  <c r="B25" i="22"/>
  <c r="B13" i="22"/>
  <c r="B14" i="22"/>
  <c r="B27" i="22"/>
  <c r="B38" i="25"/>
  <c r="O39" i="25"/>
  <c r="T7" i="22"/>
  <c r="T9" i="22"/>
  <c r="P39" i="25"/>
  <c r="U7" i="22"/>
  <c r="U9" i="22"/>
  <c r="Q39" i="25"/>
  <c r="V7" i="22"/>
  <c r="V9" i="22"/>
  <c r="R39" i="25"/>
  <c r="W7" i="22"/>
  <c r="W9" i="22"/>
  <c r="S39" i="25"/>
  <c r="X7" i="22"/>
  <c r="X9" i="22"/>
  <c r="T39" i="25"/>
  <c r="Y7" i="22"/>
  <c r="Y9" i="22"/>
  <c r="U39" i="25"/>
  <c r="Z7" i="22"/>
  <c r="Z9" i="22"/>
  <c r="V39" i="25"/>
  <c r="AA7" i="22"/>
  <c r="AA9" i="22"/>
  <c r="W39" i="25"/>
  <c r="AB7" i="22"/>
  <c r="AB9" i="22"/>
  <c r="X39" i="25"/>
  <c r="AC7" i="22"/>
  <c r="AC9" i="22"/>
  <c r="Y39" i="25"/>
  <c r="AD7" i="22"/>
  <c r="AD9" i="22"/>
  <c r="Z39" i="25"/>
  <c r="AE7" i="22"/>
  <c r="AE9" i="22"/>
  <c r="AA39" i="25"/>
  <c r="AF7" i="22"/>
  <c r="AF9" i="22"/>
  <c r="AB39" i="25"/>
  <c r="AG7" i="22"/>
  <c r="AG9" i="22"/>
  <c r="AC39" i="25"/>
  <c r="AH7" i="22"/>
  <c r="AH9" i="22"/>
  <c r="AD39" i="25"/>
  <c r="AI7" i="22"/>
  <c r="AI9" i="22"/>
  <c r="AE39" i="25"/>
  <c r="AJ7" i="22"/>
  <c r="AJ9" i="22"/>
  <c r="AF39" i="25"/>
  <c r="AK7" i="22"/>
  <c r="AK9" i="22"/>
  <c r="AG39" i="25"/>
  <c r="AL7" i="22"/>
  <c r="AL9" i="22"/>
  <c r="AH39" i="25"/>
  <c r="AM7" i="22"/>
  <c r="AM9" i="22"/>
  <c r="AI39" i="25"/>
  <c r="AN7" i="22"/>
  <c r="AN9" i="22"/>
  <c r="AJ39" i="25"/>
  <c r="AO7" i="22"/>
  <c r="AO9" i="22"/>
  <c r="AK39" i="25"/>
  <c r="AP7" i="22"/>
  <c r="AP9" i="22"/>
  <c r="AL39" i="25"/>
  <c r="AQ7" i="22"/>
  <c r="AQ9" i="22"/>
  <c r="AM39" i="25"/>
  <c r="AR7" i="22"/>
  <c r="AR9" i="22"/>
  <c r="AN39" i="25"/>
  <c r="AS7" i="22"/>
  <c r="AS9" i="22"/>
  <c r="AO39" i="25"/>
  <c r="AT7" i="22"/>
  <c r="AT9" i="22"/>
  <c r="AP39" i="25"/>
  <c r="AU7" i="22"/>
  <c r="AU9" i="22"/>
  <c r="AQ39" i="25"/>
  <c r="AV7" i="22"/>
  <c r="AV9" i="22"/>
  <c r="AR39" i="25"/>
  <c r="AW7" i="22"/>
  <c r="AW9" i="22"/>
  <c r="AS39" i="25"/>
  <c r="AX7" i="22"/>
  <c r="AX9" i="22"/>
  <c r="AT39" i="25"/>
  <c r="AY7" i="22"/>
  <c r="AY9" i="22"/>
  <c r="AU39" i="25"/>
  <c r="AZ7" i="22"/>
  <c r="AZ9" i="22"/>
  <c r="AV39" i="25"/>
  <c r="BA7" i="22"/>
  <c r="BA9" i="22"/>
  <c r="AW39" i="25"/>
  <c r="BB7" i="22"/>
  <c r="BB9" i="22"/>
  <c r="AX39" i="25"/>
  <c r="BC7" i="22"/>
  <c r="BC9" i="22"/>
  <c r="AY39" i="25"/>
  <c r="BD7" i="22"/>
  <c r="BD9" i="22"/>
  <c r="AZ39" i="25"/>
  <c r="BE7" i="22"/>
  <c r="BE9" i="22"/>
  <c r="BA39" i="25"/>
  <c r="BF7" i="22"/>
  <c r="BF9" i="22"/>
  <c r="BB39" i="25"/>
  <c r="R7" i="22"/>
  <c r="R9" i="22"/>
  <c r="N39" i="25"/>
  <c r="B170" i="17"/>
  <c r="B24" i="17"/>
  <c r="B21" i="22"/>
  <c r="B20" i="22"/>
  <c r="B172" i="17"/>
  <c r="B26" i="31"/>
  <c r="B25" i="31"/>
  <c r="N60" i="31"/>
  <c r="O60" i="31"/>
  <c r="P60" i="31"/>
  <c r="Q60" i="31"/>
  <c r="R60" i="31"/>
  <c r="S60" i="31"/>
  <c r="T60" i="31"/>
  <c r="U60" i="31"/>
  <c r="V60" i="31"/>
  <c r="W60" i="31"/>
  <c r="X60" i="31"/>
  <c r="Y60" i="31"/>
  <c r="Z60" i="31"/>
  <c r="AA60" i="31"/>
  <c r="AB60" i="31"/>
  <c r="AC60" i="31"/>
  <c r="AD60" i="31"/>
  <c r="AE60" i="31"/>
  <c r="AF60" i="31"/>
  <c r="AG60" i="31"/>
  <c r="AH60" i="31"/>
  <c r="AI60" i="31"/>
  <c r="AJ60" i="31"/>
  <c r="AK60" i="31"/>
  <c r="AL60" i="31"/>
  <c r="AM60" i="31"/>
  <c r="AN60" i="31"/>
  <c r="AO60" i="31"/>
  <c r="AP60" i="31"/>
  <c r="AQ60" i="31"/>
  <c r="AR60" i="31"/>
  <c r="AS60" i="31"/>
  <c r="AT60" i="31"/>
  <c r="AU60" i="31"/>
  <c r="AV60" i="31"/>
  <c r="AW60" i="31"/>
  <c r="AX60" i="31"/>
  <c r="AY60" i="31"/>
  <c r="AZ60" i="31"/>
  <c r="BA60" i="31"/>
  <c r="BB60" i="31"/>
  <c r="B19" i="22"/>
  <c r="B69" i="22"/>
  <c r="B74" i="22"/>
  <c r="B79" i="22"/>
  <c r="B70" i="22"/>
  <c r="B75" i="22"/>
  <c r="B80" i="22"/>
  <c r="B73" i="22"/>
  <c r="B78" i="22"/>
  <c r="I7" i="22"/>
  <c r="B26" i="24"/>
  <c r="E27" i="24"/>
  <c r="J7" i="22"/>
  <c r="F27" i="24"/>
  <c r="K7" i="22"/>
  <c r="G27" i="24"/>
  <c r="L7" i="22"/>
  <c r="H27" i="24"/>
  <c r="M7" i="22"/>
  <c r="I27" i="24"/>
  <c r="N7" i="22"/>
  <c r="J27" i="24"/>
  <c r="O7" i="22"/>
  <c r="K27" i="24"/>
  <c r="P7" i="22"/>
  <c r="L27" i="24"/>
  <c r="Q7" i="22"/>
  <c r="M27" i="24"/>
  <c r="R8" i="22"/>
  <c r="N27" i="24"/>
  <c r="S8" i="22"/>
  <c r="O27" i="24"/>
  <c r="T8" i="22"/>
  <c r="P27" i="24"/>
  <c r="U8" i="22"/>
  <c r="Q27" i="24"/>
  <c r="V8" i="22"/>
  <c r="R27" i="24"/>
  <c r="W8" i="22"/>
  <c r="S27" i="24"/>
  <c r="X8" i="22"/>
  <c r="T27" i="24"/>
  <c r="Y8" i="22"/>
  <c r="U27" i="24"/>
  <c r="Z8" i="22"/>
  <c r="V27" i="24"/>
  <c r="AA8" i="22"/>
  <c r="W27" i="24"/>
  <c r="AB8" i="22"/>
  <c r="X27" i="24"/>
  <c r="AC8" i="22"/>
  <c r="Y27" i="24"/>
  <c r="AD8" i="22"/>
  <c r="Z27" i="24"/>
  <c r="AE8" i="22"/>
  <c r="AA27" i="24"/>
  <c r="AF8" i="22"/>
  <c r="AB27" i="24"/>
  <c r="AG8" i="22"/>
  <c r="AC27" i="24"/>
  <c r="AH8" i="22"/>
  <c r="AD27" i="24"/>
  <c r="AI8" i="22"/>
  <c r="AE27" i="24"/>
  <c r="AJ8" i="22"/>
  <c r="AF27" i="24"/>
  <c r="AK8" i="22"/>
  <c r="AG27" i="24"/>
  <c r="AL8" i="22"/>
  <c r="AH27" i="24"/>
  <c r="AM8" i="22"/>
  <c r="AI27" i="24"/>
  <c r="AN8" i="22"/>
  <c r="AJ27" i="24"/>
  <c r="AO8" i="22"/>
  <c r="AK27" i="24"/>
  <c r="AP8" i="22"/>
  <c r="AL27" i="24"/>
  <c r="AQ8" i="22"/>
  <c r="AM27" i="24"/>
  <c r="AR8" i="22"/>
  <c r="AN27" i="24"/>
  <c r="AS8" i="22"/>
  <c r="AO27" i="24"/>
  <c r="AT8" i="22"/>
  <c r="AP27" i="24"/>
  <c r="AU8" i="22"/>
  <c r="AQ27" i="24"/>
  <c r="AV8" i="22"/>
  <c r="AR27" i="24"/>
  <c r="AW8" i="22"/>
  <c r="AS27" i="24"/>
  <c r="AX8" i="22"/>
  <c r="AT27" i="24"/>
  <c r="AY8" i="22"/>
  <c r="AU27" i="24"/>
  <c r="AZ8" i="22"/>
  <c r="AV27" i="24"/>
  <c r="BA8" i="22"/>
  <c r="AW27" i="24"/>
  <c r="BB8" i="22"/>
  <c r="AX27" i="24"/>
  <c r="BC8" i="22"/>
  <c r="AY27" i="24"/>
  <c r="BD8" i="22"/>
  <c r="AZ27" i="24"/>
  <c r="BE8" i="22"/>
  <c r="BA27" i="24"/>
  <c r="BF8" i="22"/>
  <c r="BB27" i="24"/>
  <c r="H7" i="22"/>
  <c r="D27" i="24"/>
  <c r="D18" i="30"/>
  <c r="C18" i="30"/>
  <c r="B18" i="30"/>
  <c r="B13" i="31"/>
  <c r="D13" i="30"/>
  <c r="B12" i="31"/>
  <c r="C13" i="30"/>
  <c r="B13" i="30"/>
  <c r="O72" i="31"/>
  <c r="P72" i="31"/>
  <c r="Q72" i="31"/>
  <c r="R72" i="31"/>
  <c r="S72" i="31"/>
  <c r="T72" i="31"/>
  <c r="U72" i="31"/>
  <c r="V72" i="31"/>
  <c r="W72" i="31"/>
  <c r="X72" i="31"/>
  <c r="Y72" i="31"/>
  <c r="Z72" i="31"/>
  <c r="AA72" i="31"/>
  <c r="AB72" i="31"/>
  <c r="AC72" i="31"/>
  <c r="AD72" i="31"/>
  <c r="AE72" i="31"/>
  <c r="AF72" i="31"/>
  <c r="AG72" i="31"/>
  <c r="AH72" i="31"/>
  <c r="AI72" i="31"/>
  <c r="AJ72" i="31"/>
  <c r="AK72" i="31"/>
  <c r="AL72" i="31"/>
  <c r="AM72" i="31"/>
  <c r="AN72" i="31"/>
  <c r="AO72" i="31"/>
  <c r="AP72" i="31"/>
  <c r="AQ72" i="31"/>
  <c r="AR72" i="31"/>
  <c r="AS72" i="31"/>
  <c r="AT72" i="31"/>
  <c r="AU72" i="31"/>
  <c r="AV72" i="31"/>
  <c r="AW72" i="31"/>
  <c r="AX72" i="31"/>
  <c r="AY72" i="31"/>
  <c r="AZ72" i="31"/>
  <c r="BA72" i="31"/>
  <c r="BB72" i="31"/>
  <c r="N72" i="31"/>
  <c r="O71" i="31"/>
  <c r="P71" i="31"/>
  <c r="Q71" i="31"/>
  <c r="R71" i="31"/>
  <c r="S71" i="31"/>
  <c r="T71" i="31"/>
  <c r="U71" i="31"/>
  <c r="V71" i="31"/>
  <c r="W71" i="31"/>
  <c r="X71" i="31"/>
  <c r="Y71" i="31"/>
  <c r="Z71" i="31"/>
  <c r="AA71" i="31"/>
  <c r="AB71" i="31"/>
  <c r="AC71" i="31"/>
  <c r="AD71" i="31"/>
  <c r="AE71" i="31"/>
  <c r="AF71" i="31"/>
  <c r="AG71" i="31"/>
  <c r="AH71" i="31"/>
  <c r="AI71" i="31"/>
  <c r="AJ71" i="31"/>
  <c r="AK71" i="31"/>
  <c r="AL71" i="31"/>
  <c r="AM71" i="31"/>
  <c r="AN71" i="31"/>
  <c r="AO71" i="31"/>
  <c r="AP71" i="31"/>
  <c r="AQ71" i="31"/>
  <c r="AR71" i="31"/>
  <c r="AS71" i="31"/>
  <c r="AT71" i="31"/>
  <c r="AU71" i="31"/>
  <c r="AV71" i="31"/>
  <c r="AW71" i="31"/>
  <c r="AX71" i="31"/>
  <c r="AY71" i="31"/>
  <c r="AZ71" i="31"/>
  <c r="BA71" i="31"/>
  <c r="BB71" i="31"/>
  <c r="N71" i="31"/>
  <c r="C61" i="31"/>
  <c r="B12" i="22"/>
  <c r="B18" i="22"/>
  <c r="C62" i="31"/>
  <c r="B88" i="17"/>
  <c r="B109" i="17"/>
  <c r="C109" i="17"/>
  <c r="D109" i="17"/>
  <c r="E109" i="17"/>
  <c r="F109" i="17"/>
  <c r="G109" i="17"/>
  <c r="H109" i="17"/>
  <c r="I109" i="17"/>
  <c r="J109" i="17"/>
  <c r="B111" i="17"/>
  <c r="B121" i="17"/>
  <c r="C9" i="30"/>
  <c r="B9" i="30"/>
  <c r="B114" i="17"/>
  <c r="C114" i="17"/>
  <c r="D114" i="17"/>
  <c r="E114" i="17"/>
  <c r="F114" i="17"/>
  <c r="G114" i="17"/>
  <c r="H114" i="17"/>
  <c r="I114" i="17"/>
  <c r="J114" i="17"/>
  <c r="B116" i="17"/>
  <c r="B125" i="17"/>
  <c r="C10" i="30"/>
  <c r="B10" i="30"/>
  <c r="C20" i="30"/>
  <c r="B122" i="17"/>
  <c r="D9" i="30"/>
  <c r="B126" i="17"/>
  <c r="D10" i="30"/>
  <c r="D20" i="30"/>
  <c r="N55" i="31"/>
  <c r="O55" i="31"/>
  <c r="P55" i="31"/>
  <c r="Q55" i="31"/>
  <c r="R55" i="31"/>
  <c r="S55" i="31"/>
  <c r="T55" i="31"/>
  <c r="U55" i="31"/>
  <c r="V55" i="31"/>
  <c r="W55" i="31"/>
  <c r="X55" i="31"/>
  <c r="Y55" i="31"/>
  <c r="Z55" i="31"/>
  <c r="AA55" i="31"/>
  <c r="AB55" i="31"/>
  <c r="AC55" i="31"/>
  <c r="AD55" i="31"/>
  <c r="AE55" i="31"/>
  <c r="AF55" i="31"/>
  <c r="AG55" i="31"/>
  <c r="AH55" i="31"/>
  <c r="AI55" i="31"/>
  <c r="AJ55" i="31"/>
  <c r="AK55" i="31"/>
  <c r="AL55" i="31"/>
  <c r="AM55" i="31"/>
  <c r="AN55" i="31"/>
  <c r="AO55" i="31"/>
  <c r="AP55" i="31"/>
  <c r="AQ55" i="31"/>
  <c r="AR55" i="31"/>
  <c r="AS55" i="31"/>
  <c r="AT55" i="31"/>
  <c r="AU55" i="31"/>
  <c r="AV55" i="31"/>
  <c r="AW55" i="31"/>
  <c r="AX55" i="31"/>
  <c r="AY55" i="31"/>
  <c r="AZ55" i="31"/>
  <c r="BA55" i="31"/>
  <c r="BB55" i="31"/>
  <c r="C56" i="31"/>
  <c r="C57" i="31"/>
  <c r="C15" i="30"/>
  <c r="D15" i="30"/>
  <c r="D23" i="30"/>
  <c r="C23" i="30"/>
  <c r="B75" i="31"/>
  <c r="BB32" i="31"/>
  <c r="BB33" i="31"/>
  <c r="BB75" i="31"/>
  <c r="BA32" i="31"/>
  <c r="BA33" i="31"/>
  <c r="BA75" i="31"/>
  <c r="AZ32" i="31"/>
  <c r="AZ33" i="31"/>
  <c r="AZ75" i="31"/>
  <c r="AY32" i="31"/>
  <c r="AY33" i="31"/>
  <c r="AY75" i="31"/>
  <c r="AX32" i="31"/>
  <c r="AX33" i="31"/>
  <c r="AX75" i="31"/>
  <c r="AW32" i="31"/>
  <c r="AW33" i="31"/>
  <c r="AW75" i="31"/>
  <c r="AV32" i="31"/>
  <c r="AV33" i="31"/>
  <c r="AV75" i="31"/>
  <c r="AU32" i="31"/>
  <c r="AU33" i="31"/>
  <c r="AU75" i="31"/>
  <c r="AT32" i="31"/>
  <c r="AT33" i="31"/>
  <c r="AT75" i="31"/>
  <c r="AS32" i="31"/>
  <c r="AS33" i="31"/>
  <c r="AS75" i="31"/>
  <c r="AR32" i="31"/>
  <c r="AR33" i="31"/>
  <c r="AR75" i="31"/>
  <c r="AQ32" i="31"/>
  <c r="AQ33" i="31"/>
  <c r="AQ75" i="31"/>
  <c r="AP32" i="31"/>
  <c r="AP33" i="31"/>
  <c r="AP75" i="31"/>
  <c r="AO32" i="31"/>
  <c r="AO33" i="31"/>
  <c r="AO75" i="31"/>
  <c r="AN32" i="31"/>
  <c r="AN33" i="31"/>
  <c r="AN75" i="31"/>
  <c r="AM32" i="31"/>
  <c r="AM33" i="31"/>
  <c r="AM75" i="31"/>
  <c r="AL32" i="31"/>
  <c r="AL33" i="31"/>
  <c r="AL75" i="31"/>
  <c r="AK32" i="31"/>
  <c r="AK33" i="31"/>
  <c r="AK75" i="31"/>
  <c r="AJ32" i="31"/>
  <c r="AJ33" i="31"/>
  <c r="AJ75" i="31"/>
  <c r="AI32" i="31"/>
  <c r="AI33" i="31"/>
  <c r="AI75" i="31"/>
  <c r="AH32" i="31"/>
  <c r="AH33" i="31"/>
  <c r="AH75" i="31"/>
  <c r="AG32" i="31"/>
  <c r="AG33" i="31"/>
  <c r="AG75" i="31"/>
  <c r="AF32" i="31"/>
  <c r="AF33" i="31"/>
  <c r="AF75" i="31"/>
  <c r="AE32" i="31"/>
  <c r="AE33" i="31"/>
  <c r="AE75" i="31"/>
  <c r="AD32" i="31"/>
  <c r="AD33" i="31"/>
  <c r="AD75" i="31"/>
  <c r="AC32" i="31"/>
  <c r="AC33" i="31"/>
  <c r="AC75" i="31"/>
  <c r="AB32" i="31"/>
  <c r="AB33" i="31"/>
  <c r="AB75" i="31"/>
  <c r="AA32" i="31"/>
  <c r="AA33" i="31"/>
  <c r="AA75" i="31"/>
  <c r="Z32" i="31"/>
  <c r="Z33" i="31"/>
  <c r="Z75" i="31"/>
  <c r="Y32" i="31"/>
  <c r="Y33" i="31"/>
  <c r="Y75" i="31"/>
  <c r="X32" i="31"/>
  <c r="X33" i="31"/>
  <c r="X75" i="31"/>
  <c r="W32" i="31"/>
  <c r="W33" i="31"/>
  <c r="W75" i="31"/>
  <c r="V32" i="31"/>
  <c r="V33" i="31"/>
  <c r="V75" i="31"/>
  <c r="U32" i="31"/>
  <c r="U33" i="31"/>
  <c r="U75" i="31"/>
  <c r="T32" i="31"/>
  <c r="T33" i="31"/>
  <c r="T75" i="31"/>
  <c r="S32" i="31"/>
  <c r="S33" i="31"/>
  <c r="S75" i="31"/>
  <c r="R32" i="31"/>
  <c r="R33" i="31"/>
  <c r="R75" i="31"/>
  <c r="Q32" i="31"/>
  <c r="Q33" i="31"/>
  <c r="Q75" i="31"/>
  <c r="P32" i="31"/>
  <c r="P33" i="31"/>
  <c r="P75" i="31"/>
  <c r="O32" i="31"/>
  <c r="O33" i="31"/>
  <c r="O75" i="31"/>
  <c r="N32" i="31"/>
  <c r="N33" i="31"/>
  <c r="N75" i="31"/>
  <c r="M33" i="31"/>
  <c r="M75" i="31"/>
  <c r="L33" i="31"/>
  <c r="L75" i="31"/>
  <c r="K33" i="31"/>
  <c r="K75" i="31"/>
  <c r="J33" i="31"/>
  <c r="J75" i="31"/>
  <c r="I33" i="31"/>
  <c r="I75" i="31"/>
  <c r="H33" i="31"/>
  <c r="H75" i="31"/>
  <c r="G33" i="31"/>
  <c r="G75" i="31"/>
  <c r="F33" i="31"/>
  <c r="F75" i="31"/>
  <c r="E33" i="31"/>
  <c r="E75" i="31"/>
  <c r="D33" i="31"/>
  <c r="D75" i="31"/>
  <c r="C75" i="31"/>
  <c r="B32" i="31"/>
  <c r="B32" i="22"/>
  <c r="B38" i="31"/>
  <c r="M72" i="31"/>
  <c r="L72" i="31"/>
  <c r="K72" i="31"/>
  <c r="J72" i="31"/>
  <c r="I72" i="31"/>
  <c r="H72" i="31"/>
  <c r="G72" i="31"/>
  <c r="F72" i="31"/>
  <c r="E72" i="31"/>
  <c r="B51" i="17"/>
  <c r="B52" i="17"/>
  <c r="B56" i="17"/>
  <c r="B8" i="22"/>
  <c r="D72" i="31"/>
  <c r="C72" i="31"/>
  <c r="M71" i="31"/>
  <c r="L71" i="31"/>
  <c r="K71" i="31"/>
  <c r="J71" i="31"/>
  <c r="I71" i="31"/>
  <c r="H71" i="31"/>
  <c r="G71" i="31"/>
  <c r="F71" i="31"/>
  <c r="E71" i="31"/>
  <c r="D71" i="31"/>
  <c r="C71"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B9" i="22"/>
  <c r="D68" i="31"/>
  <c r="C68"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J67" i="31"/>
  <c r="I67" i="31"/>
  <c r="H67" i="31"/>
  <c r="G67" i="31"/>
  <c r="F67" i="31"/>
  <c r="E67" i="31"/>
  <c r="D67" i="31"/>
  <c r="C67" i="31"/>
  <c r="B45" i="31"/>
  <c r="B35" i="22"/>
  <c r="B40" i="22"/>
  <c r="B49"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AG50" i="31"/>
  <c r="AH50" i="31"/>
  <c r="AI50" i="31"/>
  <c r="AJ50" i="31"/>
  <c r="AK50" i="31"/>
  <c r="AL50" i="31"/>
  <c r="AM50" i="31"/>
  <c r="AN50" i="31"/>
  <c r="AO50" i="31"/>
  <c r="AP50" i="31"/>
  <c r="AQ50" i="31"/>
  <c r="AR50" i="31"/>
  <c r="AS50" i="31"/>
  <c r="AT50" i="31"/>
  <c r="AU50" i="31"/>
  <c r="AV50" i="31"/>
  <c r="AW50" i="31"/>
  <c r="AX50" i="31"/>
  <c r="AY50" i="31"/>
  <c r="AZ50" i="31"/>
  <c r="BA50" i="31"/>
  <c r="BB50" i="31"/>
  <c r="C51"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AG46" i="31"/>
  <c r="AH46" i="31"/>
  <c r="AI46" i="31"/>
  <c r="AJ46" i="31"/>
  <c r="AK46" i="31"/>
  <c r="AL46" i="31"/>
  <c r="AM46" i="31"/>
  <c r="AN46" i="31"/>
  <c r="AO46" i="31"/>
  <c r="AP46" i="31"/>
  <c r="AQ46" i="31"/>
  <c r="AR46" i="31"/>
  <c r="AS46" i="31"/>
  <c r="AT46" i="31"/>
  <c r="AU46" i="31"/>
  <c r="AV46" i="31"/>
  <c r="AW46" i="31"/>
  <c r="AX46" i="31"/>
  <c r="AY46" i="31"/>
  <c r="AZ46" i="31"/>
  <c r="BA46" i="31"/>
  <c r="BB46" i="31"/>
  <c r="C47"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AE40" i="31"/>
  <c r="AF40" i="31"/>
  <c r="AG40" i="31"/>
  <c r="AH40" i="31"/>
  <c r="AI40" i="31"/>
  <c r="AJ40" i="31"/>
  <c r="AK40" i="31"/>
  <c r="AL40" i="31"/>
  <c r="AM40" i="31"/>
  <c r="AN40" i="31"/>
  <c r="AO40" i="31"/>
  <c r="AP40" i="31"/>
  <c r="AQ40" i="31"/>
  <c r="AR40" i="31"/>
  <c r="AS40" i="31"/>
  <c r="AT40" i="31"/>
  <c r="AU40" i="31"/>
  <c r="AV40" i="31"/>
  <c r="AW40" i="31"/>
  <c r="AX40" i="31"/>
  <c r="AY40" i="31"/>
  <c r="AZ40" i="31"/>
  <c r="BA40" i="31"/>
  <c r="BB40" i="31"/>
  <c r="C41"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AE35" i="31"/>
  <c r="AF35" i="31"/>
  <c r="AG35" i="31"/>
  <c r="AH35" i="31"/>
  <c r="AI35" i="31"/>
  <c r="AJ35" i="31"/>
  <c r="AK35" i="31"/>
  <c r="AL35" i="31"/>
  <c r="AM35" i="31"/>
  <c r="AN35" i="31"/>
  <c r="AO35" i="31"/>
  <c r="AP35" i="31"/>
  <c r="AQ35" i="31"/>
  <c r="AR35" i="31"/>
  <c r="AS35" i="31"/>
  <c r="AT35" i="31"/>
  <c r="AU35" i="31"/>
  <c r="AV35" i="31"/>
  <c r="AW35" i="31"/>
  <c r="AX35" i="31"/>
  <c r="AY35" i="31"/>
  <c r="AZ35" i="31"/>
  <c r="BA35" i="31"/>
  <c r="BB35" i="31"/>
  <c r="C36" i="31"/>
  <c r="B64" i="17"/>
  <c r="B72" i="17"/>
  <c r="B63" i="17"/>
  <c r="B68" i="17"/>
  <c r="B20" i="31"/>
  <c r="B71" i="17"/>
  <c r="B67" i="17"/>
  <c r="B19" i="31"/>
  <c r="B18" i="31"/>
  <c r="B16" i="31"/>
  <c r="B8" i="31"/>
  <c r="B7" i="31"/>
  <c r="B6" i="31"/>
  <c r="B4" i="31"/>
  <c r="B54" i="23"/>
  <c r="D22" i="23"/>
  <c r="D54" i="23"/>
  <c r="E22" i="23"/>
  <c r="E54" i="23"/>
  <c r="F22" i="23"/>
  <c r="F54" i="23"/>
  <c r="G22" i="23"/>
  <c r="G54" i="23"/>
  <c r="H22" i="23"/>
  <c r="H54" i="23"/>
  <c r="I22" i="23"/>
  <c r="I54" i="23"/>
  <c r="J22" i="23"/>
  <c r="J54" i="23"/>
  <c r="K22" i="23"/>
  <c r="K54" i="23"/>
  <c r="L22" i="23"/>
  <c r="L54" i="23"/>
  <c r="M22" i="23"/>
  <c r="M54" i="23"/>
  <c r="N21" i="23"/>
  <c r="N22" i="23"/>
  <c r="N54" i="23"/>
  <c r="O21" i="23"/>
  <c r="O22" i="23"/>
  <c r="O54" i="23"/>
  <c r="P21" i="23"/>
  <c r="P22" i="23"/>
  <c r="P54" i="23"/>
  <c r="Q21" i="23"/>
  <c r="Q22" i="23"/>
  <c r="Q54" i="23"/>
  <c r="R21" i="23"/>
  <c r="R22" i="23"/>
  <c r="R54" i="23"/>
  <c r="S21" i="23"/>
  <c r="S22" i="23"/>
  <c r="S54" i="23"/>
  <c r="T21" i="23"/>
  <c r="T22" i="23"/>
  <c r="T54" i="23"/>
  <c r="U21" i="23"/>
  <c r="U22" i="23"/>
  <c r="U54" i="23"/>
  <c r="V21" i="23"/>
  <c r="V22" i="23"/>
  <c r="V54" i="23"/>
  <c r="W21" i="23"/>
  <c r="W22" i="23"/>
  <c r="W54" i="23"/>
  <c r="X21" i="23"/>
  <c r="X22" i="23"/>
  <c r="X54" i="23"/>
  <c r="Y21" i="23"/>
  <c r="Y22" i="23"/>
  <c r="Y54" i="23"/>
  <c r="Z21" i="23"/>
  <c r="Z22" i="23"/>
  <c r="Z54" i="23"/>
  <c r="AA21" i="23"/>
  <c r="AA22" i="23"/>
  <c r="AA54" i="23"/>
  <c r="AB21" i="23"/>
  <c r="AB22" i="23"/>
  <c r="AB54" i="23"/>
  <c r="AC21" i="23"/>
  <c r="AC22" i="23"/>
  <c r="AC54" i="23"/>
  <c r="AD21" i="23"/>
  <c r="AD22" i="23"/>
  <c r="AD54" i="23"/>
  <c r="AE21" i="23"/>
  <c r="AE22" i="23"/>
  <c r="AE54" i="23"/>
  <c r="AF21" i="23"/>
  <c r="AF22" i="23"/>
  <c r="AF54" i="23"/>
  <c r="AG21" i="23"/>
  <c r="AG22" i="23"/>
  <c r="AG54" i="23"/>
  <c r="AH21" i="23"/>
  <c r="AH22" i="23"/>
  <c r="AH54" i="23"/>
  <c r="AI21" i="23"/>
  <c r="AI22" i="23"/>
  <c r="AI54" i="23"/>
  <c r="AJ21" i="23"/>
  <c r="AJ22" i="23"/>
  <c r="AJ54" i="23"/>
  <c r="AK21" i="23"/>
  <c r="AK22" i="23"/>
  <c r="AK54" i="23"/>
  <c r="AL21" i="23"/>
  <c r="AL22" i="23"/>
  <c r="AL54" i="23"/>
  <c r="AM21" i="23"/>
  <c r="AM22" i="23"/>
  <c r="AM54" i="23"/>
  <c r="AN21" i="23"/>
  <c r="AN22" i="23"/>
  <c r="AN54" i="23"/>
  <c r="AO21" i="23"/>
  <c r="AO22" i="23"/>
  <c r="AO54" i="23"/>
  <c r="AP21" i="23"/>
  <c r="AP22" i="23"/>
  <c r="AP54" i="23"/>
  <c r="AQ21" i="23"/>
  <c r="AQ22" i="23"/>
  <c r="AQ54" i="23"/>
  <c r="AR21" i="23"/>
  <c r="AR22" i="23"/>
  <c r="AR54" i="23"/>
  <c r="AS21" i="23"/>
  <c r="AS22" i="23"/>
  <c r="AS54" i="23"/>
  <c r="AT21" i="23"/>
  <c r="AT22" i="23"/>
  <c r="AT54" i="23"/>
  <c r="AU21" i="23"/>
  <c r="AU22" i="23"/>
  <c r="AU54" i="23"/>
  <c r="AV21" i="23"/>
  <c r="AV22" i="23"/>
  <c r="AV54" i="23"/>
  <c r="AW21" i="23"/>
  <c r="AW22" i="23"/>
  <c r="AW54" i="23"/>
  <c r="AX21" i="23"/>
  <c r="AX22" i="23"/>
  <c r="AX54" i="23"/>
  <c r="AY21" i="23"/>
  <c r="AY22" i="23"/>
  <c r="AY54" i="23"/>
  <c r="AZ21" i="23"/>
  <c r="AZ22" i="23"/>
  <c r="AZ54" i="23"/>
  <c r="BA21" i="23"/>
  <c r="BA22" i="23"/>
  <c r="BA54" i="23"/>
  <c r="BB21" i="23"/>
  <c r="BB22" i="23"/>
  <c r="BB54" i="23"/>
  <c r="C54" i="23"/>
  <c r="B35" i="30"/>
  <c r="D22" i="30"/>
  <c r="C22" i="30"/>
  <c r="B21" i="23"/>
  <c r="B27" i="23"/>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C30" i="23"/>
  <c r="D19" i="30"/>
  <c r="B34" i="23"/>
  <c r="B38" i="23"/>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C40" i="23"/>
  <c r="C19" i="30"/>
  <c r="B15" i="23"/>
  <c r="D17" i="30"/>
  <c r="B14" i="23"/>
  <c r="C17" i="30"/>
  <c r="B13" i="23"/>
  <c r="B17" i="30"/>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C25" i="23"/>
  <c r="D14" i="30"/>
  <c r="D35"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C36" i="23"/>
  <c r="C14" i="30"/>
  <c r="B8" i="23"/>
  <c r="D12" i="30"/>
  <c r="B7" i="23"/>
  <c r="C12" i="30"/>
  <c r="B6" i="23"/>
  <c r="B12" i="30"/>
  <c r="D8" i="30"/>
  <c r="C8" i="30"/>
  <c r="B8" i="30"/>
  <c r="D7" i="30"/>
  <c r="C7" i="30"/>
  <c r="B7" i="30"/>
  <c r="B60" i="17"/>
  <c r="D6" i="30"/>
  <c r="B55" i="17"/>
  <c r="B59" i="17"/>
  <c r="C6" i="30"/>
  <c r="B58" i="17"/>
  <c r="B6" i="30"/>
  <c r="D5" i="30"/>
  <c r="C5" i="30"/>
  <c r="B5" i="30"/>
  <c r="D4" i="30"/>
  <c r="C4" i="30"/>
  <c r="B4" i="30"/>
  <c r="B69" i="26"/>
  <c r="D69" i="26"/>
  <c r="E69" i="26"/>
  <c r="F69" i="26"/>
  <c r="G69" i="26"/>
  <c r="H69" i="26"/>
  <c r="I69" i="26"/>
  <c r="J69" i="26"/>
  <c r="K69" i="26"/>
  <c r="L69" i="26"/>
  <c r="M69" i="26"/>
  <c r="N69" i="26"/>
  <c r="O69" i="26"/>
  <c r="P69" i="26"/>
  <c r="Q69" i="26"/>
  <c r="R69" i="26"/>
  <c r="S69" i="26"/>
  <c r="T69" i="26"/>
  <c r="U69" i="26"/>
  <c r="V69" i="26"/>
  <c r="W69" i="26"/>
  <c r="X69" i="26"/>
  <c r="Y69" i="26"/>
  <c r="Z69" i="26"/>
  <c r="AA69" i="26"/>
  <c r="AB69" i="26"/>
  <c r="AC69" i="26"/>
  <c r="AD69" i="26"/>
  <c r="AE69" i="26"/>
  <c r="AF69" i="26"/>
  <c r="AG69" i="26"/>
  <c r="AH69" i="26"/>
  <c r="AI69" i="26"/>
  <c r="AJ69" i="26"/>
  <c r="AK69" i="26"/>
  <c r="AL69" i="26"/>
  <c r="AM69" i="26"/>
  <c r="AN69" i="26"/>
  <c r="AO69" i="26"/>
  <c r="AP69" i="26"/>
  <c r="AQ69" i="26"/>
  <c r="AR69" i="26"/>
  <c r="AS69" i="26"/>
  <c r="AT69" i="26"/>
  <c r="AU69" i="26"/>
  <c r="AV69" i="26"/>
  <c r="AW69" i="26"/>
  <c r="AX69" i="26"/>
  <c r="AY69" i="26"/>
  <c r="AZ69" i="26"/>
  <c r="BA69" i="26"/>
  <c r="BB69" i="26"/>
  <c r="C69" i="26"/>
  <c r="B31" i="21"/>
  <c r="AW13" i="22"/>
  <c r="AX13" i="22"/>
  <c r="AY13" i="22"/>
  <c r="AZ13" i="22"/>
  <c r="BA13" i="22"/>
  <c r="BB13" i="22"/>
  <c r="BC13" i="22"/>
  <c r="BD13" i="22"/>
  <c r="BE13" i="22"/>
  <c r="BF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R13" i="22"/>
  <c r="B4" i="25"/>
  <c r="B6" i="25"/>
  <c r="B7" i="25"/>
  <c r="B8" i="25"/>
  <c r="B11" i="25"/>
  <c r="B13" i="25"/>
  <c r="B14" i="25"/>
  <c r="B15" i="25"/>
  <c r="B8" i="24"/>
  <c r="B7" i="24"/>
  <c r="C10" i="12"/>
  <c r="BB14" i="26"/>
  <c r="BB15" i="26"/>
  <c r="BB16" i="26"/>
  <c r="BB17" i="26"/>
  <c r="BA14" i="26"/>
  <c r="BA15" i="26"/>
  <c r="BA16" i="26"/>
  <c r="BA17" i="26"/>
  <c r="AZ14" i="26"/>
  <c r="AZ15" i="26"/>
  <c r="AZ16" i="26"/>
  <c r="AZ17" i="26"/>
  <c r="AY14" i="26"/>
  <c r="AY15" i="26"/>
  <c r="AY16" i="26"/>
  <c r="AY17" i="26"/>
  <c r="AX14" i="26"/>
  <c r="AX15" i="26"/>
  <c r="AX16" i="26"/>
  <c r="AX17" i="26"/>
  <c r="AW14" i="26"/>
  <c r="AW15" i="26"/>
  <c r="AW16" i="26"/>
  <c r="AW17" i="26"/>
  <c r="AV14" i="26"/>
  <c r="AV15" i="26"/>
  <c r="AV16" i="26"/>
  <c r="AV17" i="26"/>
  <c r="AU14" i="26"/>
  <c r="AU15" i="26"/>
  <c r="AU16" i="26"/>
  <c r="AU17" i="26"/>
  <c r="AT14" i="26"/>
  <c r="AT15" i="26"/>
  <c r="AT16" i="26"/>
  <c r="AT17" i="26"/>
  <c r="AS14" i="26"/>
  <c r="AS15" i="26"/>
  <c r="AS16" i="26"/>
  <c r="AS17" i="26"/>
  <c r="AR14" i="26"/>
  <c r="AR15" i="26"/>
  <c r="AR16" i="26"/>
  <c r="AR17" i="26"/>
  <c r="AQ14" i="26"/>
  <c r="AQ15" i="26"/>
  <c r="AQ16" i="26"/>
  <c r="AQ17" i="26"/>
  <c r="AP14" i="26"/>
  <c r="AP15" i="26"/>
  <c r="AP16" i="26"/>
  <c r="AP17" i="26"/>
  <c r="AO14" i="26"/>
  <c r="AO15" i="26"/>
  <c r="AO16" i="26"/>
  <c r="AO17" i="26"/>
  <c r="AN14" i="26"/>
  <c r="AN15" i="26"/>
  <c r="AN16" i="26"/>
  <c r="AN17" i="26"/>
  <c r="AM14" i="26"/>
  <c r="AM15" i="26"/>
  <c r="AM16" i="26"/>
  <c r="AM17" i="26"/>
  <c r="AL14" i="26"/>
  <c r="AL15" i="26"/>
  <c r="AL16" i="26"/>
  <c r="AL17" i="26"/>
  <c r="AK14" i="26"/>
  <c r="AK15" i="26"/>
  <c r="AK16" i="26"/>
  <c r="AK17" i="26"/>
  <c r="AJ14" i="26"/>
  <c r="AJ15" i="26"/>
  <c r="AJ16" i="26"/>
  <c r="AJ17" i="26"/>
  <c r="AI14" i="26"/>
  <c r="AI15" i="26"/>
  <c r="AI16" i="26"/>
  <c r="AI17" i="26"/>
  <c r="AH14" i="26"/>
  <c r="AH15" i="26"/>
  <c r="AH16" i="26"/>
  <c r="AH17" i="26"/>
  <c r="AG14" i="26"/>
  <c r="AG15" i="26"/>
  <c r="AG16" i="26"/>
  <c r="AG17" i="26"/>
  <c r="AF14" i="26"/>
  <c r="AF15" i="26"/>
  <c r="AF16" i="26"/>
  <c r="AF17" i="26"/>
  <c r="AE14" i="26"/>
  <c r="AE15" i="26"/>
  <c r="AE16" i="26"/>
  <c r="AE17" i="26"/>
  <c r="AD14" i="26"/>
  <c r="AD15" i="26"/>
  <c r="AD16" i="26"/>
  <c r="AD17" i="26"/>
  <c r="AC14" i="26"/>
  <c r="AC15" i="26"/>
  <c r="AC16" i="26"/>
  <c r="AC17" i="26"/>
  <c r="AB14" i="26"/>
  <c r="AB15" i="26"/>
  <c r="AB16" i="26"/>
  <c r="AB17" i="26"/>
  <c r="AA14" i="26"/>
  <c r="AA15" i="26"/>
  <c r="AA16" i="26"/>
  <c r="AA17" i="26"/>
  <c r="Z14" i="26"/>
  <c r="Z15" i="26"/>
  <c r="Z16" i="26"/>
  <c r="Z17" i="26"/>
  <c r="Y14" i="26"/>
  <c r="Y15" i="26"/>
  <c r="Y16" i="26"/>
  <c r="Y17" i="26"/>
  <c r="X14" i="26"/>
  <c r="X15" i="26"/>
  <c r="X16" i="26"/>
  <c r="X17" i="26"/>
  <c r="W14" i="26"/>
  <c r="W15" i="26"/>
  <c r="W16" i="26"/>
  <c r="W17" i="26"/>
  <c r="V14" i="26"/>
  <c r="V15" i="26"/>
  <c r="V16" i="26"/>
  <c r="V17" i="26"/>
  <c r="U14" i="26"/>
  <c r="U15" i="26"/>
  <c r="U16" i="26"/>
  <c r="U17" i="26"/>
  <c r="T14" i="26"/>
  <c r="T15" i="26"/>
  <c r="T16" i="26"/>
  <c r="T17" i="26"/>
  <c r="S14" i="26"/>
  <c r="S15" i="26"/>
  <c r="S16" i="26"/>
  <c r="S17" i="26"/>
  <c r="R14" i="26"/>
  <c r="R15" i="26"/>
  <c r="R16" i="26"/>
  <c r="R17" i="26"/>
  <c r="Q14" i="26"/>
  <c r="Q15" i="26"/>
  <c r="Q16" i="26"/>
  <c r="Q17" i="26"/>
  <c r="P16" i="26"/>
  <c r="P17" i="26"/>
  <c r="O16" i="26"/>
  <c r="O17" i="26"/>
  <c r="N16" i="26"/>
  <c r="N17" i="26"/>
  <c r="M16" i="26"/>
  <c r="M17" i="26"/>
  <c r="L16" i="26"/>
  <c r="L17" i="26"/>
  <c r="K16" i="26"/>
  <c r="K17" i="26"/>
  <c r="J16" i="26"/>
  <c r="J17" i="26"/>
  <c r="I16" i="26"/>
  <c r="I17" i="26"/>
  <c r="H16" i="26"/>
  <c r="H17" i="26"/>
  <c r="G16" i="26"/>
  <c r="G17" i="26"/>
  <c r="F16" i="26"/>
  <c r="F17" i="26"/>
  <c r="E16" i="26"/>
  <c r="E17" i="26"/>
  <c r="D16" i="26"/>
  <c r="D17" i="26"/>
  <c r="B50" i="22"/>
  <c r="B53" i="22"/>
  <c r="B57" i="22"/>
  <c r="B62" i="22"/>
  <c r="B26" i="26"/>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J150" i="17"/>
  <c r="M64" i="26"/>
  <c r="I150" i="17"/>
  <c r="L64" i="26"/>
  <c r="H150" i="17"/>
  <c r="K64" i="26"/>
  <c r="G150" i="17"/>
  <c r="J64" i="26"/>
  <c r="F150" i="17"/>
  <c r="I64" i="26"/>
  <c r="E150" i="17"/>
  <c r="H64" i="26"/>
  <c r="D150" i="17"/>
  <c r="G64" i="26"/>
  <c r="C150" i="17"/>
  <c r="F64" i="26"/>
  <c r="B150" i="17"/>
  <c r="E64" i="26"/>
  <c r="D64" i="26"/>
  <c r="C64" i="26"/>
  <c r="B16" i="26"/>
  <c r="BB63" i="26"/>
  <c r="BA63" i="26"/>
  <c r="AZ63" i="26"/>
  <c r="AY63" i="26"/>
  <c r="AX63" i="26"/>
  <c r="AW63" i="26"/>
  <c r="AV63" i="26"/>
  <c r="AU63" i="26"/>
  <c r="AT63" i="26"/>
  <c r="AS63" i="26"/>
  <c r="AR63" i="26"/>
  <c r="AQ63" i="26"/>
  <c r="AP63" i="26"/>
  <c r="AO63"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C53" i="26"/>
  <c r="B52" i="22"/>
  <c r="B61" i="22"/>
  <c r="B48" i="26"/>
  <c r="D50" i="26"/>
  <c r="E50" i="26"/>
  <c r="F50" i="26"/>
  <c r="G50" i="26"/>
  <c r="H50" i="26"/>
  <c r="I50" i="26"/>
  <c r="J50" i="26"/>
  <c r="K50" i="26"/>
  <c r="L50" i="26"/>
  <c r="M50" i="26"/>
  <c r="N50" i="26"/>
  <c r="O50" i="26"/>
  <c r="P50" i="26"/>
  <c r="Q50" i="26"/>
  <c r="R50" i="26"/>
  <c r="S50" i="26"/>
  <c r="T50" i="26"/>
  <c r="U50" i="26"/>
  <c r="V50" i="26"/>
  <c r="W50" i="26"/>
  <c r="X50" i="26"/>
  <c r="Y50" i="26"/>
  <c r="Z50" i="26"/>
  <c r="AA50" i="26"/>
  <c r="AB50" i="26"/>
  <c r="AC50" i="26"/>
  <c r="AD50" i="26"/>
  <c r="AE50" i="26"/>
  <c r="AF50" i="26"/>
  <c r="AG50" i="26"/>
  <c r="AH50" i="26"/>
  <c r="AI50" i="26"/>
  <c r="AJ50" i="26"/>
  <c r="AK50" i="26"/>
  <c r="AL50" i="26"/>
  <c r="AM50" i="26"/>
  <c r="AN50" i="26"/>
  <c r="AO50" i="26"/>
  <c r="AP50" i="26"/>
  <c r="AQ50" i="26"/>
  <c r="AR50" i="26"/>
  <c r="AS50" i="26"/>
  <c r="AT50" i="26"/>
  <c r="AU50" i="26"/>
  <c r="AV50" i="26"/>
  <c r="AW50" i="26"/>
  <c r="AX50" i="26"/>
  <c r="AY50" i="26"/>
  <c r="AZ50" i="26"/>
  <c r="BA50" i="26"/>
  <c r="BB50" i="26"/>
  <c r="C51" i="26"/>
  <c r="C54" i="26"/>
  <c r="C55" i="26"/>
  <c r="C44" i="26"/>
  <c r="B39" i="26"/>
  <c r="D41" i="26"/>
  <c r="E41" i="26"/>
  <c r="F41" i="26"/>
  <c r="G41" i="26"/>
  <c r="H41" i="26"/>
  <c r="I41" i="26"/>
  <c r="J41" i="26"/>
  <c r="K41" i="26"/>
  <c r="L41" i="26"/>
  <c r="M41" i="26"/>
  <c r="N41" i="26"/>
  <c r="O41" i="26"/>
  <c r="P41" i="26"/>
  <c r="Q41" i="26"/>
  <c r="R41" i="26"/>
  <c r="S41" i="26"/>
  <c r="T41" i="26"/>
  <c r="U41" i="26"/>
  <c r="V41" i="26"/>
  <c r="W41" i="26"/>
  <c r="X41" i="26"/>
  <c r="Y41" i="26"/>
  <c r="Z41" i="26"/>
  <c r="AA41" i="26"/>
  <c r="AB41" i="26"/>
  <c r="AC41" i="26"/>
  <c r="AD41" i="26"/>
  <c r="AE41" i="26"/>
  <c r="AF41" i="26"/>
  <c r="AG41" i="26"/>
  <c r="AH41" i="26"/>
  <c r="AI41" i="26"/>
  <c r="AJ41" i="26"/>
  <c r="AK41" i="26"/>
  <c r="AL41" i="26"/>
  <c r="AM41" i="26"/>
  <c r="AN41" i="26"/>
  <c r="AO41" i="26"/>
  <c r="AP41" i="26"/>
  <c r="AQ41" i="26"/>
  <c r="AR41" i="26"/>
  <c r="AS41" i="26"/>
  <c r="AT41" i="26"/>
  <c r="AU41" i="26"/>
  <c r="AV41" i="26"/>
  <c r="AW41" i="26"/>
  <c r="AX41" i="26"/>
  <c r="AY41" i="26"/>
  <c r="AZ41" i="26"/>
  <c r="BA41" i="26"/>
  <c r="BB41" i="26"/>
  <c r="C42" i="26"/>
  <c r="C45" i="26"/>
  <c r="C46" i="26"/>
  <c r="C31" i="26"/>
  <c r="D28" i="26"/>
  <c r="E28" i="26"/>
  <c r="F28" i="26"/>
  <c r="G28" i="26"/>
  <c r="H28" i="26"/>
  <c r="I28" i="26"/>
  <c r="J28" i="26"/>
  <c r="K28" i="26"/>
  <c r="L28" i="26"/>
  <c r="M28" i="26"/>
  <c r="N28" i="26"/>
  <c r="O28" i="26"/>
  <c r="P28" i="26"/>
  <c r="Q28" i="26"/>
  <c r="R28" i="26"/>
  <c r="S28" i="26"/>
  <c r="T28" i="26"/>
  <c r="U28" i="26"/>
  <c r="V28" i="26"/>
  <c r="W28" i="26"/>
  <c r="X28" i="26"/>
  <c r="Y28" i="26"/>
  <c r="Z28" i="26"/>
  <c r="AA28" i="26"/>
  <c r="AB28" i="26"/>
  <c r="AC28" i="26"/>
  <c r="AD28" i="26"/>
  <c r="AE28" i="26"/>
  <c r="AF28" i="26"/>
  <c r="AG28" i="26"/>
  <c r="AH28" i="26"/>
  <c r="AI28" i="26"/>
  <c r="AJ28" i="26"/>
  <c r="AK28" i="26"/>
  <c r="AL28" i="26"/>
  <c r="AM28" i="26"/>
  <c r="AN28" i="26"/>
  <c r="AO28" i="26"/>
  <c r="AP28" i="26"/>
  <c r="AQ28" i="26"/>
  <c r="AR28" i="26"/>
  <c r="AS28" i="26"/>
  <c r="AT28" i="26"/>
  <c r="AU28" i="26"/>
  <c r="AV28" i="26"/>
  <c r="AW28" i="26"/>
  <c r="AX28" i="26"/>
  <c r="AY28" i="26"/>
  <c r="AZ28" i="26"/>
  <c r="BA28" i="26"/>
  <c r="BB28" i="26"/>
  <c r="C29" i="26"/>
  <c r="C32" i="26"/>
  <c r="C33" i="26"/>
  <c r="C22"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AY19" i="26"/>
  <c r="AZ19" i="26"/>
  <c r="BA19" i="26"/>
  <c r="BB19" i="26"/>
  <c r="C20" i="26"/>
  <c r="C23" i="26"/>
  <c r="C24" i="26"/>
  <c r="B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31"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25"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2" i="25"/>
  <c r="D43" i="25"/>
  <c r="E43" i="25"/>
  <c r="F43" i="25"/>
  <c r="G43" i="25"/>
  <c r="H43"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C44" i="25"/>
  <c r="D39" i="25"/>
  <c r="E39" i="25"/>
  <c r="F39" i="25"/>
  <c r="G39" i="25"/>
  <c r="H39" i="25"/>
  <c r="I39" i="25"/>
  <c r="J39" i="25"/>
  <c r="K39" i="25"/>
  <c r="L39" i="25"/>
  <c r="M39" i="25"/>
  <c r="C40"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C34"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C29" i="25"/>
  <c r="B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Q37" i="24"/>
  <c r="P37" i="24"/>
  <c r="O37" i="24"/>
  <c r="N37" i="24"/>
  <c r="M37" i="24"/>
  <c r="L37" i="24"/>
  <c r="K37" i="24"/>
  <c r="J37" i="24"/>
  <c r="I37" i="24"/>
  <c r="H37" i="24"/>
  <c r="G37" i="24"/>
  <c r="F37" i="24"/>
  <c r="E37" i="24"/>
  <c r="D37" i="24"/>
  <c r="C37"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D34" i="24"/>
  <c r="C34" i="24"/>
  <c r="U32" i="24"/>
  <c r="T32" i="24"/>
  <c r="S32" i="24"/>
  <c r="R32" i="24"/>
  <c r="Q32" i="24"/>
  <c r="P32" i="24"/>
  <c r="O32" i="24"/>
  <c r="N32" i="24"/>
  <c r="M32" i="24"/>
  <c r="L32" i="24"/>
  <c r="K32" i="24"/>
  <c r="J32" i="24"/>
  <c r="I32" i="24"/>
  <c r="H32" i="24"/>
  <c r="G32" i="24"/>
  <c r="F32" i="24"/>
  <c r="E32" i="24"/>
  <c r="D32" i="24"/>
  <c r="C32" i="24"/>
  <c r="C28" i="24"/>
  <c r="D21" i="24"/>
  <c r="E21" i="24"/>
  <c r="F21" i="24"/>
  <c r="G21" i="24"/>
  <c r="H21" i="24"/>
  <c r="I21" i="24"/>
  <c r="J21" i="24"/>
  <c r="K21" i="24"/>
  <c r="L21" i="24"/>
  <c r="M21" i="24"/>
  <c r="N21" i="24"/>
  <c r="O21" i="24"/>
  <c r="P21" i="24"/>
  <c r="Q21" i="24"/>
  <c r="R21" i="24"/>
  <c r="S21" i="24"/>
  <c r="T21" i="24"/>
  <c r="U21" i="24"/>
  <c r="C22" i="24"/>
  <c r="D46" i="23"/>
  <c r="E46" i="23"/>
  <c r="F46" i="23"/>
  <c r="G46" i="23"/>
  <c r="H46" i="23"/>
  <c r="I46" i="23"/>
  <c r="J46" i="23"/>
  <c r="K46" i="23"/>
  <c r="L46" i="23"/>
  <c r="M46" i="23"/>
  <c r="N46" i="23"/>
  <c r="O46" i="23"/>
  <c r="P46" i="23"/>
  <c r="Q46" i="23"/>
  <c r="R46" i="23"/>
  <c r="S46" i="23"/>
  <c r="T46" i="23"/>
  <c r="U46" i="23"/>
  <c r="V46" i="23"/>
  <c r="W46" i="23"/>
  <c r="X46" i="23"/>
  <c r="Y46" i="23"/>
  <c r="Z46" i="23"/>
  <c r="AA46" i="23"/>
  <c r="AB46" i="23"/>
  <c r="AC46" i="23"/>
  <c r="AD46" i="23"/>
  <c r="AE46" i="23"/>
  <c r="AF46" i="23"/>
  <c r="AG46" i="23"/>
  <c r="AH46" i="23"/>
  <c r="AI46" i="23"/>
  <c r="AJ46" i="23"/>
  <c r="AK46" i="23"/>
  <c r="AL46" i="23"/>
  <c r="AM46" i="23"/>
  <c r="AN46" i="23"/>
  <c r="AO46" i="23"/>
  <c r="AP46" i="23"/>
  <c r="AQ46" i="23"/>
  <c r="AR46" i="23"/>
  <c r="AS46" i="23"/>
  <c r="AT46" i="23"/>
  <c r="AU46" i="23"/>
  <c r="AV46" i="23"/>
  <c r="AW46" i="23"/>
  <c r="AX46" i="23"/>
  <c r="AY46" i="23"/>
  <c r="AZ46" i="23"/>
  <c r="BA46" i="23"/>
  <c r="BB46" i="23"/>
  <c r="C46" i="23"/>
  <c r="D47" i="23"/>
  <c r="E47" i="23"/>
  <c r="F47" i="23"/>
  <c r="G47" i="23"/>
  <c r="H47" i="23"/>
  <c r="I47" i="23"/>
  <c r="J47" i="23"/>
  <c r="K47" i="23"/>
  <c r="L47" i="23"/>
  <c r="M47" i="23"/>
  <c r="N47" i="23"/>
  <c r="O47" i="23"/>
  <c r="P47" i="23"/>
  <c r="Q47" i="23"/>
  <c r="R47" i="23"/>
  <c r="S47" i="23"/>
  <c r="T47" i="23"/>
  <c r="U47" i="23"/>
  <c r="V47" i="23"/>
  <c r="W47" i="23"/>
  <c r="X47" i="23"/>
  <c r="Y47" i="23"/>
  <c r="Z47" i="23"/>
  <c r="AA47" i="23"/>
  <c r="AB47" i="23"/>
  <c r="AC47" i="23"/>
  <c r="AD47" i="23"/>
  <c r="AE47" i="23"/>
  <c r="AF47" i="23"/>
  <c r="AG47" i="23"/>
  <c r="AH47" i="23"/>
  <c r="AI47" i="23"/>
  <c r="AJ47" i="23"/>
  <c r="AK47" i="23"/>
  <c r="AL47" i="23"/>
  <c r="AM47" i="23"/>
  <c r="AN47" i="23"/>
  <c r="AO47" i="23"/>
  <c r="AP47" i="23"/>
  <c r="AQ47" i="23"/>
  <c r="AR47" i="23"/>
  <c r="AS47" i="23"/>
  <c r="AT47" i="23"/>
  <c r="AU47" i="23"/>
  <c r="AV47" i="23"/>
  <c r="AW47" i="23"/>
  <c r="AX47" i="23"/>
  <c r="AY47" i="23"/>
  <c r="AZ47" i="23"/>
  <c r="BA47" i="23"/>
  <c r="BB47" i="23"/>
  <c r="C47" i="23"/>
  <c r="D50"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C50" i="23"/>
  <c r="D51" i="23"/>
  <c r="E51" i="23"/>
  <c r="F51" i="23"/>
  <c r="G51" i="23"/>
  <c r="H51" i="23"/>
  <c r="I51" i="23"/>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M51" i="23"/>
  <c r="AN51" i="23"/>
  <c r="AO51" i="23"/>
  <c r="AP51" i="23"/>
  <c r="AQ51" i="23"/>
  <c r="AR51" i="23"/>
  <c r="AS51" i="23"/>
  <c r="AT51" i="23"/>
  <c r="AU51" i="23"/>
  <c r="AV51" i="23"/>
  <c r="AW51" i="23"/>
  <c r="AX51" i="23"/>
  <c r="AY51" i="23"/>
  <c r="AZ51" i="23"/>
  <c r="BA51" i="23"/>
  <c r="BB51" i="23"/>
  <c r="C51" i="23"/>
  <c r="G4" i="17" s="1"/>
  <c r="B4" i="23"/>
  <c r="B11" i="23"/>
  <c r="B6" i="22"/>
  <c r="B7" i="22"/>
  <c r="B28" i="22"/>
  <c r="B36" i="22"/>
  <c r="B39" i="22"/>
  <c r="B41" i="22"/>
  <c r="B27" i="5"/>
  <c r="B22" i="12"/>
  <c r="B33" i="2"/>
  <c r="G7" i="17"/>
  <c r="G6" i="17"/>
  <c r="G5" i="17"/>
  <c r="D25" i="21"/>
  <c r="C25" i="21"/>
  <c r="D24" i="21"/>
  <c r="C24" i="21"/>
  <c r="B156" i="17"/>
  <c r="C156" i="17"/>
  <c r="D156" i="17"/>
  <c r="E156" i="17"/>
  <c r="F156" i="17"/>
  <c r="G156" i="17"/>
  <c r="H156" i="17"/>
  <c r="I156" i="17"/>
  <c r="J156" i="17"/>
  <c r="K156" i="17"/>
  <c r="B165" i="17"/>
  <c r="C14" i="21"/>
  <c r="C21" i="21"/>
  <c r="B166" i="17"/>
  <c r="D14" i="21"/>
  <c r="D21" i="21"/>
  <c r="B154" i="17"/>
  <c r="C154" i="17"/>
  <c r="D154" i="17"/>
  <c r="E154" i="17"/>
  <c r="F154" i="17"/>
  <c r="G154" i="17"/>
  <c r="H154" i="17"/>
  <c r="I154" i="17"/>
  <c r="J154" i="17"/>
  <c r="K154" i="17"/>
  <c r="B161" i="17"/>
  <c r="C13" i="21"/>
  <c r="C17" i="21"/>
  <c r="B162" i="17"/>
  <c r="D13" i="21"/>
  <c r="D17" i="21"/>
  <c r="B14" i="21"/>
  <c r="B13" i="21"/>
  <c r="D10" i="21"/>
  <c r="C10" i="21"/>
  <c r="B10" i="21"/>
  <c r="D9" i="21"/>
  <c r="C9" i="21"/>
  <c r="B9" i="21"/>
  <c r="D11" i="21"/>
  <c r="B11" i="21"/>
  <c r="D12" i="21"/>
  <c r="B12" i="21"/>
  <c r="D22" i="21"/>
  <c r="C11" i="21"/>
  <c r="C12" i="21"/>
  <c r="C22" i="21"/>
  <c r="D18" i="21"/>
  <c r="C18" i="21"/>
  <c r="D8" i="21"/>
  <c r="C8" i="21"/>
  <c r="B8" i="21"/>
  <c r="D7" i="21"/>
  <c r="C7" i="21"/>
  <c r="B7" i="21"/>
  <c r="D6" i="21"/>
  <c r="C6" i="21"/>
  <c r="B6" i="21"/>
  <c r="D5" i="21"/>
  <c r="C5" i="21"/>
  <c r="B5" i="21"/>
  <c r="D4" i="21"/>
  <c r="C4" i="21"/>
  <c r="B4" i="21"/>
  <c r="M102" i="17"/>
  <c r="M96" i="17"/>
  <c r="L103" i="17"/>
  <c r="L102" i="17"/>
  <c r="L101" i="17"/>
  <c r="L96" i="17"/>
  <c r="L97" i="17"/>
  <c r="L95" i="17"/>
  <c r="D6" i="2"/>
  <c r="D9" i="2"/>
  <c r="D10" i="2"/>
  <c r="D17" i="2"/>
  <c r="D13" i="2"/>
  <c r="C17" i="5"/>
  <c r="C9" i="5"/>
  <c r="B9" i="5"/>
  <c r="C10" i="5"/>
  <c r="B10" i="5"/>
  <c r="C18" i="5"/>
  <c r="D17" i="5"/>
  <c r="D9" i="5"/>
  <c r="D10" i="5"/>
  <c r="D18" i="5"/>
  <c r="C13" i="5"/>
  <c r="C14" i="5"/>
  <c r="D13" i="5"/>
  <c r="D14" i="5"/>
  <c r="C11" i="12"/>
  <c r="C8" i="12"/>
  <c r="B8" i="12"/>
  <c r="C12" i="12"/>
  <c r="D11" i="12"/>
  <c r="D8" i="12"/>
  <c r="D12" i="12"/>
  <c r="B9" i="2"/>
  <c r="B10" i="2"/>
  <c r="C17" i="2"/>
  <c r="C9" i="2"/>
  <c r="C10" i="2"/>
  <c r="C18" i="2"/>
  <c r="D18" i="2"/>
  <c r="C13" i="2"/>
  <c r="C14" i="2"/>
  <c r="D14" i="2"/>
  <c r="D21" i="5"/>
  <c r="C21" i="5"/>
  <c r="D20" i="5"/>
  <c r="C20" i="5"/>
  <c r="C15" i="12"/>
  <c r="C14" i="12"/>
  <c r="D40" i="2"/>
  <c r="C40" i="2"/>
  <c r="D39" i="2"/>
  <c r="C39" i="2"/>
  <c r="G72" i="17"/>
  <c r="F81" i="17"/>
  <c r="E73" i="17"/>
  <c r="E74" i="17"/>
  <c r="E72" i="17"/>
  <c r="A11" i="11"/>
  <c r="A5" i="11"/>
  <c r="D16" i="5"/>
  <c r="C16" i="5"/>
  <c r="B16" i="5"/>
  <c r="D12" i="5"/>
  <c r="C12" i="5"/>
  <c r="B12" i="5"/>
  <c r="D8" i="5"/>
  <c r="C8" i="5"/>
  <c r="B8" i="5"/>
  <c r="D7" i="5"/>
  <c r="C7" i="5"/>
  <c r="B7" i="5"/>
  <c r="D6" i="5"/>
  <c r="C6" i="5"/>
  <c r="B6" i="5"/>
  <c r="D5" i="5"/>
  <c r="C5" i="5"/>
  <c r="B5" i="5"/>
  <c r="D4" i="5"/>
  <c r="C4" i="5"/>
  <c r="B4" i="5"/>
  <c r="D10" i="12"/>
  <c r="B10" i="12"/>
  <c r="D6" i="12"/>
  <c r="C6" i="12"/>
  <c r="B6" i="12"/>
  <c r="D5" i="12"/>
  <c r="C5" i="12"/>
  <c r="B5" i="12"/>
  <c r="D4" i="12"/>
  <c r="C4" i="12"/>
  <c r="B4" i="12"/>
  <c r="D16" i="2"/>
  <c r="C16" i="2"/>
  <c r="B16" i="2"/>
  <c r="D12" i="2"/>
  <c r="C12" i="2"/>
  <c r="B12" i="2"/>
  <c r="B76" i="17"/>
  <c r="B7" i="12"/>
  <c r="B80" i="17"/>
  <c r="C7" i="12"/>
  <c r="B81" i="17"/>
  <c r="D7" i="12"/>
  <c r="D8" i="2"/>
  <c r="C8" i="2"/>
  <c r="B8" i="2"/>
  <c r="D7" i="2"/>
  <c r="C7" i="2"/>
  <c r="B7" i="2"/>
  <c r="C6" i="2"/>
  <c r="B6" i="2"/>
  <c r="D5" i="2"/>
  <c r="C5" i="2"/>
  <c r="B5" i="2"/>
  <c r="D4" i="2"/>
  <c r="C4" i="2"/>
  <c r="B4" i="2"/>
  <c r="B117" i="17"/>
  <c r="J29"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F22" i="11"/>
  <c r="BD13" i="11"/>
  <c r="A13" i="11"/>
  <c r="A7" i="11"/>
  <c r="A9" i="11"/>
</calcChain>
</file>

<file path=xl/sharedStrings.xml><?xml version="1.0" encoding="utf-8"?>
<sst xmlns="http://schemas.openxmlformats.org/spreadsheetml/2006/main" count="937" uniqueCount="489">
  <si>
    <t>Assumptions</t>
  </si>
  <si>
    <t>Exchange Rate</t>
  </si>
  <si>
    <t>Discount Rate</t>
  </si>
  <si>
    <t>Cost per person per year (USD)</t>
  </si>
  <si>
    <t>Deworm the World</t>
  </si>
  <si>
    <t>Results from Worms at Work (this paper)</t>
  </si>
  <si>
    <t>Table 1, Panel A</t>
  </si>
  <si>
    <t>Calculations</t>
  </si>
  <si>
    <t>Results from other papers</t>
  </si>
  <si>
    <t>Take-up rate, no subsidy</t>
  </si>
  <si>
    <t>Take-up rate, partial subsidy</t>
  </si>
  <si>
    <t>Take-up rate, full subsidy</t>
  </si>
  <si>
    <t>Miguel and Kremer (2007)</t>
  </si>
  <si>
    <t>Hrs per week increase for men</t>
  </si>
  <si>
    <t>Hrs per week increase for women</t>
  </si>
  <si>
    <t>Years of experience linear coefficient</t>
  </si>
  <si>
    <t>Years of experience quadratic coefficient</t>
  </si>
  <si>
    <t>Total direct cost of deworming</t>
  </si>
  <si>
    <t>converting to USD</t>
  </si>
  <si>
    <t>cost per person * additional years of treatment</t>
  </si>
  <si>
    <t>Additional Years of Treatment</t>
  </si>
  <si>
    <t>No Subsidy</t>
  </si>
  <si>
    <t>Partial Subsidy</t>
  </si>
  <si>
    <t>Full Subsidy</t>
  </si>
  <si>
    <t>-</t>
  </si>
  <si>
    <t>Cost for purchasers after subsidy (USD)</t>
  </si>
  <si>
    <t>1/2 * male increase + 1/2 * female increase</t>
  </si>
  <si>
    <t>Weeks per year</t>
  </si>
  <si>
    <t>NPV increase in per-person earnings (relative to no subsidy)</t>
  </si>
  <si>
    <t>Mean hourly wage rate (KSH)</t>
  </si>
  <si>
    <t>(sovereign - inflation)</t>
  </si>
  <si>
    <t>Kenyan interest on sovereign debt</t>
  </si>
  <si>
    <t>Kenyan inflation rate</t>
  </si>
  <si>
    <t>World Bank Development Indicators</t>
  </si>
  <si>
    <t>Tax rate</t>
  </si>
  <si>
    <t>Gov't expenditures as % of GDP</t>
  </si>
  <si>
    <t>Non-donor financed</t>
  </si>
  <si>
    <t>Suri 2011</t>
  </si>
  <si>
    <t>Panel B: No health spillovers</t>
  </si>
  <si>
    <t>Panel C: With health spillovers</t>
  </si>
  <si>
    <t>NPV increase in per-person government revenue</t>
  </si>
  <si>
    <t>No subsidy, no spillover</t>
  </si>
  <si>
    <t>http://blogs.worldbank.org/africacan/three-myths-about-aid-to-kenya</t>
  </si>
  <si>
    <t>Externality effect * Total primary school students within 6 km / 1000</t>
  </si>
  <si>
    <t>(calculated - Gov't expenditures * % non-donor financed)</t>
  </si>
  <si>
    <t>Central Bank of Kenya</t>
  </si>
  <si>
    <t>NPV of Lifetime Earnings for control group (using 9.85% discount rate)</t>
  </si>
  <si>
    <t>Control group hrs per week, agriculture</t>
  </si>
  <si>
    <t>Control group hrs per week, working for wages</t>
  </si>
  <si>
    <t>Control group hrs per week, self-employment</t>
  </si>
  <si>
    <t>Control group monthly self-employed profits</t>
  </si>
  <si>
    <t>Control group weekly self-employed hours, conditional on hrs &gt;0</t>
  </si>
  <si>
    <t>Self-employed wage</t>
  </si>
  <si>
    <t>Monthly self-employed profits/(4.5*weekly self-employed hrs, cond hrs&gt;0)</t>
  </si>
  <si>
    <t>Sector Shares (by hours worked per week)</t>
  </si>
  <si>
    <t>Agriculture</t>
  </si>
  <si>
    <t>Working for wages</t>
  </si>
  <si>
    <t>Self-employed</t>
  </si>
  <si>
    <t>Avg hours in agriculture/Avg weekly hours, control group</t>
  </si>
  <si>
    <t>Avg hours working for wages/Avg weekly hours, control group</t>
  </si>
  <si>
    <t>Avg hours self-employed/Avg weekly hours, control group</t>
  </si>
  <si>
    <t>Ag wage (Suri) * share of hrs in ag + working wage * share of hrs working for wages + self-emp wage * share of hours in self-emp</t>
  </si>
  <si>
    <t>Mean starting wage (KSh)</t>
  </si>
  <si>
    <t>Panel A: Calibration Parameters</t>
  </si>
  <si>
    <t>Annual increase in per-person earnings</t>
  </si>
  <si>
    <t>No health spillovers</t>
  </si>
  <si>
    <t>Health spillovers</t>
  </si>
  <si>
    <t>With health spillovers</t>
  </si>
  <si>
    <r>
      <rPr>
        <b/>
        <sz val="10"/>
        <color theme="1"/>
        <rFont val="Times New Roman"/>
        <family val="1"/>
      </rPr>
      <t>Table 5:</t>
    </r>
    <r>
      <rPr>
        <sz val="10"/>
        <color theme="1"/>
        <rFont val="Times New Roman"/>
        <family val="1"/>
      </rPr>
      <t xml:space="preserve"> Fiscal Impacts of Deworming Subsidies</t>
    </r>
  </si>
  <si>
    <t>From Deworm the World; Kremer and Miguel (2007)</t>
  </si>
  <si>
    <t>Notes</t>
  </si>
  <si>
    <t>= Subsidy x take-up rate</t>
  </si>
  <si>
    <t>From Kremer and Miguel (2007)</t>
  </si>
  <si>
    <t>9.85% Annual (real) interest rate in Kenya</t>
  </si>
  <si>
    <t>Panel D: Pecuniary internal rate of return</t>
  </si>
  <si>
    <t>Pecuniary internal rate of return</t>
  </si>
  <si>
    <t>Price from Deworm the World, earnings from Panel B, C</t>
  </si>
  <si>
    <t>Earnings Profile (our estimates, but separate from paper)</t>
  </si>
  <si>
    <t>Annual increase in earnings (USD), without externality and assuming full take-up</t>
  </si>
  <si>
    <t>Annual increase in earnings (USD), with externality and assuming full take-up</t>
  </si>
  <si>
    <t>Total direct Mean hrs worked increase</t>
  </si>
  <si>
    <t>Combining Earnings Multiplier and GDP growth rate for an additional chart to document this pattern</t>
  </si>
  <si>
    <t>NY.GDP.PCAP.PP.CD</t>
  </si>
  <si>
    <t>GDP per capita, PPP (current international $)</t>
  </si>
  <si>
    <t>KEN</t>
  </si>
  <si>
    <t>Kenya</t>
  </si>
  <si>
    <t>NY.GDP.PCAP.PP.KD</t>
  </si>
  <si>
    <t>GDP per capita, PPP (constant 2005 international $)</t>
  </si>
  <si>
    <t>NY.GDP.PCAP.CD</t>
  </si>
  <si>
    <t>GDP per capita (current US$)</t>
  </si>
  <si>
    <t>NY.GDP.PCAP.KD</t>
  </si>
  <si>
    <t>GDP per capita (constant 2000 US$)</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</si>
  <si>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</si>
  <si>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</si>
  <si>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</si>
  <si>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</si>
  <si>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</si>
  <si>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</si>
  <si>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</si>
  <si>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</si>
  <si>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</si>
  <si>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</si>
  <si>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</si>
  <si>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</si>
  <si>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</si>
  <si>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</si>
  <si>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</si>
  <si>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</si>
  <si>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</si>
  <si>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</si>
  <si>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</si>
  <si>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</si>
  <si>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</si>
  <si>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</si>
  <si>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</si>
  <si>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</si>
  <si>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</si>
  <si>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</si>
  <si>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</si>
  <si>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</si>
  <si>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</si>
  <si>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</si>
  <si>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</si>
  <si>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</si>
  <si>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</si>
  <si>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</si>
  <si>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</si>
  <si>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</si>
  <si>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</si>
  <si>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</si>
  <si>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</si>
  <si>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</si>
  <si>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</si>
  <si>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</si>
  <si>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</si>
  <si>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</si>
  <si>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</si>
  <si>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</si>
  <si>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</si>
  <si>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</si>
  <si>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</si>
  <si>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</si>
  <si>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</si>
  <si>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</si>
  <si>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</si>
  <si>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Indicator Code</t>
  </si>
  <si>
    <t>Indicator Name</t>
  </si>
  <si>
    <t>Country Code</t>
  </si>
  <si>
    <t>Country Name</t>
  </si>
  <si>
    <t>Raw Data</t>
  </si>
  <si>
    <t>15-year compound annual growth rate (1997-2011), using constant 2000 US$</t>
  </si>
  <si>
    <t>From World Bank (http://data.worldbank.org/indicator/NY.GDP.PCAP.KD.ZG/)</t>
  </si>
  <si>
    <t>20-year compound annual growth rate (1991-2011), using constant 2000 US$</t>
  </si>
  <si>
    <t>Total Mean externality earnings increase (KSH)</t>
  </si>
  <si>
    <t>Mean per person increase in earnings/month: μ</t>
  </si>
  <si>
    <t>μ x 12</t>
  </si>
  <si>
    <t>Panel C: Pecuniary internal rate of return</t>
  </si>
  <si>
    <t>Price from Deworm the World, earnings from Panel B</t>
  </si>
  <si>
    <t>Total direct monthly earnings increase (USD)</t>
  </si>
  <si>
    <t>Table 3, Panel B</t>
  </si>
  <si>
    <t>Externality effect (proportional)</t>
  </si>
  <si>
    <t>Table 4, Panel D</t>
  </si>
  <si>
    <t>Table 4, Panel B</t>
  </si>
  <si>
    <t>Table 4, Panel A</t>
  </si>
  <si>
    <t>Control group hourly wage, working for wages (conditional on &gt;=10 hrs per week)</t>
  </si>
  <si>
    <t>Size of Subsidy: S</t>
  </si>
  <si>
    <r>
      <t>Take-up rate:</t>
    </r>
    <r>
      <rPr>
        <i/>
        <sz val="10"/>
        <color theme="1"/>
        <rFont val="Times New Roman"/>
        <family val="1"/>
      </rPr>
      <t xml:space="preserve"> Q(S)</t>
    </r>
  </si>
  <si>
    <r>
      <t>Mean per person increase in work hours/week: λ</t>
    </r>
    <r>
      <rPr>
        <vertAlign val="subscript"/>
        <sz val="10"/>
        <color theme="1"/>
        <rFont val="Times New Roman"/>
      </rPr>
      <t>1</t>
    </r>
  </si>
  <si>
    <r>
      <t>Mean increase in work hours/week from externality: pλ</t>
    </r>
    <r>
      <rPr>
        <vertAlign val="subscript"/>
        <sz val="10"/>
        <color theme="1"/>
        <rFont val="Times New Roman"/>
      </rPr>
      <t>2</t>
    </r>
  </si>
  <si>
    <r>
      <t>λ</t>
    </r>
    <r>
      <rPr>
        <vertAlign val="subscript"/>
        <sz val="10"/>
        <color theme="1"/>
        <rFont val="Times New Roman"/>
      </rPr>
      <t>1</t>
    </r>
    <r>
      <rPr>
        <sz val="10"/>
        <color theme="1"/>
        <rFont val="Times New Roman"/>
        <family val="1"/>
      </rPr>
      <t xml:space="preserve"> x starting wage * 52</t>
    </r>
  </si>
  <si>
    <r>
      <t xml:space="preserve">Average per-person cost: </t>
    </r>
    <r>
      <rPr>
        <i/>
        <sz val="10"/>
        <color theme="1"/>
        <rFont val="Times New Roman"/>
        <family val="1"/>
      </rPr>
      <t>SQ(S)</t>
    </r>
  </si>
  <si>
    <r>
      <t>λ</t>
    </r>
    <r>
      <rPr>
        <vertAlign val="subscript"/>
        <sz val="10"/>
        <color theme="1"/>
        <rFont val="Times New Roman"/>
      </rPr>
      <t>1</t>
    </r>
    <r>
      <rPr>
        <sz val="10"/>
        <color theme="1"/>
        <rFont val="Times New Roman"/>
        <family val="1"/>
      </rPr>
      <t xml:space="preserve"> x starting wage x 52</t>
    </r>
  </si>
  <si>
    <t xml:space="preserve">Externality hrs worked increase </t>
  </si>
  <si>
    <t>Fraction of treated primary school students within 6 km ®</t>
  </si>
  <si>
    <t>Men: increase of 3.49 hours/week; women: no change
(Table 3). No subsidy and partial subisdy multiplied by Q(S)/Q(full)</t>
  </si>
  <si>
    <t>10.20 (externality, Table 3) x Coverage of treatment school students within 6 km (R, 68.2%) x [Q(S) for full subsidy, Q(S)/Q(full) for no and partial subsidy]</t>
  </si>
  <si>
    <r>
      <t>(λ</t>
    </r>
    <r>
      <rPr>
        <vertAlign val="subscript"/>
        <sz val="10"/>
        <color theme="1"/>
        <rFont val="Times New Roman"/>
      </rPr>
      <t>1</t>
    </r>
    <r>
      <rPr>
        <sz val="10"/>
        <color theme="1"/>
        <rFont val="Times New Roman"/>
        <family val="1"/>
      </rPr>
      <t xml:space="preserve"> + (p/R) λ</t>
    </r>
    <r>
      <rPr>
        <vertAlign val="subscript"/>
        <sz val="10"/>
        <color theme="1"/>
        <rFont val="Times New Roman"/>
      </rPr>
      <t>2</t>
    </r>
    <r>
      <rPr>
        <sz val="10"/>
        <color theme="1"/>
        <rFont val="Times New Roman"/>
        <family val="1"/>
      </rPr>
      <t>) x starting wage x 52</t>
    </r>
  </si>
  <si>
    <t>Treatment effect for total labor earnings + self-employed profits, past month (=0 for non-earners) (Table 4, Panel D). No subsidy and partial subisdy multiplied by Q(S)/Q(full)</t>
  </si>
  <si>
    <t>Schooling Costs</t>
  </si>
  <si>
    <t>Year</t>
  </si>
  <si>
    <t>Males</t>
  </si>
  <si>
    <t>Females</t>
  </si>
  <si>
    <t>Overall</t>
  </si>
  <si>
    <t>Years in future (for discounting)</t>
  </si>
  <si>
    <t>Yearly secondary schooling compensation</t>
  </si>
  <si>
    <t>Yearly secondary schooling teacher benefits</t>
  </si>
  <si>
    <t>Average pupils per teacher</t>
  </si>
  <si>
    <t>Additional direct seconday schooling increase (from Joan)</t>
  </si>
  <si>
    <t>Additional externality secondary schooling increase (from Joan)</t>
  </si>
  <si>
    <t>NPV of direct schooling costs (exact coefficients)</t>
  </si>
  <si>
    <t>Mean increase in schooling costs</t>
  </si>
  <si>
    <t>Mean increase in schooling costs from externality</t>
  </si>
  <si>
    <t>Sum</t>
  </si>
  <si>
    <t>Government internal rate of return</t>
  </si>
  <si>
    <t>Discounted value of additional secondary schooling costs per pupil per year ($116.93) x direct increase in secondary schooling x Q(S)/Q(full)</t>
  </si>
  <si>
    <t>Discounted value of additional secondary schooling costs per pupil per year ($116.93) x increase in secondary schooling from exernality x Q(S)/Q(full)</t>
  </si>
  <si>
    <t xml:space="preserve">   </t>
  </si>
  <si>
    <t>1960 - 2011 compound annual growth rate, using constant 2000 US$</t>
  </si>
  <si>
    <t>10-year compound annual growth rate (2000-2009), using constant 2000 US$</t>
  </si>
  <si>
    <t>Checking some growth rates</t>
  </si>
  <si>
    <t>Start</t>
  </si>
  <si>
    <t>End</t>
  </si>
  <si>
    <t># years</t>
  </si>
  <si>
    <t>rate</t>
  </si>
  <si>
    <t>Common Assumptions and Calculations for All Tables</t>
  </si>
  <si>
    <t>Per-capita GDP growth, 2002-2011 (accessed 1/29/13)</t>
  </si>
  <si>
    <t>General</t>
  </si>
  <si>
    <t>Implied Cost per pupil per year (5041+217.47)/45</t>
  </si>
  <si>
    <t>NPV of Schooling Cost Calculations (using 9.85% discount rate)</t>
  </si>
  <si>
    <t>Total Direct Costs</t>
  </si>
  <si>
    <t>NPV of externality schooling costs (exact coefficients)</t>
  </si>
  <si>
    <t>Total Externality Schooling Costs</t>
  </si>
  <si>
    <t>Total Direct+Externality Schooling Costs</t>
  </si>
  <si>
    <t>from ROI materials</t>
  </si>
  <si>
    <t>Direct Deworming Costs</t>
  </si>
  <si>
    <t>Deworming Cost per person per year (KSH)</t>
  </si>
  <si>
    <t>No subsidy cost</t>
  </si>
  <si>
    <t>Partial subsidy cost</t>
  </si>
  <si>
    <t>Cost of deworming - cost for purchasers</t>
  </si>
  <si>
    <t>Full subsidy cost</t>
  </si>
  <si>
    <t>Cost of deworming</t>
  </si>
  <si>
    <t>Subsidy costs (USD)</t>
  </si>
  <si>
    <t>Average Costs per person</t>
  </si>
  <si>
    <t>No subsidy</t>
  </si>
  <si>
    <t>Partial subsidy</t>
  </si>
  <si>
    <t>Full subsidy</t>
  </si>
  <si>
    <t>subsidy cost x take-up rate</t>
  </si>
  <si>
    <t>Panel A</t>
  </si>
  <si>
    <t>Externality effect (as this is an ITT result, all were treated)</t>
  </si>
  <si>
    <t>Total Benefits (not accounting for take-up rates)</t>
  </si>
  <si>
    <t>Direct Benefits (accounting for take-up rates)</t>
  </si>
  <si>
    <t>Direct Schooling Costs by Subsidy Amount</t>
  </si>
  <si>
    <t>Externality Schooling Costs by Subsidy Amount</t>
  </si>
  <si>
    <t>Treatment effect converted into USD</t>
  </si>
  <si>
    <r>
      <t xml:space="preserve">This sheet contains assumptions used In the Fiscal Impacts tables. It lays out general assumptions (with results both from this paper and others), as well as calculations for overall benefits, schooling costs, and wages used to come up with the NPV analysis. </t>
    </r>
    <r>
      <rPr>
        <b/>
        <sz val="12"/>
        <color theme="1"/>
        <rFont val="Calibri"/>
        <family val="2"/>
        <scheme val="minor"/>
      </rPr>
      <t>All changes should be made to this sheet (with the exception of using Solver to get the IRR rates on each tab)</t>
    </r>
  </si>
  <si>
    <t>Panel B, Row 1</t>
  </si>
  <si>
    <t>Mean starting wage, USD</t>
  </si>
  <si>
    <t>52 x full increase in hrs worked x mean starting wage (USD)</t>
  </si>
  <si>
    <t>52 x (full increase (direct + externality) in hrs worked) x mean starting wage (USD)</t>
  </si>
  <si>
    <t>Panel C, Row 1</t>
  </si>
  <si>
    <t>Direct Annual Increase, Adjusted for take-up rates</t>
  </si>
  <si>
    <t>Direct Benefits (accounting for take-up rates) (lambda1)</t>
  </si>
  <si>
    <t>Externality Benefits (accounting for take-up rates) (p lambda2)</t>
  </si>
  <si>
    <t>(Direct + Externality) Annual Increase, Adjusted for take-up rates (lambda1 + (p/R) lambda2)</t>
  </si>
  <si>
    <t>Direct Annual Increase in Earnings</t>
  </si>
  <si>
    <t>mu x 12 (properly scaled)</t>
  </si>
  <si>
    <t>10-year compound annual growth rate (2001-2011), using constant 2000 US$</t>
  </si>
  <si>
    <t>lambda1 x 52 x starting wage</t>
  </si>
  <si>
    <t>Solver Check</t>
  </si>
  <si>
    <t>This sums the solver NPV for each table to ensure that all have been updated</t>
  </si>
  <si>
    <t>Table 5</t>
  </si>
  <si>
    <t>Table D15</t>
  </si>
  <si>
    <t>Table D16</t>
  </si>
  <si>
    <t>NPV of control group earnings (to be updated in note text)</t>
  </si>
  <si>
    <t>lambda2</t>
  </si>
  <si>
    <t>p lambda2</t>
  </si>
  <si>
    <t>(p/R) lambda2</t>
  </si>
  <si>
    <t>Parameters from paper</t>
  </si>
  <si>
    <t>S_P</t>
  </si>
  <si>
    <t>S_N</t>
  </si>
  <si>
    <t>S_F</t>
  </si>
  <si>
    <t>Subsidy costs (from Panel A page)</t>
  </si>
  <si>
    <t>M</t>
  </si>
  <si>
    <t>Take-up rates (from Panel A page)</t>
  </si>
  <si>
    <t>Q(S_N)</t>
  </si>
  <si>
    <t>Q(S_P)</t>
  </si>
  <si>
    <t>Q(S_F)</t>
  </si>
  <si>
    <t>r</t>
  </si>
  <si>
    <t>lambda1_males</t>
  </si>
  <si>
    <t>p_N</t>
  </si>
  <si>
    <t>p_F</t>
  </si>
  <si>
    <t>p_P</t>
  </si>
  <si>
    <t>R</t>
  </si>
  <si>
    <t>lambda1_females</t>
  </si>
  <si>
    <t>lambda1</t>
  </si>
  <si>
    <t>Q(S)/Q(full) x R</t>
  </si>
  <si>
    <t>Q(full) x R</t>
  </si>
  <si>
    <t>none</t>
  </si>
  <si>
    <t>partial</t>
  </si>
  <si>
    <t>full</t>
  </si>
  <si>
    <t>Q(S)/Q(full) x lambda1</t>
  </si>
  <si>
    <t>Direct benefit</t>
  </si>
  <si>
    <t>Years</t>
  </si>
  <si>
    <t>r^t</t>
  </si>
  <si>
    <t>Earnings multiplier</t>
  </si>
  <si>
    <t>GDP growth multiplier</t>
  </si>
  <si>
    <t>Discounting</t>
  </si>
  <si>
    <t>Experience</t>
  </si>
  <si>
    <t>Discounted Wage (r^t w_t)</t>
  </si>
  <si>
    <t>Total</t>
  </si>
  <si>
    <t>By year</t>
  </si>
  <si>
    <t>Yearly Wage Gain (w_t): starting wage x 52 x multipliers</t>
  </si>
  <si>
    <r>
      <t>Mean per person increase in work hours/week: (Q(S)/Q(S</t>
    </r>
    <r>
      <rPr>
        <vertAlign val="subscript"/>
        <sz val="10"/>
        <color theme="1"/>
        <rFont val="Times New Roman"/>
      </rPr>
      <t>Full</t>
    </r>
    <r>
      <rPr>
        <sz val="10"/>
        <color theme="1"/>
        <rFont val="Times New Roman"/>
        <family val="1"/>
      </rPr>
      <t>) λ</t>
    </r>
    <r>
      <rPr>
        <vertAlign val="subscript"/>
        <sz val="10"/>
        <color theme="1"/>
        <rFont val="Times New Roman"/>
      </rPr>
      <t>1</t>
    </r>
  </si>
  <si>
    <t>Direct + Externality Benefits</t>
  </si>
  <si>
    <t>Q(S_P) - Q(S_N)</t>
  </si>
  <si>
    <t>Direct + externality benefits</t>
  </si>
  <si>
    <t>IRR Calculations</t>
  </si>
  <si>
    <t>Social IRR</t>
  </si>
  <si>
    <t>iRR</t>
  </si>
  <si>
    <t>cost: M Q(S_F)</t>
  </si>
  <si>
    <t>schooling costs (update once notation adapted)</t>
  </si>
  <si>
    <t>Government IRR</t>
  </si>
  <si>
    <t>cost: S_F Q(S_F)</t>
  </si>
  <si>
    <t>gov'ts revenue  gains: tau(0) x (Q(S_F) - Q(S_N)) r^t w_t (direct + externality increase (where applicable)) (cell G20 for direct, G26 for direct+ext)</t>
  </si>
  <si>
    <t>mu</t>
  </si>
  <si>
    <t>For Table D15 (using earnings)</t>
  </si>
  <si>
    <t>where w_t = 12 x earnings multipliers (since mu incorporates earnings gains)</t>
  </si>
  <si>
    <t>For Table D16 (no lifecycle earnings gains)</t>
  </si>
  <si>
    <t xml:space="preserve">where w_t = GDP multiple x starting wage x 52 </t>
  </si>
  <si>
    <t>schooling costs (update once notation adapted) (direct effects, direct + externality effects)</t>
  </si>
  <si>
    <t>no benefit from no subsidy (baseline case for control group)</t>
  </si>
  <si>
    <t xml:space="preserve"> r^t w_t *[ lambda1]</t>
  </si>
  <si>
    <t>lambda1 + (p/R) lambda2</t>
  </si>
  <si>
    <t>p lambda2/R</t>
  </si>
  <si>
    <t>[Q(S_P)/Q(S_F)] x r^t w_t *[ lambda1]</t>
  </si>
  <si>
    <t>Direct benefit: [Q(S_P)/Q(S_F)] x lambda1</t>
  </si>
  <si>
    <t>(Q(S_P)/Q(S_F)) x lambda1+ (p/R) x lambda2</t>
  </si>
  <si>
    <t xml:space="preserve"> r^t w_t *[(Q(S_P)/Q(S_F)) x lambda1+ (p/R) x lambda2]</t>
  </si>
  <si>
    <t>Men: increase of 3.49 hours/week; women: no change
(Table 3). Partial subisdy multiplied by Q(S)/Q(full)</t>
  </si>
  <si>
    <t>Treatment effect for total labor earnings + self-employed profits, past month (=0 for non-earners) (Table 4, Panel D). Partial subisdy multiplied by Q(S)/Q(full)</t>
  </si>
  <si>
    <t>NPV earnings x 16.5% tax rate under no subsidy - mean schooling costs</t>
  </si>
  <si>
    <r>
      <t xml:space="preserve">NPV earnings x 16.5% tax rate under no subsidy - </t>
    </r>
    <r>
      <rPr>
        <sz val="10"/>
        <color theme="1"/>
        <rFont val="Times New Roman"/>
        <family val="1"/>
      </rPr>
      <t xml:space="preserve"> direct schooling costs</t>
    </r>
  </si>
  <si>
    <r>
      <t xml:space="preserve">NPV earnings x 16.5% tax rate under no subsidy </t>
    </r>
    <r>
      <rPr>
        <sz val="10"/>
        <color theme="1"/>
        <rFont val="Times New Roman"/>
        <family val="1"/>
      </rPr>
      <t xml:space="preserve"> - direct schooling costs</t>
    </r>
  </si>
  <si>
    <t>NPV earnings x 16.5% tax rate under no subsidy - (direct + externality costs of schooling)</t>
  </si>
  <si>
    <t>r^t w_t *[ mu]</t>
  </si>
  <si>
    <t>Q(S_P) - Q(S_N) (NO LONGER MULTIPLYING BY THIS)</t>
  </si>
  <si>
    <t>Direct benefit: (Q(S_P)/Q(S_F)) mu</t>
  </si>
  <si>
    <t xml:space="preserve"> r^t w_t *[ mu Q(S_P)/Q(full)]</t>
  </si>
  <si>
    <t>lambda1+ (p/R) lambda2</t>
  </si>
  <si>
    <t xml:space="preserve"> r^t w_t *[ lambda1 + (p/R) lambda2]</t>
  </si>
  <si>
    <t>Direct benefit: lambda1 Q(S)/Q(full)</t>
  </si>
  <si>
    <t xml:space="preserve"> r^t w_t *[ lambda1Q(S)/Q(full)]</t>
  </si>
  <si>
    <t>(lambda1+(p/R) lambda2)</t>
  </si>
  <si>
    <t xml:space="preserve"> r^t w_t *[(lambda1+(p/R) lambda2)]</t>
  </si>
  <si>
    <t>Discounted value of additional secondary schooling costs per pupil per year ($116.85) x increase in secondary schooling from exernality x Q(S)/Q(full)</t>
  </si>
  <si>
    <t>Discounted value of additional secondary schooling costs per pupil per year ($116.85) x direct increase in secondary schooling x Q(S)/Q(full)</t>
  </si>
  <si>
    <t>Female Earnings Increase</t>
  </si>
  <si>
    <t>Direct Increase in years of education</t>
  </si>
  <si>
    <t>Externality increase in years of education</t>
  </si>
  <si>
    <t>Percent increase per year of education</t>
  </si>
  <si>
    <t>Duflo (2001)</t>
  </si>
  <si>
    <t>Female Opportunity Costs</t>
  </si>
  <si>
    <t>Opportunity cost wage: -(avg age-8)*0.1*starting wage</t>
  </si>
  <si>
    <t>Female control group hours worked per week</t>
  </si>
  <si>
    <t>W@W Table 3, Panel B</t>
  </si>
  <si>
    <t>NPV of direct opportunity costs (increase in years of schooling x yearly lost wages (weeks of schooling x wage x control grp hrs worked/wk)</t>
  </si>
  <si>
    <t>NPV of externality OC</t>
  </si>
  <si>
    <t>Length of school year (weeks) - 185 days/ 5 days per week</t>
  </si>
  <si>
    <t>Table XX: Female Education Gains and Opportunity Costs</t>
  </si>
  <si>
    <t>Female Full Subsidy Gains</t>
  </si>
  <si>
    <t>Female Experience (starting 3 years after males)</t>
  </si>
  <si>
    <t>Discounting (for reference only)</t>
  </si>
  <si>
    <t>Female yearly earnings: (control group hrs/wk x 52 x starting wage x multiplier)</t>
  </si>
  <si>
    <t>Female GDP multiplier (same as male, just starting  3 years later)</t>
  </si>
  <si>
    <t>Female Experience multiplier (same as males, just starting 3 years later)</t>
  </si>
  <si>
    <t>Direct increase</t>
  </si>
  <si>
    <t>Female Increase</t>
  </si>
  <si>
    <t>additional yrs of ed for girls x returns to ed x 1/2 pop is female</t>
  </si>
  <si>
    <t>p nu2 /R</t>
  </si>
  <si>
    <t>nu2</t>
  </si>
  <si>
    <t>Discounted female increase (r^t w_ft)</t>
  </si>
  <si>
    <t xml:space="preserve"> r^t w_ft *[ nu1]</t>
  </si>
  <si>
    <t>nu1</t>
  </si>
  <si>
    <t>nu1 + (p/R) nu2</t>
  </si>
  <si>
    <t>Female + Male (both already are taking into account half, so can be added)</t>
  </si>
  <si>
    <t>Male Total</t>
  </si>
  <si>
    <t>Female Total</t>
  </si>
  <si>
    <t xml:space="preserve"> r^t w_ft *[ nu1 + (p/R) nu2]</t>
  </si>
  <si>
    <t>additional yrs of ed for girls(externality) x returns to ed x 1/2 pop is female</t>
  </si>
  <si>
    <t>Female Partial Subsidy Gains</t>
  </si>
  <si>
    <t>earnings gains:  r^t w_t (direct + externality increase (where applicable)) (cell G20 for direct, G26 for direct+ext)</t>
  </si>
  <si>
    <t>gov'ts revenue  gains: tau(0) x) r^t w_t (direct + externality increase (where applicable)) (cell G20 for direct, G26 for direct+ext)</t>
  </si>
  <si>
    <t>gov'ts revenue  gains: tau(0) x  r^t w_t (direct + externality increase (where applicable)) (cell G20 for direct, G26 for direct+ext)</t>
  </si>
  <si>
    <t>schooling costs + (1/2)*opportunity costs for females (update once notation adapted) (direct effects, direct + externality effects)</t>
  </si>
  <si>
    <t xml:space="preserve">earnings gains: r^t w_t (direct+ externality increase for both male and female) </t>
  </si>
  <si>
    <t>Mean per person percentage increase in earnings due to educational gains</t>
  </si>
  <si>
    <t>Mean per person percentage increase in earnings due to educational gains from externality</t>
  </si>
  <si>
    <t>Men: no increase. Females: Assume 6% return to an additional year of education (Duflo 2001) x 0.354 additional years of education (Table 2, Panel B). Partial subisdy multiplied by Q(S)/Q(full)</t>
  </si>
  <si>
    <t>Men: no increase. Females: Assume 6% return to an additional year of education (Duflo 2001) x 0.408 additional years of education from externality (Table 2, Panel B). Partial subisdy multiplied by Q(S)/Q(full)</t>
  </si>
  <si>
    <t>Opportunity costs of additional schooling for females</t>
  </si>
  <si>
    <t>Opportunity costs of additional schooling for females from externality</t>
  </si>
  <si>
    <t>Mean starting wage scaled by age x 16.3 hours worked by control group females per week (Table 3) x 37 weeks of school per year</t>
  </si>
  <si>
    <t>Direct Opportunity Costs by Subsidy Amount</t>
  </si>
  <si>
    <t>Externality Opportunity Costs by Subsidy Amount</t>
  </si>
  <si>
    <t>9.85% Annual (real) interest rate in Kenya - opportunity costs</t>
  </si>
  <si>
    <t>Table DXX</t>
  </si>
  <si>
    <t>Average age of females still in school (do file worms_appendix_female_age_2013-09-16.do)</t>
  </si>
  <si>
    <t>NPV of Control Group</t>
  </si>
  <si>
    <t>Control group hours worked</t>
  </si>
  <si>
    <t>Control Group Earnings per month (USD)</t>
  </si>
  <si>
    <t>Control group mean hours worked</t>
  </si>
  <si>
    <t>Table 5 Calculations</t>
  </si>
  <si>
    <t>Tablie 5: Full Subsidy Case</t>
  </si>
  <si>
    <t>Appendix Table D15: Earnings</t>
  </si>
  <si>
    <t>Years (for refeence)</t>
  </si>
  <si>
    <t>Years (for reference)</t>
  </si>
  <si>
    <t>Appendix Table D16</t>
  </si>
  <si>
    <t>Appendix Table DXX: Incorporating female education gains and opportunity costs</t>
  </si>
  <si>
    <t>Sheets in this file:</t>
  </si>
  <si>
    <t>Outline of W@W Table 5_Fiscal_Impacts</t>
  </si>
  <si>
    <t>This file contains the table versions and calculations behind the W@W Fiscal Impacts table and robustness checks.</t>
  </si>
  <si>
    <t>Females not working more hours, only earning more per hour, so NPV same as in Table 5</t>
  </si>
  <si>
    <t>Control group mean hours per week</t>
  </si>
  <si>
    <t>Comments</t>
  </si>
  <si>
    <t>App Table D15 FI Using Earnings</t>
  </si>
  <si>
    <t>Table 5 Fiscal Impacts Table</t>
  </si>
  <si>
    <t>This contains Table 5, the main table used in Section 6 of the paper, based on hours worked increases</t>
  </si>
  <si>
    <t>App Table D16 FI, Flat EP</t>
  </si>
  <si>
    <t>This contains Appendix Table D15, the fiscal impacts using earnings gains rather than hours worked</t>
  </si>
  <si>
    <t>This contains Appendix Table D16, the fiscal impacts without including the lifetime earnings profile</t>
  </si>
  <si>
    <t>App Table DXX FI, FEM+OC</t>
  </si>
  <si>
    <t>This contains Appendix Table DXX, which incoporates gains in female earnings via additional education, and adds opportunity costs for the education gains</t>
  </si>
  <si>
    <t>Assumps&amp;Panel A Calcs</t>
  </si>
  <si>
    <t>Model Params&amp;Exp Profiles</t>
  </si>
  <si>
    <t>Calcs-Table 5</t>
  </si>
  <si>
    <t>Calcs-App Table D15</t>
  </si>
  <si>
    <t>Calcs-App Table D16</t>
  </si>
  <si>
    <t>Calcs-App Table DXX FEM+OC</t>
  </si>
  <si>
    <t>Calcs-Kenya GDP per capita</t>
  </si>
  <si>
    <t>Fig Earnings Profile</t>
  </si>
  <si>
    <t>This is a figure that documents the profile of earnings increases that are used in Table 5, Appendix Table D15 and Appendix Table DXX. It was not included in the last version of the paper.</t>
  </si>
  <si>
    <t>This contains assumptions and values used to obtain the model parameters and initial calculations (included schooling and opportunity cost calculations) needed for the tables.</t>
  </si>
  <si>
    <t>This converts the assumptions and calculations into the notation and parameters of the paper, and is used by the remaining table calculation sheets. This serves a master reference for those sheets.</t>
  </si>
  <si>
    <t>This contains the calculations used for Panels B, C and D in Table 5.</t>
  </si>
  <si>
    <t>This contains the calculations used for Panels B, C and D in Appendix Table D15.</t>
  </si>
  <si>
    <t>This contains the calculations used for Panels B, C and D in Appendix Table D16.</t>
  </si>
  <si>
    <t>This contains the calculations used for Panels B, C and D in Appendix Table DXX.</t>
  </si>
  <si>
    <t>This contains the data and calculation used in determining the per-capita GDP growth rates used in the tables</t>
  </si>
  <si>
    <t>The benefits are the same as in Table 5, but tax paid and government IRR are calculated differently</t>
  </si>
  <si>
    <t>Coefficient on treatment group (KSh): additional tax per month</t>
  </si>
  <si>
    <t>NPV of Estimated Tax Increase</t>
  </si>
  <si>
    <t>r^t * annual increase in tax revenue (USD)</t>
  </si>
  <si>
    <t>(assumed zero for 10 years)</t>
  </si>
  <si>
    <t>Full Subsidy, Direct benefit</t>
  </si>
  <si>
    <t>Partial Subsidy, direct benefit: full x Q(S_P) / Q(S_F)</t>
  </si>
  <si>
    <t>Full Subsidy, Direct + Externality Benefits</t>
  </si>
  <si>
    <t>Coefficient on saturation (KSh): additional tax per month</t>
  </si>
  <si>
    <t>Additional direct tax per year, USD</t>
  </si>
  <si>
    <t xml:space="preserve">Total </t>
  </si>
  <si>
    <t>Partial total</t>
  </si>
  <si>
    <t>gov'ts revenue  gains: estimated from above</t>
  </si>
  <si>
    <t>Annual increase in government revenue</t>
  </si>
  <si>
    <t>Estimated increase in tax paid last month, treatment group x 12</t>
  </si>
  <si>
    <t>Estimated increase in tax paid last month (direct + externality) x 12</t>
  </si>
  <si>
    <t>NPV of annual government revenue increase -  direct schooling costs</t>
  </si>
  <si>
    <t>NPV of annual government revenue increase - (direct + externality costs of schooling)</t>
  </si>
  <si>
    <t>Panel B, Row 2</t>
  </si>
  <si>
    <t>Direct Annual Increase in Gov't Revenue, Adjusted for take-up rates</t>
  </si>
  <si>
    <t>Panel C, Row 2</t>
  </si>
  <si>
    <t>(Direct + Externality) Annual Increase in Gov't Revenue, Adjusted for take-up rates</t>
  </si>
  <si>
    <t>Table D13, Panel D</t>
  </si>
  <si>
    <t>Table of Schooling Gains (Appendix Table D16)</t>
  </si>
  <si>
    <t>Table 2, Panel B</t>
  </si>
  <si>
    <t>Sum of significant coefficients from externality terms on year-by-year regressions above</t>
  </si>
  <si>
    <r>
      <rPr>
        <b/>
        <sz val="10"/>
        <color theme="1"/>
        <rFont val="Times New Roman"/>
        <family val="1"/>
      </rPr>
      <t>Appendix Table D17:</t>
    </r>
    <r>
      <rPr>
        <sz val="10"/>
        <color theme="1"/>
        <rFont val="Times New Roman"/>
        <family val="1"/>
      </rPr>
      <t xml:space="preserve"> Fiscal Impacts of Deworming Subsidies, Using Wage Earnings and Self-employed Profits</t>
    </r>
  </si>
  <si>
    <r>
      <rPr>
        <b/>
        <sz val="10"/>
        <color theme="1"/>
        <rFont val="Times New Roman"/>
        <family val="1"/>
      </rPr>
      <t>Appendix Table D18:</t>
    </r>
    <r>
      <rPr>
        <sz val="10"/>
        <color theme="1"/>
        <rFont val="Times New Roman"/>
        <family val="1"/>
      </rPr>
      <t xml:space="preserve"> Fiscal Impacts of Deworming Subsidies, with No Life Cycle Earnings Adjustment</t>
    </r>
  </si>
  <si>
    <r>
      <rPr>
        <b/>
        <sz val="10"/>
        <color theme="1"/>
        <rFont val="Times New Roman"/>
        <family val="1"/>
      </rPr>
      <t>Appendix Table D19</t>
    </r>
    <r>
      <rPr>
        <sz val="10"/>
        <color theme="1"/>
        <rFont val="Times New Roman"/>
        <family val="1"/>
      </rPr>
      <t xml:space="preserve"> Fiscal Impacts of Deworming Subsidies, Including Female Education Gains and Opportunity Costs</t>
    </r>
  </si>
  <si>
    <r>
      <rPr>
        <b/>
        <sz val="10"/>
        <color theme="1"/>
        <rFont val="Times New Roman"/>
        <family val="1"/>
      </rPr>
      <t>Appendix Table D20</t>
    </r>
    <r>
      <rPr>
        <sz val="10"/>
        <color theme="1"/>
        <rFont val="Times New Roman"/>
        <family val="1"/>
      </rPr>
      <t xml:space="preserve"> Fiscal Impacts of Deworming Subsidies with Estimated Government Revenue Gains</t>
    </r>
  </si>
  <si>
    <r>
      <rPr>
        <b/>
        <sz val="10"/>
        <color theme="1"/>
        <rFont val="Times New Roman"/>
        <family val="1"/>
      </rPr>
      <t>Appendix</t>
    </r>
    <r>
      <rPr>
        <sz val="10"/>
        <color theme="1"/>
        <rFont val="Times New Roman"/>
        <family val="1"/>
      </rPr>
      <t xml:space="preserve"> </t>
    </r>
    <r>
      <rPr>
        <b/>
        <sz val="10"/>
        <color theme="1"/>
        <rFont val="Times New Roman"/>
        <family val="1"/>
      </rPr>
      <t>Table XX:</t>
    </r>
    <r>
      <rPr>
        <sz val="10"/>
        <color theme="1"/>
        <rFont val="Times New Roman"/>
        <family val="1"/>
      </rPr>
      <t xml:space="preserve"> IRR for Table 5, Fiscal Impacts of Deworming Subsidies</t>
    </r>
  </si>
  <si>
    <t>Overall Saturation (0.511) / 0.75 - not reported in table, average of T &amp; C</t>
  </si>
  <si>
    <t>10.20 (externality, Table 3) x Coverage of treatment school students within 6 km (R, 68.1%) x [Q(S) for full subsidy, Q(S)/Q(full) for partial subsidy]</t>
  </si>
  <si>
    <t>Appendix Table D20: Estimated Tax</t>
  </si>
  <si>
    <t>taxes in months</t>
  </si>
  <si>
    <t>p lambda2 / R</t>
  </si>
  <si>
    <t>Taxes in years, USD</t>
  </si>
  <si>
    <t>r^t * [direct coefficient annual gain (USD) + (p/R) saturation coefficient annual gain ]</t>
  </si>
  <si>
    <t>Additional externality tax per year, USD (to be scaled by p/R in calculations)</t>
  </si>
  <si>
    <t>UPDATE fiscal impact calculations from Worms at Work using data from KLPS-3</t>
  </si>
  <si>
    <t>Main updates: Focus solely on earnings gains (including zeros for non-earners) --&gt; equivalent to Table D17 in this spreadsheet here.</t>
  </si>
  <si>
    <t>Additional robustness checks: (i) Set future Kenyan income growth to 0%;</t>
  </si>
  <si>
    <t>To be conservative (and since individuals are older in KLPS-3), drop the life cycle earnings adjustment. Use KLPS-2 results for 2007-2010, KLPS-3 for 2011 and later.</t>
  </si>
  <si>
    <t>(ii) Only consider earnings gains during 2007-2014 (the survey period) and assume future gains=0;</t>
  </si>
  <si>
    <t>Central Bank of Kenya - ISSUE: The exchange rate is somewhat different in Round 2 vs. Round 3. Use the average of 85 KSH/USD for now but update later.</t>
  </si>
  <si>
    <t>Control group Total labor earnings + self-employed profits + ag profits(=0 for nonearners), last month</t>
  </si>
  <si>
    <r>
      <t>Treatment Effect: Total labor earnings + self-employed profits + ag profits, past month (=0 for non-earners)</t>
    </r>
    <r>
      <rPr>
        <b/>
        <sz val="12"/>
        <color theme="1"/>
        <rFont val="Calibri"/>
        <family val="2"/>
      </rPr>
      <t> </t>
    </r>
  </si>
  <si>
    <t>UPDATE TABLE #</t>
  </si>
  <si>
    <t>** These rows are the focus of the calculation in KLPS-3. For now use the pooled estimates (for simplicity) but later update with different impacts in 2007-2010 versus post-2011.</t>
  </si>
  <si>
    <t>** ISSUE: For now assume no further life cycle adjustment beyond KLPS-3 (likely a conservative assumption).</t>
  </si>
  <si>
    <t>1998/1999 Kenyan labor force survey; regression of earnings on age, age^2, female dummy, indicators for attained primary/secondary/beyond, and province dummies. Estimate used in W@W: 0.1019575.</t>
  </si>
  <si>
    <t>1998/1999 Kenyan labor force survey; regression of earnings on age, age^2, female dummy, indicators for attained primary/secondary/beyond, and province dummies. Estimate used in W@W: -0.0010413.</t>
  </si>
  <si>
    <t>** KEY RESULTS FOR WORMS-3 PAPER: Earnings Version for Appendix Table</t>
  </si>
  <si>
    <t>Wage Calculations - Note: None of this is used in the Worms-3 calculations (I don't think).</t>
  </si>
  <si>
    <t>To be conservative, none of these gains are considered in the Worms-3 Analysis (but would presumably increase returns):</t>
  </si>
  <si>
    <t>Estimated Tax Numbers - Where do these figures come from? (These are from W@W.)</t>
  </si>
  <si>
    <t>treatment coef (291.47 KSH)/exchange rate</t>
  </si>
  <si>
    <t>IRR Calculations [Exercise is to set the IRR number here below to make the Sum=0.] NOTE: Check Govt IRR figures here, as they appear too high (is this including externalities?)</t>
  </si>
  <si>
    <t>For simplicity, also only focus on the Full subsidy case and ignore cross-school health spillovers.</t>
  </si>
  <si>
    <t>(iii) Consider lower rates of taxation in Kenya, and in particular for how low a tax rate on additional earnings is future revenue &gt; program costs?</t>
  </si>
  <si>
    <t>World Bank (http://data.worldbank.org/indicator/NY.GDP.PCAP.KD/), see calculation on "Kenya GDP per capita" tab. In W@W this equals 1.52%. ISSUE: This growth number should be updated to be 2002-2014,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</si>
</sst>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0.0%"/>
    <numFmt numFmtId="166" formatCode="#,##0.000&quot;&quot;;\-#,##0.000&quot;&quot;"/>
    <numFmt numFmtId="167" formatCode="#,##0.000&quot;**&quot;;\-#,##0.000&quot;**&quot;"/>
    <numFmt numFmtId="168" formatCode="#,##0.000&quot;*&quot;;\-#,##0.000&quot;*&quot;"/>
    <numFmt numFmtId="169" formatCode="#,##0.000&quot;***&quot;;\-#,##0.000&quot;***&quot;"/>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Times New Roman"/>
      <family val="1"/>
    </font>
    <font>
      <i/>
      <sz val="10"/>
      <color theme="1"/>
      <name val="Times New Roman"/>
      <family val="1"/>
    </font>
    <font>
      <b/>
      <sz val="10"/>
      <color theme="1"/>
      <name val="Times New Roman"/>
      <family val="1"/>
    </font>
    <font>
      <i/>
      <sz val="12"/>
      <color theme="1"/>
      <name val="Calibri"/>
      <family val="2"/>
      <scheme val="minor"/>
    </font>
    <font>
      <b/>
      <sz val="12"/>
      <color theme="1"/>
      <name val="Calibri"/>
      <family val="2"/>
      <scheme val="minor"/>
    </font>
    <font>
      <sz val="8"/>
      <name val="Calibri"/>
      <family val="2"/>
      <scheme val="minor"/>
    </font>
    <font>
      <vertAlign val="subscript"/>
      <sz val="10"/>
      <color theme="1"/>
      <name val="Times New Roman"/>
    </font>
    <font>
      <sz val="12"/>
      <color rgb="FF000000"/>
      <name val="Calibri"/>
      <family val="2"/>
      <scheme val="minor"/>
    </font>
    <font>
      <sz val="11"/>
      <color theme="1"/>
      <name val="Calibri"/>
      <scheme val="minor"/>
    </font>
    <font>
      <i/>
      <sz val="11"/>
      <color theme="1"/>
      <name val="Calibri"/>
      <scheme val="minor"/>
    </font>
    <font>
      <sz val="12"/>
      <color theme="1"/>
      <name val="Calibri"/>
    </font>
    <font>
      <sz val="12"/>
      <color rgb="FF000000"/>
      <name val="Times New Roman"/>
    </font>
    <font>
      <sz val="10"/>
      <name val="Arial"/>
    </font>
    <font>
      <u/>
      <sz val="12"/>
      <color rgb="FF000000"/>
      <name val="Calibri"/>
      <scheme val="minor"/>
    </font>
    <font>
      <b/>
      <i/>
      <sz val="12"/>
      <color theme="1"/>
      <name val="Calibri"/>
      <scheme val="minor"/>
    </font>
    <font>
      <i/>
      <sz val="12"/>
      <color rgb="FF000000"/>
      <name val="Calibri"/>
      <scheme val="minor"/>
    </font>
    <font>
      <b/>
      <sz val="10"/>
      <color rgb="FF000000"/>
      <name val="Times New Roman"/>
    </font>
    <font>
      <u/>
      <sz val="12"/>
      <color theme="1"/>
      <name val="Calibri"/>
      <scheme val="minor"/>
    </font>
    <font>
      <b/>
      <u/>
      <sz val="12"/>
      <color theme="1"/>
      <name val="Calibri"/>
      <scheme val="minor"/>
    </font>
    <font>
      <b/>
      <i/>
      <sz val="12"/>
      <color rgb="FF000000"/>
      <name val="Calibri"/>
      <scheme val="minor"/>
    </font>
    <font>
      <b/>
      <sz val="12"/>
      <color rgb="FF000000"/>
      <name val="Calibri"/>
      <family val="2"/>
      <scheme val="minor"/>
    </font>
    <font>
      <b/>
      <sz val="12"/>
      <color rgb="FF000000"/>
      <name val="Calibri"/>
      <family val="2"/>
    </font>
    <font>
      <b/>
      <sz val="12"/>
      <color theme="1"/>
      <name val="Calibri"/>
      <family val="2"/>
    </font>
    <font>
      <b/>
      <i/>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thin">
        <color auto="1"/>
      </bottom>
      <diagonal/>
    </border>
    <border>
      <left/>
      <right/>
      <top style="double">
        <color auto="1"/>
      </top>
      <bottom/>
      <diagonal/>
    </border>
  </borders>
  <cellStyleXfs count="5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2">
    <xf numFmtId="0" fontId="0" fillId="0" borderId="0" xfId="0"/>
    <xf numFmtId="0" fontId="5" fillId="0" borderId="0" xfId="0" applyFont="1"/>
    <xf numFmtId="0" fontId="3" fillId="0" borderId="0" xfId="0" applyFont="1" applyBorder="1"/>
    <xf numFmtId="0" fontId="4" fillId="0" borderId="0" xfId="0" applyFont="1" applyBorder="1"/>
    <xf numFmtId="0" fontId="3" fillId="0" borderId="0" xfId="0" applyFont="1" applyAlignment="1">
      <alignment wrapText="1"/>
    </xf>
    <xf numFmtId="0" fontId="3" fillId="0" borderId="0" xfId="0" applyFont="1"/>
    <xf numFmtId="0" fontId="6" fillId="0" borderId="0" xfId="0" applyFont="1"/>
    <xf numFmtId="0" fontId="0" fillId="0" borderId="0" xfId="0" applyAlignment="1">
      <alignment horizontal="right"/>
    </xf>
    <xf numFmtId="0" fontId="3" fillId="0" borderId="0" xfId="0" applyFont="1" applyFill="1" applyBorder="1"/>
    <xf numFmtId="164" fontId="3" fillId="0" borderId="0" xfId="0" applyNumberFormat="1" applyFont="1" applyAlignment="1">
      <alignment horizontal="center"/>
    </xf>
    <xf numFmtId="164" fontId="3" fillId="0" borderId="0" xfId="0" quotePrefix="1" applyNumberFormat="1" applyFont="1" applyAlignment="1">
      <alignment horizontal="center"/>
    </xf>
    <xf numFmtId="0" fontId="3" fillId="0" borderId="0" xfId="0" quotePrefix="1" applyFont="1" applyAlignment="1">
      <alignment horizontal="center"/>
    </xf>
    <xf numFmtId="0" fontId="3" fillId="0" borderId="0" xfId="0" quotePrefix="1" applyFont="1" applyBorder="1" applyAlignment="1">
      <alignment horizontal="center"/>
    </xf>
    <xf numFmtId="164" fontId="3" fillId="0" borderId="0" xfId="0" applyNumberFormat="1" applyFont="1" applyBorder="1" applyAlignment="1">
      <alignment horizontal="center"/>
    </xf>
    <xf numFmtId="0" fontId="0" fillId="0" borderId="0" xfId="0" applyFont="1"/>
    <xf numFmtId="0" fontId="3" fillId="0" borderId="1" xfId="0" quotePrefix="1" applyFont="1" applyBorder="1" applyAlignment="1">
      <alignment horizontal="center"/>
    </xf>
    <xf numFmtId="2" fontId="0" fillId="0" borderId="0" xfId="0" applyNumberFormat="1"/>
    <xf numFmtId="0" fontId="1" fillId="0" borderId="0" xfId="97"/>
    <xf numFmtId="0" fontId="0" fillId="0" borderId="0" xfId="0" applyAlignment="1">
      <alignment wrapText="1"/>
    </xf>
    <xf numFmtId="0" fontId="7" fillId="0" borderId="0" xfId="0" applyFont="1"/>
    <xf numFmtId="0" fontId="3" fillId="0" borderId="1" xfId="0" applyFont="1" applyFill="1" applyBorder="1" applyAlignment="1">
      <alignment wrapText="1"/>
    </xf>
    <xf numFmtId="165" fontId="3" fillId="0" borderId="1" xfId="0" applyNumberFormat="1" applyFont="1" applyBorder="1" applyAlignment="1">
      <alignment horizontal="center"/>
    </xf>
    <xf numFmtId="0" fontId="3" fillId="0" borderId="0" xfId="0" applyFont="1" applyBorder="1" applyAlignment="1">
      <alignment horizontal="center" wrapText="1"/>
    </xf>
    <xf numFmtId="0" fontId="3" fillId="0" borderId="0" xfId="0" applyFont="1" applyAlignment="1">
      <alignment vertical="top" wrapText="1"/>
    </xf>
    <xf numFmtId="164" fontId="3" fillId="0" borderId="0" xfId="0" applyNumberFormat="1" applyFont="1" applyAlignment="1">
      <alignment horizontal="center" vertical="top"/>
    </xf>
    <xf numFmtId="9" fontId="3" fillId="0" borderId="0" xfId="0" applyNumberFormat="1" applyFont="1" applyAlignment="1">
      <alignment horizontal="center" vertical="top"/>
    </xf>
    <xf numFmtId="0" fontId="3" fillId="0" borderId="0" xfId="0" applyFont="1" applyAlignment="1">
      <alignment vertical="top"/>
    </xf>
    <xf numFmtId="2" fontId="3" fillId="0" borderId="0" xfId="0" applyNumberFormat="1" applyFont="1" applyAlignment="1">
      <alignment horizontal="center" vertical="top"/>
    </xf>
    <xf numFmtId="164" fontId="0" fillId="0" borderId="0" xfId="0" applyNumberFormat="1"/>
    <xf numFmtId="0" fontId="5" fillId="0" borderId="0" xfId="0" applyFont="1" applyBorder="1" applyAlignment="1">
      <alignment horizontal="left" wrapText="1"/>
    </xf>
    <xf numFmtId="0" fontId="3" fillId="0" borderId="0" xfId="0" quotePrefix="1" applyFont="1" applyAlignment="1">
      <alignment vertical="top"/>
    </xf>
    <xf numFmtId="49" fontId="3" fillId="0" borderId="0" xfId="0" applyNumberFormat="1" applyFont="1" applyAlignment="1">
      <alignment wrapText="1"/>
    </xf>
    <xf numFmtId="0" fontId="10" fillId="0" borderId="0" xfId="0" applyFont="1"/>
    <xf numFmtId="10" fontId="0" fillId="0" borderId="0" xfId="0" applyNumberFormat="1"/>
    <xf numFmtId="0" fontId="11" fillId="0" borderId="0" xfId="170"/>
    <xf numFmtId="0" fontId="12" fillId="0" borderId="0" xfId="170" applyFont="1"/>
    <xf numFmtId="10" fontId="11" fillId="0" borderId="0" xfId="170" applyNumberFormat="1"/>
    <xf numFmtId="0" fontId="3" fillId="0" borderId="1" xfId="0" applyFont="1" applyBorder="1" applyAlignment="1">
      <alignment horizontal="centerContinuous"/>
    </xf>
    <xf numFmtId="0" fontId="0" fillId="0" borderId="1" xfId="0" applyBorder="1" applyAlignment="1">
      <alignment horizontal="centerContinuous"/>
    </xf>
    <xf numFmtId="0" fontId="3" fillId="0" borderId="2" xfId="0" applyFont="1" applyBorder="1" applyAlignment="1">
      <alignment horizontal="center" wrapText="1"/>
    </xf>
    <xf numFmtId="0" fontId="4" fillId="0" borderId="2" xfId="0" applyFont="1" applyBorder="1"/>
    <xf numFmtId="0" fontId="5" fillId="0" borderId="3" xfId="0" applyFont="1" applyBorder="1" applyAlignment="1">
      <alignment horizontal="left" wrapText="1"/>
    </xf>
    <xf numFmtId="0" fontId="3" fillId="0" borderId="3" xfId="0" applyFont="1" applyBorder="1" applyAlignment="1">
      <alignment horizontal="center" wrapText="1"/>
    </xf>
    <xf numFmtId="0" fontId="0" fillId="0" borderId="3" xfId="0" applyBorder="1"/>
    <xf numFmtId="0" fontId="3" fillId="0" borderId="1" xfId="0" applyFont="1" applyBorder="1" applyAlignment="1">
      <alignment wrapText="1"/>
    </xf>
    <xf numFmtId="164" fontId="3" fillId="0" borderId="1" xfId="0" applyNumberFormat="1" applyFont="1" applyBorder="1" applyAlignment="1">
      <alignment horizontal="center"/>
    </xf>
    <xf numFmtId="0" fontId="0" fillId="0" borderId="0" xfId="0" applyBorder="1"/>
    <xf numFmtId="0" fontId="13" fillId="0" borderId="0" xfId="0" applyFont="1" applyAlignment="1">
      <alignment vertical="center"/>
    </xf>
    <xf numFmtId="0" fontId="14" fillId="0" borderId="0" xfId="0" applyFont="1"/>
    <xf numFmtId="166" fontId="15" fillId="0" borderId="0"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168" fontId="15" fillId="0" borderId="0" xfId="0" applyNumberFormat="1" applyFont="1" applyFill="1" applyBorder="1" applyAlignment="1" applyProtection="1">
      <alignment horizontal="right" vertical="center"/>
    </xf>
    <xf numFmtId="169" fontId="15" fillId="0" borderId="0" xfId="0" applyNumberFormat="1" applyFont="1" applyFill="1" applyBorder="1" applyAlignment="1" applyProtection="1">
      <alignment horizontal="right" vertical="center"/>
    </xf>
    <xf numFmtId="0" fontId="16" fillId="0" borderId="0" xfId="0" applyFont="1"/>
    <xf numFmtId="0" fontId="15" fillId="0" borderId="0" xfId="0" applyNumberFormat="1" applyFont="1" applyFill="1" applyBorder="1" applyAlignment="1" applyProtection="1">
      <alignment horizontal="right" vertical="center"/>
    </xf>
    <xf numFmtId="0" fontId="3" fillId="0" borderId="0" xfId="0" applyFont="1" applyFill="1" applyBorder="1" applyAlignment="1">
      <alignment wrapText="1"/>
    </xf>
    <xf numFmtId="165" fontId="3" fillId="0" borderId="0" xfId="0" applyNumberFormat="1" applyFont="1" applyBorder="1" applyAlignment="1">
      <alignment horizontal="center"/>
    </xf>
    <xf numFmtId="0" fontId="11" fillId="0" borderId="0" xfId="170" applyNumberFormat="1"/>
    <xf numFmtId="0" fontId="17" fillId="0" borderId="0" xfId="0" applyFont="1"/>
    <xf numFmtId="0" fontId="18" fillId="0" borderId="0" xfId="0" applyFont="1"/>
    <xf numFmtId="0" fontId="17" fillId="2" borderId="0" xfId="0" applyFont="1" applyFill="1"/>
    <xf numFmtId="0" fontId="0" fillId="2" borderId="0" xfId="0" applyFill="1"/>
    <xf numFmtId="0" fontId="0" fillId="2" borderId="0" xfId="0" applyFont="1" applyFill="1"/>
    <xf numFmtId="0" fontId="3" fillId="2" borderId="0" xfId="0" applyFont="1" applyFill="1" applyAlignment="1">
      <alignment vertical="top"/>
    </xf>
    <xf numFmtId="49" fontId="3" fillId="2" borderId="0" xfId="0" applyNumberFormat="1" applyFont="1" applyFill="1" applyAlignment="1"/>
    <xf numFmtId="0" fontId="3" fillId="2" borderId="0" xfId="0" applyFont="1" applyFill="1" applyAlignment="1"/>
    <xf numFmtId="0" fontId="0" fillId="0" borderId="0" xfId="0" applyFill="1"/>
    <xf numFmtId="164" fontId="19" fillId="0" borderId="0" xfId="0" applyNumberFormat="1" applyFont="1" applyAlignment="1">
      <alignment horizontal="left"/>
    </xf>
    <xf numFmtId="0" fontId="20" fillId="0" borderId="0" xfId="0" applyFont="1"/>
    <xf numFmtId="0" fontId="21" fillId="0" borderId="0" xfId="0" applyFont="1"/>
    <xf numFmtId="0" fontId="22" fillId="0" borderId="0" xfId="0" applyFont="1"/>
    <xf numFmtId="0" fontId="23" fillId="0" borderId="0" xfId="0" applyFont="1"/>
    <xf numFmtId="0" fontId="10" fillId="0" borderId="0" xfId="0" applyNumberFormat="1" applyFont="1"/>
    <xf numFmtId="166" fontId="0" fillId="0" borderId="0" xfId="0" applyNumberFormat="1"/>
    <xf numFmtId="165" fontId="0" fillId="0" borderId="0" xfId="0" applyNumberFormat="1"/>
    <xf numFmtId="10" fontId="3" fillId="0" borderId="0" xfId="0" applyNumberFormat="1" applyFont="1" applyAlignment="1">
      <alignment horizontal="center" vertical="top"/>
    </xf>
    <xf numFmtId="0" fontId="7" fillId="0" borderId="0" xfId="0" applyFont="1" applyFill="1"/>
    <xf numFmtId="2" fontId="0" fillId="2" borderId="0" xfId="0" applyNumberFormat="1" applyFill="1"/>
    <xf numFmtId="0" fontId="0" fillId="0" borderId="0" xfId="0" applyFont="1" applyFill="1"/>
    <xf numFmtId="0" fontId="24" fillId="0" borderId="0" xfId="0" applyFont="1"/>
    <xf numFmtId="0" fontId="25" fillId="0" borderId="0" xfId="0" applyFont="1" applyAlignment="1">
      <alignment vertical="center"/>
    </xf>
    <xf numFmtId="0" fontId="26" fillId="0" borderId="0" xfId="0" applyFont="1" applyFill="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cellStyle name="Normal" xfId="0" builtinId="0"/>
    <cellStyle name="Normal 2" xfId="170" xr:uid="{00000000-0005-0000-0000-0000550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6559219775234001E-2"/>
          <c:y val="0.124011985598232"/>
          <c:w val="0.92971625691854598"/>
          <c:h val="0.79618281549178505"/>
        </c:manualLayout>
      </c:layout>
      <c:lineChart>
        <c:grouping val="standard"/>
        <c:varyColors val="0"/>
        <c:ser>
          <c:idx val="0"/>
          <c:order val="0"/>
          <c:tx>
            <c:strRef>
              <c:f>'Calcs-Kenya GDP per capita'!$C$17</c:f>
              <c:strCache>
                <c:ptCount val="1"/>
                <c:pt idx="0">
                  <c:v>GDP per capita (constant 2000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capita'!$E$17:$BD$17</c:f>
              <c:numCache>
                <c:formatCode>General</c:formatCode>
                <c:ptCount val="52"/>
                <c:pt idx="0">
                  <c:v>261.11917956524377</c:v>
                </c:pt>
                <c:pt idx="1">
                  <c:v>233.44524298733589</c:v>
                </c:pt>
                <c:pt idx="2">
                  <c:v>247.60108580315097</c:v>
                </c:pt>
                <c:pt idx="3">
                  <c:v>260.88778819519854</c:v>
                </c:pt>
                <c:pt idx="4">
                  <c:v>265.1565151578194</c:v>
                </c:pt>
                <c:pt idx="5">
                  <c:v>261.81747395201631</c:v>
                </c:pt>
                <c:pt idx="6">
                  <c:v>290.66128076347599</c:v>
                </c:pt>
                <c:pt idx="7">
                  <c:v>290.60950801988002</c:v>
                </c:pt>
                <c:pt idx="8">
                  <c:v>303.41731301123917</c:v>
                </c:pt>
                <c:pt idx="9">
                  <c:v>316.55161131691642</c:v>
                </c:pt>
                <c:pt idx="10">
                  <c:v>291.49499657630821</c:v>
                </c:pt>
                <c:pt idx="11">
                  <c:v>343.75795347612421</c:v>
                </c:pt>
                <c:pt idx="12">
                  <c:v>388.30130993917095</c:v>
                </c:pt>
                <c:pt idx="13">
                  <c:v>396.54018230533728</c:v>
                </c:pt>
                <c:pt idx="14">
                  <c:v>397.81409028437355</c:v>
                </c:pt>
                <c:pt idx="15">
                  <c:v>386.77652165682326</c:v>
                </c:pt>
                <c:pt idx="16">
                  <c:v>380.71399780488218</c:v>
                </c:pt>
                <c:pt idx="17">
                  <c:v>401.4629115721113</c:v>
                </c:pt>
                <c:pt idx="18">
                  <c:v>413.43267290738561</c:v>
                </c:pt>
                <c:pt idx="19">
                  <c:v>428.44916708489126</c:v>
                </c:pt>
                <c:pt idx="20">
                  <c:v>435.55578940986743</c:v>
                </c:pt>
                <c:pt idx="21">
                  <c:v>435.07805546228354</c:v>
                </c:pt>
                <c:pt idx="22">
                  <c:v>425.09375843310818</c:v>
                </c:pt>
                <c:pt idx="23">
                  <c:v>414.59269446617844</c:v>
                </c:pt>
                <c:pt idx="24">
                  <c:v>406.27312227367196</c:v>
                </c:pt>
                <c:pt idx="25">
                  <c:v>408.28257979809212</c:v>
                </c:pt>
                <c:pt idx="26">
                  <c:v>421.86522970437869</c:v>
                </c:pt>
                <c:pt idx="27">
                  <c:v>431.12190876217062</c:v>
                </c:pt>
                <c:pt idx="28">
                  <c:v>441.97937696630339</c:v>
                </c:pt>
                <c:pt idx="29">
                  <c:v>446.96137363381746</c:v>
                </c:pt>
                <c:pt idx="30">
                  <c:v>450.1718212720138</c:v>
                </c:pt>
                <c:pt idx="31">
                  <c:v>441.70923637934391</c:v>
                </c:pt>
                <c:pt idx="32">
                  <c:v>424.14093012099283</c:v>
                </c:pt>
                <c:pt idx="33">
                  <c:v>412.3969705273305</c:v>
                </c:pt>
                <c:pt idx="34">
                  <c:v>410.60190640475975</c:v>
                </c:pt>
                <c:pt idx="35">
                  <c:v>416.45738186022692</c:v>
                </c:pt>
                <c:pt idx="36">
                  <c:v>421.94419656499861</c:v>
                </c:pt>
                <c:pt idx="37">
                  <c:v>412.9163069469019</c:v>
                </c:pt>
                <c:pt idx="38">
                  <c:v>415.70716778297111</c:v>
                </c:pt>
                <c:pt idx="39">
                  <c:v>414.60006269921968</c:v>
                </c:pt>
                <c:pt idx="40">
                  <c:v>406.52305956984605</c:v>
                </c:pt>
                <c:pt idx="41">
                  <c:v>411.07133214971651</c:v>
                </c:pt>
                <c:pt idx="42">
                  <c:v>402.62882591011015</c:v>
                </c:pt>
                <c:pt idx="43">
                  <c:v>403.6788858719799</c:v>
                </c:pt>
                <c:pt idx="44">
                  <c:v>413.31828330885259</c:v>
                </c:pt>
                <c:pt idx="45">
                  <c:v>426.51748864675051</c:v>
                </c:pt>
                <c:pt idx="46">
                  <c:v>442.0213126673529</c:v>
                </c:pt>
                <c:pt idx="47">
                  <c:v>461.01937474938819</c:v>
                </c:pt>
                <c:pt idx="48">
                  <c:v>456.25048680988772</c:v>
                </c:pt>
                <c:pt idx="49">
                  <c:v>456.77154318787495</c:v>
                </c:pt>
                <c:pt idx="50">
                  <c:v>470.5770914262078</c:v>
                </c:pt>
                <c:pt idx="51">
                  <c:v>478.21949058459887</c:v>
                </c:pt>
              </c:numCache>
            </c:numRef>
          </c:val>
          <c:smooth val="0"/>
          <c:extLst>
            <c:ext xmlns:c16="http://schemas.microsoft.com/office/drawing/2014/chart" uri="{C3380CC4-5D6E-409C-BE32-E72D297353CC}">
              <c16:uniqueId val="{00000000-55F6-4C4A-ADDF-706DC7C72B8D}"/>
            </c:ext>
          </c:extLst>
        </c:ser>
        <c:ser>
          <c:idx val="1"/>
          <c:order val="1"/>
          <c:tx>
            <c:strRef>
              <c:f>'Calcs-Kenya GDP per capita'!$C$18</c:f>
              <c:strCache>
                <c:ptCount val="1"/>
                <c:pt idx="0">
                  <c:v>GDP per capita (current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capita'!$E$18:$BD$18</c:f>
              <c:numCache>
                <c:formatCode>General</c:formatCode>
                <c:ptCount val="52"/>
                <c:pt idx="0">
                  <c:v>97.621590245721507</c:v>
                </c:pt>
                <c:pt idx="1">
                  <c:v>94.835411737596459</c:v>
                </c:pt>
                <c:pt idx="2">
                  <c:v>100.60453493569881</c:v>
                </c:pt>
                <c:pt idx="3">
                  <c:v>104.01313405830444</c:v>
                </c:pt>
                <c:pt idx="4">
                  <c:v>108.55953423556205</c:v>
                </c:pt>
                <c:pt idx="5">
                  <c:v>104.99291345475771</c:v>
                </c:pt>
                <c:pt idx="6">
                  <c:v>118.55732006450177</c:v>
                </c:pt>
                <c:pt idx="7">
                  <c:v>121.3820305279234</c:v>
                </c:pt>
                <c:pt idx="8">
                  <c:v>128.8592275597974</c:v>
                </c:pt>
                <c:pt idx="9">
                  <c:v>134.19546505992017</c:v>
                </c:pt>
                <c:pt idx="10">
                  <c:v>142.49929278945828</c:v>
                </c:pt>
                <c:pt idx="11">
                  <c:v>152.55574494350293</c:v>
                </c:pt>
                <c:pt idx="12">
                  <c:v>174.4004862855835</c:v>
                </c:pt>
                <c:pt idx="13">
                  <c:v>199.69815882249421</c:v>
                </c:pt>
                <c:pt idx="14">
                  <c:v>228.76406791376891</c:v>
                </c:pt>
                <c:pt idx="15">
                  <c:v>241.68151421458685</c:v>
                </c:pt>
                <c:pt idx="16">
                  <c:v>248.25284799923043</c:v>
                </c:pt>
                <c:pt idx="17">
                  <c:v>309.37274664955544</c:v>
                </c:pt>
                <c:pt idx="18">
                  <c:v>351.66171333135674</c:v>
                </c:pt>
                <c:pt idx="19">
                  <c:v>398.06876448000583</c:v>
                </c:pt>
                <c:pt idx="20">
                  <c:v>446.61376536187714</c:v>
                </c:pt>
                <c:pt idx="21">
                  <c:v>405.59221827147189</c:v>
                </c:pt>
                <c:pt idx="22">
                  <c:v>366.31592265664813</c:v>
                </c:pt>
                <c:pt idx="23">
                  <c:v>327.84593692466399</c:v>
                </c:pt>
                <c:pt idx="24">
                  <c:v>326.93247467216077</c:v>
                </c:pt>
                <c:pt idx="25">
                  <c:v>312.13301494609198</c:v>
                </c:pt>
                <c:pt idx="26">
                  <c:v>355.07322365244568</c:v>
                </c:pt>
                <c:pt idx="27">
                  <c:v>377.14905661720633</c:v>
                </c:pt>
                <c:pt idx="28">
                  <c:v>381.62834369199834</c:v>
                </c:pt>
                <c:pt idx="29">
                  <c:v>365.45119310380937</c:v>
                </c:pt>
                <c:pt idx="30">
                  <c:v>365.60303881651777</c:v>
                </c:pt>
                <c:pt idx="31">
                  <c:v>336.28104635376621</c:v>
                </c:pt>
                <c:pt idx="32">
                  <c:v>327.80977962100235</c:v>
                </c:pt>
                <c:pt idx="33">
                  <c:v>222.53693350616049</c:v>
                </c:pt>
                <c:pt idx="34">
                  <c:v>268.29481970337469</c:v>
                </c:pt>
                <c:pt idx="35">
                  <c:v>329.84804762729857</c:v>
                </c:pt>
                <c:pt idx="36">
                  <c:v>427.28567191260225</c:v>
                </c:pt>
                <c:pt idx="37">
                  <c:v>453.13056215052387</c:v>
                </c:pt>
                <c:pt idx="38">
                  <c:v>474.60278342511378</c:v>
                </c:pt>
                <c:pt idx="39">
                  <c:v>423.34532615440747</c:v>
                </c:pt>
                <c:pt idx="40">
                  <c:v>406.52305956984605</c:v>
                </c:pt>
                <c:pt idx="41">
                  <c:v>404.84837327508347</c:v>
                </c:pt>
                <c:pt idx="42">
                  <c:v>399.28909309665431</c:v>
                </c:pt>
                <c:pt idx="43">
                  <c:v>440.89251030180247</c:v>
                </c:pt>
                <c:pt idx="44">
                  <c:v>463.81303670023232</c:v>
                </c:pt>
                <c:pt idx="45">
                  <c:v>526.12995872195722</c:v>
                </c:pt>
                <c:pt idx="46">
                  <c:v>615.86076098039803</c:v>
                </c:pt>
                <c:pt idx="47">
                  <c:v>726.59893697742496</c:v>
                </c:pt>
                <c:pt idx="48">
                  <c:v>792.22880365138474</c:v>
                </c:pt>
                <c:pt idx="49">
                  <c:v>774.92834354012484</c:v>
                </c:pt>
                <c:pt idx="50">
                  <c:v>794.76720936968343</c:v>
                </c:pt>
                <c:pt idx="51">
                  <c:v>808.00057178552743</c:v>
                </c:pt>
              </c:numCache>
            </c:numRef>
          </c:val>
          <c:smooth val="0"/>
          <c:extLst>
            <c:ext xmlns:c16="http://schemas.microsoft.com/office/drawing/2014/chart" uri="{C3380CC4-5D6E-409C-BE32-E72D297353CC}">
              <c16:uniqueId val="{00000001-55F6-4C4A-ADDF-706DC7C72B8D}"/>
            </c:ext>
          </c:extLst>
        </c:ser>
        <c:dLbls>
          <c:showLegendKey val="0"/>
          <c:showVal val="0"/>
          <c:showCatName val="0"/>
          <c:showSerName val="0"/>
          <c:showPercent val="0"/>
          <c:showBubbleSize val="0"/>
        </c:dLbls>
        <c:smooth val="0"/>
        <c:axId val="508156184"/>
        <c:axId val="508159160"/>
      </c:lineChart>
      <c:catAx>
        <c:axId val="508156184"/>
        <c:scaling>
          <c:orientation val="minMax"/>
        </c:scaling>
        <c:delete val="0"/>
        <c:axPos val="b"/>
        <c:numFmt formatCode="General" sourceLinked="0"/>
        <c:majorTickMark val="out"/>
        <c:minorTickMark val="none"/>
        <c:tickLblPos val="nextTo"/>
        <c:crossAx val="508159160"/>
        <c:crosses val="autoZero"/>
        <c:auto val="1"/>
        <c:lblAlgn val="ctr"/>
        <c:lblOffset val="100"/>
        <c:tickLblSkip val="10"/>
        <c:noMultiLvlLbl val="0"/>
      </c:catAx>
      <c:valAx>
        <c:axId val="508159160"/>
        <c:scaling>
          <c:orientation val="minMax"/>
        </c:scaling>
        <c:delete val="0"/>
        <c:axPos val="l"/>
        <c:majorGridlines/>
        <c:numFmt formatCode="General" sourceLinked="1"/>
        <c:majorTickMark val="out"/>
        <c:minorTickMark val="none"/>
        <c:tickLblPos val="nextTo"/>
        <c:crossAx val="508156184"/>
        <c:crosses val="autoZero"/>
        <c:crossBetween val="between"/>
      </c:valAx>
    </c:plotArea>
    <c:legend>
      <c:legendPos val="r"/>
      <c:layout>
        <c:manualLayout>
          <c:xMode val="edge"/>
          <c:yMode val="edge"/>
          <c:x val="0.19961071677118"/>
          <c:y val="1.6825474758276001E-2"/>
          <c:w val="0.61108127294730796"/>
          <c:h val="8.7386735634164797E-2"/>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6286065755666799E-2"/>
          <c:y val="7.8428201617209495E-2"/>
          <c:w val="0.93448560436681005"/>
          <c:h val="0.69222054775300901"/>
        </c:manualLayout>
      </c:layout>
      <c:lineChart>
        <c:grouping val="standard"/>
        <c:varyColors val="0"/>
        <c:ser>
          <c:idx val="2"/>
          <c:order val="0"/>
          <c:spPr>
            <a:ln>
              <a:solidFill>
                <a:schemeClr val="tx1"/>
              </a:solidFill>
            </a:ln>
          </c:spPr>
          <c:marker>
            <c:symbol val="circle"/>
            <c:size val="9"/>
            <c:spPr>
              <a:solidFill>
                <a:schemeClr val="tx1"/>
              </a:solidFill>
              <a:ln>
                <a:solidFill>
                  <a:schemeClr val="tx1"/>
                </a:solidFill>
              </a:ln>
            </c:spPr>
          </c:marker>
          <c:cat>
            <c:numRef>
              <c:f>'Model Params&amp;Exp Profiles'!$R$5:$BF$5</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'Model Params&amp;Exp Profiles'!$R$13:$BF$13</c:f>
              <c:numCache>
                <c:formatCode>General</c:formatCode>
                <c:ptCount val="41"/>
                <c:pt idx="0">
                  <c:v>1</c:v>
                </c:pt>
                <c:pt idx="1">
                  <c:v>1.0152000000000001</c:v>
                </c:pt>
                <c:pt idx="2">
                  <c:v>1.0306310400000003</c:v>
                </c:pt>
                <c:pt idx="3">
                  <c:v>1.0462966318080005</c:v>
                </c:pt>
                <c:pt idx="4">
                  <c:v>1.0622003406114822</c:v>
                </c:pt>
                <c:pt idx="5">
                  <c:v>1.0783457857887768</c:v>
                </c:pt>
                <c:pt idx="6">
                  <c:v>1.0947366417327664</c:v>
                </c:pt>
                <c:pt idx="7">
                  <c:v>1.1113766386871047</c:v>
                </c:pt>
                <c:pt idx="8">
                  <c:v>1.1282695635951487</c:v>
                </c:pt>
                <c:pt idx="9">
                  <c:v>1.145419260961795</c:v>
                </c:pt>
                <c:pt idx="10">
                  <c:v>1.1628296337284145</c:v>
                </c:pt>
                <c:pt idx="11">
                  <c:v>1.1805046441610867</c:v>
                </c:pt>
                <c:pt idx="12">
                  <c:v>1.1984483147523353</c:v>
                </c:pt>
                <c:pt idx="13">
                  <c:v>1.2166647291365709</c:v>
                </c:pt>
                <c:pt idx="14">
                  <c:v>1.2351580330194472</c:v>
                </c:pt>
                <c:pt idx="15">
                  <c:v>1.253932435121343</c:v>
                </c:pt>
                <c:pt idx="16">
                  <c:v>1.2729922081351874</c:v>
                </c:pt>
                <c:pt idx="17">
                  <c:v>1.2923416896988424</c:v>
                </c:pt>
                <c:pt idx="18">
                  <c:v>1.3119852833822649</c:v>
                </c:pt>
                <c:pt idx="19">
                  <c:v>1.3319274596896757</c:v>
                </c:pt>
                <c:pt idx="20">
                  <c:v>1.3521727570769588</c:v>
                </c:pt>
                <c:pt idx="21">
                  <c:v>1.3727257829845287</c:v>
                </c:pt>
                <c:pt idx="22">
                  <c:v>1.393591214885894</c:v>
                </c:pt>
                <c:pt idx="23">
                  <c:v>1.4147738013521598</c:v>
                </c:pt>
                <c:pt idx="24">
                  <c:v>1.4362783631327127</c:v>
                </c:pt>
                <c:pt idx="25">
                  <c:v>1.45810979425233</c:v>
                </c:pt>
                <c:pt idx="26">
                  <c:v>1.4802730631249656</c:v>
                </c:pt>
                <c:pt idx="27">
                  <c:v>1.5027732136844654</c:v>
                </c:pt>
                <c:pt idx="28">
                  <c:v>1.5256153665324694</c:v>
                </c:pt>
                <c:pt idx="29">
                  <c:v>1.5488047201037631</c:v>
                </c:pt>
                <c:pt idx="30">
                  <c:v>1.5723465518493407</c:v>
                </c:pt>
                <c:pt idx="31">
                  <c:v>1.5962462194374512</c:v>
                </c:pt>
                <c:pt idx="32">
                  <c:v>1.6205091619729004</c:v>
                </c:pt>
                <c:pt idx="33">
                  <c:v>1.6451409012348888</c:v>
                </c:pt>
                <c:pt idx="34">
                  <c:v>1.6701470429336593</c:v>
                </c:pt>
                <c:pt idx="35">
                  <c:v>1.6955332779862511</c:v>
                </c:pt>
                <c:pt idx="36">
                  <c:v>1.7213053838116423</c:v>
                </c:pt>
                <c:pt idx="37">
                  <c:v>1.7474692256455795</c:v>
                </c:pt>
                <c:pt idx="38">
                  <c:v>1.7740307578753927</c:v>
                </c:pt>
                <c:pt idx="39">
                  <c:v>1.800996025395099</c:v>
                </c:pt>
                <c:pt idx="40">
                  <c:v>1.8283711649811045</c:v>
                </c:pt>
              </c:numCache>
            </c:numRef>
          </c:val>
          <c:smooth val="0"/>
          <c:extLst>
            <c:ext xmlns:c16="http://schemas.microsoft.com/office/drawing/2014/chart" uri="{C3380CC4-5D6E-409C-BE32-E72D297353CC}">
              <c16:uniqueId val="{00000000-72BB-414D-B9DA-44E8E720E4FB}"/>
            </c:ext>
          </c:extLst>
        </c:ser>
        <c:dLbls>
          <c:showLegendKey val="0"/>
          <c:showVal val="0"/>
          <c:showCatName val="0"/>
          <c:showSerName val="0"/>
          <c:showPercent val="0"/>
          <c:showBubbleSize val="0"/>
        </c:dLbls>
        <c:marker val="1"/>
        <c:smooth val="0"/>
        <c:axId val="522232840"/>
        <c:axId val="522240968"/>
      </c:lineChart>
      <c:catAx>
        <c:axId val="522232840"/>
        <c:scaling>
          <c:orientation val="minMax"/>
        </c:scaling>
        <c:delete val="0"/>
        <c:axPos val="b"/>
        <c:title>
          <c:tx>
            <c:rich>
              <a:bodyPr/>
              <a:lstStyle/>
              <a:p>
                <a:pPr>
                  <a:defRPr/>
                </a:pPr>
                <a:r>
                  <a:rPr lang="en-US"/>
                  <a:t>Years of Experience</a:t>
                </a:r>
              </a:p>
            </c:rich>
          </c:tx>
          <c:overlay val="0"/>
        </c:title>
        <c:numFmt formatCode="General" sourceLinked="1"/>
        <c:majorTickMark val="out"/>
        <c:minorTickMark val="none"/>
        <c:tickLblPos val="nextTo"/>
        <c:crossAx val="522240968"/>
        <c:crosses val="autoZero"/>
        <c:auto val="1"/>
        <c:lblAlgn val="ctr"/>
        <c:lblOffset val="100"/>
        <c:tickLblSkip val="5"/>
        <c:noMultiLvlLbl val="0"/>
      </c:catAx>
      <c:valAx>
        <c:axId val="522240968"/>
        <c:scaling>
          <c:orientation val="minMax"/>
          <c:min val="0"/>
        </c:scaling>
        <c:delete val="0"/>
        <c:axPos val="l"/>
        <c:majorGridlines/>
        <c:title>
          <c:tx>
            <c:rich>
              <a:bodyPr rot="0" vert="horz"/>
              <a:lstStyle/>
              <a:p>
                <a:pPr>
                  <a:defRPr/>
                </a:pPr>
                <a:r>
                  <a:rPr lang="en-US"/>
                  <a:t>Earnings Multiplier</a:t>
                </a:r>
              </a:p>
            </c:rich>
          </c:tx>
          <c:layout>
            <c:manualLayout>
              <c:xMode val="edge"/>
              <c:yMode val="edge"/>
              <c:x val="7.40489116967311E-3"/>
              <c:y val="1.4062743315061899E-2"/>
            </c:manualLayout>
          </c:layout>
          <c:overlay val="0"/>
        </c:title>
        <c:numFmt formatCode="General" sourceLinked="1"/>
        <c:majorTickMark val="out"/>
        <c:minorTickMark val="none"/>
        <c:tickLblPos val="nextTo"/>
        <c:crossAx val="522232840"/>
        <c:crosses val="autoZero"/>
        <c:crossBetween val="midCat"/>
      </c:valAx>
      <c:spPr>
        <a:ln>
          <a:solidFill>
            <a:schemeClr val="tx1"/>
          </a:solidFill>
        </a:ln>
      </c:spPr>
    </c:plotArea>
    <c:plotVisOnly val="1"/>
    <c:dispBlanksAs val="gap"/>
    <c:showDLblsOverMax val="0"/>
  </c:chart>
  <c:txPr>
    <a:bodyPr/>
    <a:lstStyle/>
    <a:p>
      <a:pPr>
        <a:defRPr sz="1300">
          <a:latin typeface="Times New Roman"/>
          <a:cs typeface="Times New Roman"/>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61" workbookViewId="0" zoomToFit="1"/>
  </sheetViews>
  <pageMargins left="0.75" right="0.75"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111761</xdr:rowOff>
    </xdr:from>
    <xdr:ext cx="8839199" cy="16312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493776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14</xdr:row>
      <xdr:rowOff>25400</xdr:rowOff>
    </xdr:from>
    <xdr:to>
      <xdr:col>6</xdr:col>
      <xdr:colOff>203200</xdr:colOff>
      <xdr:row>14</xdr:row>
      <xdr:rowOff>88900</xdr:rowOff>
    </xdr:to>
    <xdr:pic>
      <xdr:nvPicPr>
        <xdr:cNvPr id="4097" name="Picture 1" descr="0clip_image001.png">
          <a:extLst>
            <a:ext uri="{FF2B5EF4-FFF2-40B4-BE49-F238E27FC236}">
              <a16:creationId xmlns:a16="http://schemas.microsoft.com/office/drawing/2014/main" id="{00000000-0008-0000-0200-000001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2832100"/>
          <a:ext cx="101600" cy="63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0</xdr:col>
      <xdr:colOff>0</xdr:colOff>
      <xdr:row>41</xdr:row>
      <xdr:rowOff>0</xdr:rowOff>
    </xdr:from>
    <xdr:ext cx="8839199" cy="1631216"/>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0" y="9418320"/>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15</xdr:row>
      <xdr:rowOff>50800</xdr:rowOff>
    </xdr:from>
    <xdr:ext cx="8839199" cy="682238"/>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4127500"/>
          <a:ext cx="8839199" cy="682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latin typeface="Times New Roman"/>
            </a:rPr>
            <a:t>** These</a:t>
          </a:r>
          <a:r>
            <a:rPr lang="en-US" sz="1000" b="1" baseline="0">
              <a:latin typeface="Times New Roman"/>
            </a:rPr>
            <a:t> notes below all need to be updated - they reflect W@W results and not KLPS-3.</a:t>
          </a:r>
          <a:endParaRPr lang="en-US" sz="1000" b="1">
            <a:latin typeface="Times New Roman"/>
          </a:endParaRPr>
        </a:p>
        <a:p>
          <a:r>
            <a:rPr lang="en-US" sz="1000">
              <a:latin typeface="Times New Roman"/>
            </a:rPr>
            <a:t>Notes: The construction of the data is the same as Table 5 (see note), except we use the mean increase in total labor earnings plus self-employment profits in the last month (Table 4, Panel D), which is equal to US$1.47. The NPV of lifetime earnings in the no subsidy and no health spillovers case is $1,120.60. Calculations are available by request.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21</xdr:row>
      <xdr:rowOff>101600</xdr:rowOff>
    </xdr:from>
    <xdr:ext cx="8839199" cy="40011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4277360"/>
          <a:ext cx="883919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no growth in wages over time. The NPV of per-person lifetime earnings in the no subsidy and no health spillovers case is $810.26. Calculations are available by request.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25</xdr:row>
      <xdr:rowOff>101600</xdr:rowOff>
    </xdr:from>
    <xdr:ext cx="8839199" cy="553998"/>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7985760"/>
          <a:ext cx="8839199"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females</a:t>
          </a:r>
          <a:r>
            <a:rPr lang="en-US" sz="1000" baseline="0">
              <a:latin typeface="Times New Roman"/>
            </a:rPr>
            <a:t> gain from their additional years of education, earning a return of 6% per additional year. We also include the opportunity cost of the extra time females spend in school</a:t>
          </a:r>
          <a:r>
            <a:rPr lang="en-US" sz="1000">
              <a:latin typeface="Times New Roman"/>
            </a:rPr>
            <a:t>. The NPV of per-person lifetime earnings in the no subsidy and no health spillovers case is $1,509.96. Calculations are available by request.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23</xdr:row>
      <xdr:rowOff>50801</xdr:rowOff>
    </xdr:from>
    <xdr:ext cx="8839199" cy="1631216"/>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557530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15</xdr:row>
      <xdr:rowOff>25400</xdr:rowOff>
    </xdr:from>
    <xdr:to>
      <xdr:col>6</xdr:col>
      <xdr:colOff>203200</xdr:colOff>
      <xdr:row>15</xdr:row>
      <xdr:rowOff>88900</xdr:rowOff>
    </xdr:to>
    <xdr:pic>
      <xdr:nvPicPr>
        <xdr:cNvPr id="3" name="Picture 1" descr="0clip_image001.png">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3924300"/>
          <a:ext cx="101600" cy="63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933450</xdr:colOff>
      <xdr:row>24</xdr:row>
      <xdr:rowOff>139700</xdr:rowOff>
    </xdr:from>
    <xdr:to>
      <xdr:col>3</xdr:col>
      <xdr:colOff>400050</xdr:colOff>
      <xdr:row>40</xdr:row>
      <xdr:rowOff>38100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564693" cy="5824303"/>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0.87033</cdr:y>
    </cdr:from>
    <cdr:to>
      <cdr:x>1</cdr:x>
      <cdr:y>0.9916</cdr:y>
    </cdr:to>
    <cdr:sp macro="" textlink="">
      <cdr:nvSpPr>
        <cdr:cNvPr id="4" name="TextBox 3"/>
        <cdr:cNvSpPr txBox="1"/>
      </cdr:nvSpPr>
      <cdr:spPr>
        <a:xfrm xmlns:a="http://schemas.openxmlformats.org/drawingml/2006/main">
          <a:off x="0" y="5080428"/>
          <a:ext cx="8575413" cy="7078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latin typeface="Times New Roman"/>
            </a:rPr>
            <a:t>Notes: This figure plots the</a:t>
          </a:r>
          <a:r>
            <a:rPr lang="en-US" sz="1000" baseline="0">
              <a:latin typeface="Times New Roman"/>
            </a:rPr>
            <a:t> earnings profile multiplier used in Table 5. The quadratic coefficients come from a regression of individual earnings on individual age, age squared, and indicator variables for female, attained a schooling level of primary/secondary/beyond, and province of residence using data from the 1998/1999 Kenya Integrated Labor Force Survey; the coefficient estimate on individual age is 0.1020 and on age squared is -0.0010. Per-capita GDP growth is assumed to continue at the average rate over</a:t>
          </a:r>
          <a:r>
            <a:rPr lang="en-US" sz="1000">
              <a:latin typeface="Times New Roman"/>
            </a:rPr>
            <a:t> the 2001 to 2011 period, namely 1.52% per annum (World Bank Development Indicators).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blogs.worldbank.org/africacan/three-myths-about-aid-to-kenya"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showRuler="0" workbookViewId="0">
      <selection activeCell="A7" sqref="A7"/>
    </sheetView>
  </sheetViews>
  <sheetFormatPr baseColWidth="10" defaultColWidth="11" defaultRowHeight="16" x14ac:dyDescent="0.2"/>
  <cols>
    <col min="1" max="1" width="3.5" customWidth="1"/>
    <col min="2" max="2" width="39" customWidth="1"/>
    <col min="3" max="3" width="152" bestFit="1" customWidth="1"/>
  </cols>
  <sheetData>
    <row r="1" spans="1:2" x14ac:dyDescent="0.2">
      <c r="A1" s="19" t="s">
        <v>467</v>
      </c>
    </row>
    <row r="2" spans="1:2" x14ac:dyDescent="0.2">
      <c r="B2" t="s">
        <v>468</v>
      </c>
    </row>
    <row r="3" spans="1:2" x14ac:dyDescent="0.2">
      <c r="B3" t="s">
        <v>470</v>
      </c>
    </row>
    <row r="4" spans="1:2" x14ac:dyDescent="0.2">
      <c r="B4" t="s">
        <v>486</v>
      </c>
    </row>
    <row r="5" spans="1:2" x14ac:dyDescent="0.2">
      <c r="B5" t="s">
        <v>469</v>
      </c>
    </row>
    <row r="6" spans="1:2" x14ac:dyDescent="0.2">
      <c r="B6" t="s">
        <v>471</v>
      </c>
    </row>
    <row r="7" spans="1:2" x14ac:dyDescent="0.2">
      <c r="B7" t="s">
        <v>487</v>
      </c>
    </row>
    <row r="11" spans="1:2" x14ac:dyDescent="0.2">
      <c r="B11" t="s">
        <v>399</v>
      </c>
    </row>
    <row r="13" spans="1:2" x14ac:dyDescent="0.2">
      <c r="B13" t="s">
        <v>400</v>
      </c>
    </row>
    <row r="17" spans="1:3" x14ac:dyDescent="0.2">
      <c r="B17" t="s">
        <v>398</v>
      </c>
      <c r="C17" t="s">
        <v>403</v>
      </c>
    </row>
    <row r="18" spans="1:3" x14ac:dyDescent="0.2">
      <c r="A18">
        <v>1</v>
      </c>
      <c r="B18" t="s">
        <v>405</v>
      </c>
      <c r="C18" t="s">
        <v>406</v>
      </c>
    </row>
    <row r="19" spans="1:3" x14ac:dyDescent="0.2">
      <c r="A19">
        <v>2</v>
      </c>
      <c r="B19" t="s">
        <v>404</v>
      </c>
      <c r="C19" t="s">
        <v>408</v>
      </c>
    </row>
    <row r="20" spans="1:3" x14ac:dyDescent="0.2">
      <c r="A20">
        <v>3</v>
      </c>
      <c r="B20" t="s">
        <v>407</v>
      </c>
      <c r="C20" t="s">
        <v>409</v>
      </c>
    </row>
    <row r="21" spans="1:3" x14ac:dyDescent="0.2">
      <c r="A21">
        <v>4</v>
      </c>
      <c r="B21" t="s">
        <v>410</v>
      </c>
      <c r="C21" t="s">
        <v>411</v>
      </c>
    </row>
    <row r="22" spans="1:3" x14ac:dyDescent="0.2">
      <c r="A22">
        <v>5</v>
      </c>
      <c r="B22" t="s">
        <v>412</v>
      </c>
      <c r="C22" t="s">
        <v>421</v>
      </c>
    </row>
    <row r="23" spans="1:3" x14ac:dyDescent="0.2">
      <c r="A23">
        <v>6</v>
      </c>
      <c r="B23" t="s">
        <v>413</v>
      </c>
      <c r="C23" t="s">
        <v>422</v>
      </c>
    </row>
    <row r="24" spans="1:3" x14ac:dyDescent="0.2">
      <c r="A24">
        <v>7</v>
      </c>
      <c r="B24" t="s">
        <v>414</v>
      </c>
      <c r="C24" t="s">
        <v>423</v>
      </c>
    </row>
    <row r="25" spans="1:3" x14ac:dyDescent="0.2">
      <c r="A25">
        <v>8</v>
      </c>
      <c r="B25" t="s">
        <v>415</v>
      </c>
      <c r="C25" t="s">
        <v>424</v>
      </c>
    </row>
    <row r="26" spans="1:3" x14ac:dyDescent="0.2">
      <c r="A26">
        <v>9</v>
      </c>
      <c r="B26" t="s">
        <v>416</v>
      </c>
      <c r="C26" t="s">
        <v>425</v>
      </c>
    </row>
    <row r="27" spans="1:3" x14ac:dyDescent="0.2">
      <c r="A27">
        <v>10</v>
      </c>
      <c r="B27" t="s">
        <v>417</v>
      </c>
      <c r="C27" t="s">
        <v>426</v>
      </c>
    </row>
    <row r="28" spans="1:3" x14ac:dyDescent="0.2">
      <c r="A28">
        <v>11</v>
      </c>
      <c r="B28" t="s">
        <v>418</v>
      </c>
      <c r="C28" t="s">
        <v>427</v>
      </c>
    </row>
    <row r="29" spans="1:3" x14ac:dyDescent="0.2">
      <c r="A29">
        <v>12</v>
      </c>
      <c r="B29" t="s">
        <v>419</v>
      </c>
      <c r="C29" t="s">
        <v>420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499984740745262"/>
  </sheetPr>
  <dimension ref="A1:M172"/>
  <sheetViews>
    <sheetView tabSelected="1" showRuler="0" topLeftCell="A5" workbookViewId="0">
      <selection activeCell="B24" sqref="B24"/>
    </sheetView>
  </sheetViews>
  <sheetFormatPr baseColWidth="10" defaultColWidth="11" defaultRowHeight="16" x14ac:dyDescent="0.2"/>
  <cols>
    <col min="1" max="1" width="51.83203125" customWidth="1"/>
    <col min="3" max="3" width="15.5" customWidth="1"/>
    <col min="7" max="7" width="12.83203125" bestFit="1" customWidth="1"/>
  </cols>
  <sheetData>
    <row r="1" spans="1:7" x14ac:dyDescent="0.2">
      <c r="A1" s="19" t="s">
        <v>204</v>
      </c>
    </row>
    <row r="2" spans="1:7" ht="119" x14ac:dyDescent="0.2">
      <c r="A2" s="18" t="s">
        <v>234</v>
      </c>
    </row>
    <row r="3" spans="1:7" x14ac:dyDescent="0.2">
      <c r="A3" s="18"/>
      <c r="F3" s="19" t="s">
        <v>248</v>
      </c>
      <c r="G3" s="19" t="s">
        <v>249</v>
      </c>
    </row>
    <row r="4" spans="1:7" x14ac:dyDescent="0.2">
      <c r="A4" s="19" t="s">
        <v>0</v>
      </c>
      <c r="F4" t="s">
        <v>250</v>
      </c>
      <c r="G4">
        <f>'Calcs-Table 5'!C46+'Calcs-Table 5'!C47+'Calcs-Table 5'!C50+'Calcs-Table 5'!C51</f>
        <v>26.817390948981998</v>
      </c>
    </row>
    <row r="5" spans="1:7" x14ac:dyDescent="0.2">
      <c r="A5" s="58" t="s">
        <v>206</v>
      </c>
      <c r="F5" t="s">
        <v>251</v>
      </c>
      <c r="G5">
        <f>'Calcs-App Table D17'!C32+'Calcs-App Table D17'!C34</f>
        <v>-2.7107116952575767E-6</v>
      </c>
    </row>
    <row r="6" spans="1:7" x14ac:dyDescent="0.2">
      <c r="A6" t="s">
        <v>31</v>
      </c>
      <c r="B6">
        <v>0.11849999999999999</v>
      </c>
      <c r="C6" t="s">
        <v>45</v>
      </c>
      <c r="F6" t="s">
        <v>252</v>
      </c>
      <c r="G6">
        <f>'Calcs-App Table D18'!C49+'Calcs-App Table D18'!C50+'Calcs-App Table D18'!C53+'Calcs-App Table D18'!C54</f>
        <v>-4.4581170897118323</v>
      </c>
    </row>
    <row r="7" spans="1:7" x14ac:dyDescent="0.2">
      <c r="A7" t="s">
        <v>32</v>
      </c>
      <c r="B7">
        <v>0.02</v>
      </c>
      <c r="C7" t="s">
        <v>33</v>
      </c>
      <c r="F7" t="s">
        <v>385</v>
      </c>
      <c r="G7">
        <f>'Calcs-App Table D19 FEM+OC'!C59+'Calcs-App Table D19 FEM+OC'!C60+'Calcs-App Table D19 FEM+OC'!C63+'Calcs-App Table D19 FEM+OC'!C64</f>
        <v>-36.044941750116337</v>
      </c>
    </row>
    <row r="8" spans="1:7" x14ac:dyDescent="0.2">
      <c r="A8" t="s">
        <v>2</v>
      </c>
      <c r="B8">
        <f>B6-B7</f>
        <v>9.849999999999999E-2</v>
      </c>
      <c r="C8" t="s">
        <v>30</v>
      </c>
    </row>
    <row r="9" spans="1:7" x14ac:dyDescent="0.2">
      <c r="A9" t="s">
        <v>215</v>
      </c>
      <c r="B9">
        <v>43.66</v>
      </c>
      <c r="C9" t="s">
        <v>4</v>
      </c>
    </row>
    <row r="10" spans="1:7" x14ac:dyDescent="0.2">
      <c r="A10" t="s">
        <v>27</v>
      </c>
      <c r="B10">
        <v>52</v>
      </c>
    </row>
    <row r="11" spans="1:7" x14ac:dyDescent="0.2">
      <c r="A11" t="s">
        <v>1</v>
      </c>
      <c r="B11">
        <v>85</v>
      </c>
      <c r="C11" s="19" t="s">
        <v>472</v>
      </c>
    </row>
    <row r="12" spans="1:7" x14ac:dyDescent="0.2">
      <c r="A12" t="s">
        <v>34</v>
      </c>
      <c r="B12">
        <f>B13*B14</f>
        <v>0.16575000000000001</v>
      </c>
      <c r="C12" t="s">
        <v>44</v>
      </c>
    </row>
    <row r="13" spans="1:7" x14ac:dyDescent="0.2">
      <c r="A13" t="s">
        <v>35</v>
      </c>
      <c r="B13">
        <v>0.19500000000000001</v>
      </c>
      <c r="C13" t="s">
        <v>33</v>
      </c>
    </row>
    <row r="14" spans="1:7" x14ac:dyDescent="0.2">
      <c r="A14" t="s">
        <v>36</v>
      </c>
      <c r="B14">
        <v>0.85</v>
      </c>
      <c r="C14" s="17" t="s">
        <v>42</v>
      </c>
    </row>
    <row r="15" spans="1:7" x14ac:dyDescent="0.2">
      <c r="A15" t="s">
        <v>205</v>
      </c>
      <c r="B15" s="33">
        <v>1.52E-2</v>
      </c>
      <c r="C15" s="19" t="s">
        <v>488</v>
      </c>
    </row>
    <row r="18" spans="1:4" x14ac:dyDescent="0.2">
      <c r="A18" s="58" t="s">
        <v>5</v>
      </c>
    </row>
    <row r="20" spans="1:4" x14ac:dyDescent="0.2">
      <c r="A20" t="s">
        <v>20</v>
      </c>
      <c r="B20">
        <v>2.41</v>
      </c>
      <c r="C20" t="s">
        <v>6</v>
      </c>
    </row>
    <row r="21" spans="1:4" x14ac:dyDescent="0.2">
      <c r="A21" t="s">
        <v>13</v>
      </c>
      <c r="B21">
        <v>3.49</v>
      </c>
      <c r="C21" t="s">
        <v>159</v>
      </c>
    </row>
    <row r="22" spans="1:4" x14ac:dyDescent="0.2">
      <c r="A22" t="s">
        <v>14</v>
      </c>
      <c r="B22">
        <v>0</v>
      </c>
      <c r="C22" t="s">
        <v>159</v>
      </c>
    </row>
    <row r="23" spans="1:4" x14ac:dyDescent="0.2">
      <c r="A23" t="s">
        <v>160</v>
      </c>
      <c r="B23">
        <v>10.199999999999999</v>
      </c>
      <c r="C23" t="s">
        <v>159</v>
      </c>
    </row>
    <row r="24" spans="1:4" x14ac:dyDescent="0.2">
      <c r="A24" t="s">
        <v>173</v>
      </c>
      <c r="B24">
        <f>0.511/0.75</f>
        <v>0.68133333333333335</v>
      </c>
      <c r="C24" t="s">
        <v>459</v>
      </c>
    </row>
    <row r="25" spans="1:4" x14ac:dyDescent="0.2">
      <c r="A25" t="s">
        <v>47</v>
      </c>
      <c r="B25">
        <v>8.3000000000000007</v>
      </c>
      <c r="C25" t="s">
        <v>161</v>
      </c>
    </row>
    <row r="26" spans="1:4" x14ac:dyDescent="0.2">
      <c r="A26" t="s">
        <v>48</v>
      </c>
      <c r="B26">
        <v>6.9</v>
      </c>
      <c r="C26" t="s">
        <v>162</v>
      </c>
    </row>
    <row r="27" spans="1:4" x14ac:dyDescent="0.2">
      <c r="A27" t="s">
        <v>49</v>
      </c>
      <c r="B27">
        <v>3.3</v>
      </c>
      <c r="C27" t="s">
        <v>163</v>
      </c>
    </row>
    <row r="28" spans="1:4" x14ac:dyDescent="0.2">
      <c r="A28" t="s">
        <v>164</v>
      </c>
      <c r="B28">
        <f>EXP(2.68)</f>
        <v>14.585093295880792</v>
      </c>
      <c r="C28" t="s">
        <v>162</v>
      </c>
    </row>
    <row r="29" spans="1:4" x14ac:dyDescent="0.2">
      <c r="A29" t="s">
        <v>50</v>
      </c>
      <c r="B29">
        <v>1766</v>
      </c>
      <c r="C29" t="s">
        <v>163</v>
      </c>
    </row>
    <row r="30" spans="1:4" x14ac:dyDescent="0.2">
      <c r="A30" s="32" t="s">
        <v>51</v>
      </c>
      <c r="B30" s="32">
        <v>38.1</v>
      </c>
      <c r="C30" s="32" t="s">
        <v>450</v>
      </c>
    </row>
    <row r="31" spans="1:4" x14ac:dyDescent="0.2">
      <c r="A31" s="79" t="s">
        <v>474</v>
      </c>
      <c r="B31" s="14">
        <v>291.47000000000003</v>
      </c>
      <c r="C31" s="19" t="s">
        <v>475</v>
      </c>
      <c r="D31" t="s">
        <v>476</v>
      </c>
    </row>
    <row r="32" spans="1:4" x14ac:dyDescent="0.2">
      <c r="A32" s="80" t="s">
        <v>473</v>
      </c>
      <c r="B32" s="48">
        <v>1886.68</v>
      </c>
      <c r="C32" s="19" t="s">
        <v>475</v>
      </c>
    </row>
    <row r="33" spans="1:3" x14ac:dyDescent="0.2">
      <c r="A33" s="47"/>
      <c r="B33" s="48"/>
    </row>
    <row r="34" spans="1:3" x14ac:dyDescent="0.2">
      <c r="A34" s="58" t="s">
        <v>77</v>
      </c>
    </row>
    <row r="35" spans="1:3" x14ac:dyDescent="0.2">
      <c r="A35" t="s">
        <v>15</v>
      </c>
      <c r="B35">
        <v>0</v>
      </c>
      <c r="C35" s="19" t="s">
        <v>478</v>
      </c>
    </row>
    <row r="36" spans="1:3" x14ac:dyDescent="0.2">
      <c r="A36" t="s">
        <v>16</v>
      </c>
      <c r="B36">
        <v>0</v>
      </c>
      <c r="C36" s="19" t="s">
        <v>479</v>
      </c>
    </row>
    <row r="37" spans="1:3" x14ac:dyDescent="0.2">
      <c r="C37" s="19" t="s">
        <v>477</v>
      </c>
    </row>
    <row r="39" spans="1:3" x14ac:dyDescent="0.2">
      <c r="A39" s="58" t="s">
        <v>8</v>
      </c>
    </row>
    <row r="41" spans="1:3" x14ac:dyDescent="0.2">
      <c r="A41" t="s">
        <v>9</v>
      </c>
      <c r="B41">
        <v>0.05</v>
      </c>
      <c r="C41" t="s">
        <v>12</v>
      </c>
    </row>
    <row r="42" spans="1:3" x14ac:dyDescent="0.2">
      <c r="A42" t="s">
        <v>10</v>
      </c>
      <c r="B42">
        <v>0.19</v>
      </c>
      <c r="C42" t="s">
        <v>12</v>
      </c>
    </row>
    <row r="43" spans="1:3" x14ac:dyDescent="0.2">
      <c r="A43" t="s">
        <v>11</v>
      </c>
      <c r="B43">
        <v>0.75</v>
      </c>
      <c r="C43" t="s">
        <v>12</v>
      </c>
    </row>
    <row r="44" spans="1:3" x14ac:dyDescent="0.2">
      <c r="A44" t="s">
        <v>25</v>
      </c>
      <c r="B44">
        <v>0.27</v>
      </c>
      <c r="C44" t="s">
        <v>12</v>
      </c>
    </row>
    <row r="45" spans="1:3" x14ac:dyDescent="0.2">
      <c r="A45" t="s">
        <v>29</v>
      </c>
      <c r="B45">
        <v>11.84</v>
      </c>
      <c r="C45" t="s">
        <v>37</v>
      </c>
    </row>
    <row r="48" spans="1:3" x14ac:dyDescent="0.2">
      <c r="A48" s="19" t="s">
        <v>7</v>
      </c>
    </row>
    <row r="49" spans="1:3" x14ac:dyDescent="0.2">
      <c r="A49" s="19" t="s">
        <v>227</v>
      </c>
    </row>
    <row r="50" spans="1:3" x14ac:dyDescent="0.2">
      <c r="A50" s="58" t="s">
        <v>214</v>
      </c>
    </row>
    <row r="51" spans="1:3" x14ac:dyDescent="0.2">
      <c r="A51" t="s">
        <v>3</v>
      </c>
      <c r="B51">
        <f>B9/B11</f>
        <v>0.51364705882352935</v>
      </c>
      <c r="C51" t="s">
        <v>18</v>
      </c>
    </row>
    <row r="52" spans="1:3" x14ac:dyDescent="0.2">
      <c r="A52" s="14" t="s">
        <v>17</v>
      </c>
      <c r="B52">
        <f>B51*B20</f>
        <v>1.2378894117647059</v>
      </c>
      <c r="C52" t="s">
        <v>19</v>
      </c>
    </row>
    <row r="53" spans="1:3" x14ac:dyDescent="0.2">
      <c r="A53" s="60" t="s">
        <v>221</v>
      </c>
      <c r="B53" s="61"/>
      <c r="C53" s="61"/>
    </row>
    <row r="54" spans="1:3" x14ac:dyDescent="0.2">
      <c r="A54" s="61" t="s">
        <v>216</v>
      </c>
      <c r="B54" s="61">
        <v>0</v>
      </c>
      <c r="C54" s="61"/>
    </row>
    <row r="55" spans="1:3" x14ac:dyDescent="0.2">
      <c r="A55" s="61" t="s">
        <v>217</v>
      </c>
      <c r="B55" s="61">
        <f>B52-B44</f>
        <v>0.96788941176470589</v>
      </c>
      <c r="C55" s="61" t="s">
        <v>218</v>
      </c>
    </row>
    <row r="56" spans="1:3" x14ac:dyDescent="0.2">
      <c r="A56" s="61" t="s">
        <v>219</v>
      </c>
      <c r="B56" s="61">
        <f>B52</f>
        <v>1.2378894117647059</v>
      </c>
      <c r="C56" s="61" t="s">
        <v>220</v>
      </c>
    </row>
    <row r="57" spans="1:3" x14ac:dyDescent="0.2">
      <c r="A57" s="60" t="s">
        <v>222</v>
      </c>
      <c r="B57" s="61"/>
      <c r="C57" s="61"/>
    </row>
    <row r="58" spans="1:3" x14ac:dyDescent="0.2">
      <c r="A58" s="61" t="s">
        <v>223</v>
      </c>
      <c r="B58" s="61">
        <f>B54*B41</f>
        <v>0</v>
      </c>
      <c r="C58" s="61" t="s">
        <v>226</v>
      </c>
    </row>
    <row r="59" spans="1:3" x14ac:dyDescent="0.2">
      <c r="A59" s="61" t="s">
        <v>224</v>
      </c>
      <c r="B59" s="61">
        <f>B55*B42</f>
        <v>0.18389898823529413</v>
      </c>
      <c r="C59" s="61" t="s">
        <v>226</v>
      </c>
    </row>
    <row r="60" spans="1:3" x14ac:dyDescent="0.2">
      <c r="A60" s="61" t="s">
        <v>225</v>
      </c>
      <c r="B60" s="61">
        <f>B56*B43</f>
        <v>0.92841705882352943</v>
      </c>
      <c r="C60" s="61" t="s">
        <v>226</v>
      </c>
    </row>
    <row r="62" spans="1:3" x14ac:dyDescent="0.2">
      <c r="A62" s="58" t="s">
        <v>229</v>
      </c>
    </row>
    <row r="63" spans="1:3" x14ac:dyDescent="0.2">
      <c r="A63" s="14" t="s">
        <v>80</v>
      </c>
      <c r="B63">
        <f>B21*0.5+B22*0.5</f>
        <v>1.7450000000000001</v>
      </c>
      <c r="C63" t="s">
        <v>26</v>
      </c>
    </row>
    <row r="64" spans="1:3" x14ac:dyDescent="0.2">
      <c r="A64" s="14" t="s">
        <v>172</v>
      </c>
      <c r="B64">
        <f>B23</f>
        <v>10.199999999999999</v>
      </c>
      <c r="C64" t="s">
        <v>228</v>
      </c>
    </row>
    <row r="65" spans="1:7" x14ac:dyDescent="0.2">
      <c r="A65" s="60" t="s">
        <v>241</v>
      </c>
      <c r="B65" s="61"/>
      <c r="C65" s="61"/>
    </row>
    <row r="66" spans="1:7" x14ac:dyDescent="0.2">
      <c r="A66" s="62" t="s">
        <v>223</v>
      </c>
      <c r="B66" s="61">
        <v>0</v>
      </c>
      <c r="C66" s="63" t="s">
        <v>174</v>
      </c>
    </row>
    <row r="67" spans="1:7" x14ac:dyDescent="0.2">
      <c r="A67" s="62" t="s">
        <v>224</v>
      </c>
      <c r="B67" s="61">
        <f>$B$63*(B42/$B$43)</f>
        <v>0.44206666666666672</v>
      </c>
      <c r="C67" s="61"/>
    </row>
    <row r="68" spans="1:7" x14ac:dyDescent="0.2">
      <c r="A68" s="62" t="s">
        <v>225</v>
      </c>
      <c r="B68" s="61">
        <f>$B$63*(B43/$B$43)</f>
        <v>1.7450000000000001</v>
      </c>
      <c r="C68" s="61"/>
    </row>
    <row r="69" spans="1:7" x14ac:dyDescent="0.2">
      <c r="A69" s="60" t="s">
        <v>242</v>
      </c>
      <c r="B69" s="61"/>
      <c r="C69" s="61"/>
    </row>
    <row r="70" spans="1:7" x14ac:dyDescent="0.2">
      <c r="A70" s="62" t="s">
        <v>223</v>
      </c>
      <c r="B70" s="61">
        <v>0</v>
      </c>
      <c r="C70" s="64" t="s">
        <v>175</v>
      </c>
    </row>
    <row r="71" spans="1:7" x14ac:dyDescent="0.2">
      <c r="A71" s="62" t="s">
        <v>224</v>
      </c>
      <c r="B71" s="61">
        <f>$B$64*$B$24*(B42/$B$43)</f>
        <v>1.7605653333333333</v>
      </c>
      <c r="C71" s="61"/>
    </row>
    <row r="72" spans="1:7" x14ac:dyDescent="0.2">
      <c r="A72" s="62" t="s">
        <v>225</v>
      </c>
      <c r="B72" s="61">
        <f>$B$64*$B$24*(B43)</f>
        <v>5.2121999999999993</v>
      </c>
      <c r="C72" s="61"/>
      <c r="E72">
        <f>B64</f>
        <v>10.199999999999999</v>
      </c>
      <c r="F72" t="s">
        <v>254</v>
      </c>
      <c r="G72">
        <f>B64*B24</f>
        <v>6.9495999999999993</v>
      </c>
    </row>
    <row r="73" spans="1:7" x14ac:dyDescent="0.2">
      <c r="A73" s="66"/>
      <c r="B73" s="66"/>
      <c r="C73" s="66"/>
      <c r="E73">
        <f>B72</f>
        <v>5.2121999999999993</v>
      </c>
      <c r="F73" t="s">
        <v>255</v>
      </c>
    </row>
    <row r="74" spans="1:7" x14ac:dyDescent="0.2">
      <c r="A74" s="81" t="s">
        <v>480</v>
      </c>
      <c r="B74" s="66"/>
      <c r="C74" s="66"/>
      <c r="E74">
        <f>E73/B24</f>
        <v>7.6499999999999986</v>
      </c>
      <c r="F74" t="s">
        <v>256</v>
      </c>
    </row>
    <row r="75" spans="1:7" x14ac:dyDescent="0.2">
      <c r="A75" s="58" t="s">
        <v>229</v>
      </c>
      <c r="B75" s="66"/>
      <c r="C75" s="66"/>
    </row>
    <row r="76" spans="1:7" x14ac:dyDescent="0.2">
      <c r="A76" s="14" t="s">
        <v>158</v>
      </c>
      <c r="B76">
        <f>B31/B11</f>
        <v>3.4290588235294122</v>
      </c>
      <c r="C76" t="s">
        <v>233</v>
      </c>
    </row>
    <row r="77" spans="1:7" x14ac:dyDescent="0.2">
      <c r="A77" s="14" t="s">
        <v>153</v>
      </c>
      <c r="B77">
        <v>0</v>
      </c>
      <c r="C77" t="s">
        <v>43</v>
      </c>
    </row>
    <row r="78" spans="1:7" x14ac:dyDescent="0.2">
      <c r="A78" s="60" t="s">
        <v>230</v>
      </c>
      <c r="B78" s="61"/>
      <c r="C78" s="61"/>
    </row>
    <row r="79" spans="1:7" x14ac:dyDescent="0.2">
      <c r="A79" s="62" t="s">
        <v>223</v>
      </c>
      <c r="B79" s="61">
        <v>0</v>
      </c>
      <c r="C79" s="63" t="s">
        <v>177</v>
      </c>
    </row>
    <row r="80" spans="1:7" x14ac:dyDescent="0.2">
      <c r="A80" s="62" t="s">
        <v>224</v>
      </c>
      <c r="B80" s="61">
        <f>$B$76*(B42/$B$43)</f>
        <v>0.86869490196078447</v>
      </c>
      <c r="C80" s="61"/>
    </row>
    <row r="81" spans="1:13" x14ac:dyDescent="0.2">
      <c r="A81" s="62" t="s">
        <v>225</v>
      </c>
      <c r="B81" s="61">
        <f>$B$76*(B43/$B$43)</f>
        <v>3.4290588235294122</v>
      </c>
      <c r="C81" s="61"/>
      <c r="F81">
        <f>1-0.05/0.75</f>
        <v>0.93333333333333335</v>
      </c>
    </row>
    <row r="82" spans="1:13" x14ac:dyDescent="0.2">
      <c r="A82" s="66"/>
      <c r="B82" s="66"/>
      <c r="C82" s="66"/>
    </row>
    <row r="83" spans="1:13" x14ac:dyDescent="0.2">
      <c r="A83" s="66"/>
      <c r="B83" s="66"/>
      <c r="C83" s="66"/>
    </row>
    <row r="84" spans="1:13" x14ac:dyDescent="0.2">
      <c r="A84" s="58" t="s">
        <v>178</v>
      </c>
    </row>
    <row r="85" spans="1:13" x14ac:dyDescent="0.2">
      <c r="A85" t="s">
        <v>184</v>
      </c>
      <c r="B85">
        <v>5041</v>
      </c>
      <c r="C85" t="s">
        <v>213</v>
      </c>
    </row>
    <row r="86" spans="1:13" x14ac:dyDescent="0.2">
      <c r="A86" t="s">
        <v>185</v>
      </c>
      <c r="B86">
        <v>217.47</v>
      </c>
    </row>
    <row r="87" spans="1:13" x14ac:dyDescent="0.2">
      <c r="A87" t="s">
        <v>186</v>
      </c>
      <c r="B87">
        <v>45</v>
      </c>
    </row>
    <row r="88" spans="1:13" x14ac:dyDescent="0.2">
      <c r="A88" t="s">
        <v>207</v>
      </c>
      <c r="B88">
        <f>(B85+B86)/B87</f>
        <v>116.85488888888889</v>
      </c>
    </row>
    <row r="91" spans="1:13" x14ac:dyDescent="0.2">
      <c r="A91" t="s">
        <v>451</v>
      </c>
    </row>
    <row r="93" spans="1:13" x14ac:dyDescent="0.2">
      <c r="A93" s="32" t="s">
        <v>187</v>
      </c>
      <c r="B93" s="32"/>
      <c r="C93" s="32"/>
    </row>
    <row r="94" spans="1:13" x14ac:dyDescent="0.2">
      <c r="A94" s="53" t="s">
        <v>179</v>
      </c>
      <c r="B94" s="53">
        <v>1999</v>
      </c>
      <c r="C94" s="53">
        <v>2000</v>
      </c>
      <c r="D94" s="53">
        <v>2001</v>
      </c>
      <c r="E94" s="53">
        <v>2002</v>
      </c>
      <c r="F94" s="53">
        <v>2003</v>
      </c>
      <c r="G94" s="53">
        <v>2004</v>
      </c>
      <c r="H94" s="53">
        <v>2005</v>
      </c>
      <c r="I94" s="53">
        <v>2006</v>
      </c>
      <c r="J94" s="53">
        <v>2007</v>
      </c>
      <c r="L94" t="s">
        <v>289</v>
      </c>
    </row>
    <row r="95" spans="1:13" x14ac:dyDescent="0.2">
      <c r="A95" s="32" t="s">
        <v>182</v>
      </c>
      <c r="B95" s="49">
        <v>-1.7635094907945111E-3</v>
      </c>
      <c r="C95" s="49">
        <v>6.9605225026399742E-3</v>
      </c>
      <c r="D95" s="50">
        <v>2.5857030676318279E-2</v>
      </c>
      <c r="E95" s="50">
        <v>2.3996366555546607E-2</v>
      </c>
      <c r="F95" s="49">
        <v>2.7301406306073975E-2</v>
      </c>
      <c r="G95" s="49">
        <v>2.3412545459417348E-2</v>
      </c>
      <c r="H95" s="49">
        <v>2.7927887943919892E-2</v>
      </c>
      <c r="I95" s="49">
        <v>6.4704444944630292E-3</v>
      </c>
      <c r="J95" s="49">
        <v>8.3573943779060075E-3</v>
      </c>
      <c r="L95" s="73">
        <f>SUM(B95:J95)</f>
        <v>0.14852008882549059</v>
      </c>
    </row>
    <row r="96" spans="1:13" x14ac:dyDescent="0.2">
      <c r="A96" s="32" t="s">
        <v>181</v>
      </c>
      <c r="B96" s="49">
        <v>-3.5686743441761784E-3</v>
      </c>
      <c r="C96" s="49">
        <v>1.0015557162154916E-2</v>
      </c>
      <c r="D96" s="51">
        <v>2.8310514911282978E-2</v>
      </c>
      <c r="E96" s="52">
        <v>5.0335340763669099E-2</v>
      </c>
      <c r="F96" s="52">
        <v>6.7413594692746395E-2</v>
      </c>
      <c r="G96" s="50">
        <v>5.6165745422768462E-2</v>
      </c>
      <c r="H96" s="50">
        <v>6.779571264587396E-2</v>
      </c>
      <c r="I96" s="49">
        <v>2.8587761230194568E-2</v>
      </c>
      <c r="J96" s="49">
        <v>2.004881181727106E-2</v>
      </c>
      <c r="L96" s="73">
        <f t="shared" ref="L96:L97" si="0">SUM(B96:J96)</f>
        <v>0.3251043643017853</v>
      </c>
      <c r="M96">
        <f>0.028+0.05+0.067+0.056+0.068</f>
        <v>0.26900000000000002</v>
      </c>
    </row>
    <row r="97" spans="1:13" x14ac:dyDescent="0.2">
      <c r="A97" s="32" t="s">
        <v>180</v>
      </c>
      <c r="B97" s="49">
        <v>-1.4532535639719132E-5</v>
      </c>
      <c r="C97" s="49">
        <v>3.0162549807472164E-3</v>
      </c>
      <c r="D97" s="51">
        <v>2.3139830064298015E-2</v>
      </c>
      <c r="E97" s="49">
        <v>-1.8099725696450852E-4</v>
      </c>
      <c r="F97" s="49">
        <v>-1.7778420962654782E-2</v>
      </c>
      <c r="G97" s="49">
        <v>-1.9339219420529057E-2</v>
      </c>
      <c r="H97" s="49">
        <v>-2.9466327655899564E-2</v>
      </c>
      <c r="I97" s="49">
        <v>-2.2939325492517398E-2</v>
      </c>
      <c r="J97" s="49">
        <v>-1.3206041440323038E-2</v>
      </c>
      <c r="K97" s="49"/>
      <c r="L97" s="73">
        <f t="shared" si="0"/>
        <v>-7.6768779719482844E-2</v>
      </c>
    </row>
    <row r="98" spans="1:13" x14ac:dyDescent="0.2">
      <c r="A98" s="32"/>
    </row>
    <row r="99" spans="1:13" x14ac:dyDescent="0.2">
      <c r="A99" s="32" t="s">
        <v>188</v>
      </c>
      <c r="B99" s="49"/>
      <c r="C99" s="49"/>
      <c r="D99" s="51"/>
      <c r="E99" s="49"/>
      <c r="F99" s="49"/>
      <c r="G99" s="49"/>
      <c r="H99" s="49"/>
      <c r="I99" s="49"/>
      <c r="J99" s="49"/>
    </row>
    <row r="100" spans="1:13" x14ac:dyDescent="0.2">
      <c r="A100" s="53" t="s">
        <v>179</v>
      </c>
      <c r="B100" s="53">
        <v>1999</v>
      </c>
      <c r="C100" s="53">
        <v>2000</v>
      </c>
      <c r="D100" s="53">
        <v>2001</v>
      </c>
      <c r="E100" s="53">
        <v>2002</v>
      </c>
      <c r="F100" s="53">
        <v>2003</v>
      </c>
      <c r="G100" s="53">
        <v>2004</v>
      </c>
      <c r="H100" s="53">
        <v>2005</v>
      </c>
      <c r="I100" s="53">
        <v>2006</v>
      </c>
      <c r="J100" s="53">
        <v>2007</v>
      </c>
    </row>
    <row r="101" spans="1:13" x14ac:dyDescent="0.2">
      <c r="A101" s="32" t="s">
        <v>182</v>
      </c>
      <c r="B101" s="49">
        <v>-1.1012690802104803E-2</v>
      </c>
      <c r="C101" s="49">
        <v>1.4044854674100814E-2</v>
      </c>
      <c r="D101" s="49">
        <v>-3.4636291545584743E-3</v>
      </c>
      <c r="E101" s="49">
        <v>1.129402144394771E-2</v>
      </c>
      <c r="F101" s="49">
        <v>5.7160817977177474E-2</v>
      </c>
      <c r="G101" s="49">
        <v>-5.6054679318693061E-2</v>
      </c>
      <c r="H101" s="49">
        <v>5.5828475634345148E-2</v>
      </c>
      <c r="I101" s="49">
        <v>0.15462648439011617</v>
      </c>
      <c r="J101" s="49">
        <v>5.5961489945619107E-3</v>
      </c>
      <c r="L101" s="73">
        <f>SUM(B101:J101)</f>
        <v>0.22801980383889286</v>
      </c>
    </row>
    <row r="102" spans="1:13" x14ac:dyDescent="0.2">
      <c r="A102" s="32" t="s">
        <v>181</v>
      </c>
      <c r="B102" s="49">
        <v>-2.3451849566969097E-2</v>
      </c>
      <c r="C102" s="51">
        <v>0.12818440349780466</v>
      </c>
      <c r="D102" s="49">
        <v>0.16991160809771322</v>
      </c>
      <c r="E102" s="49">
        <v>0.11722951370869644</v>
      </c>
      <c r="F102" s="50">
        <v>0.27979920800404406</v>
      </c>
      <c r="G102" s="49">
        <v>5.5515351470843327E-2</v>
      </c>
      <c r="H102" s="49">
        <v>0.16548642561898577</v>
      </c>
      <c r="I102" s="49">
        <v>0.26544053521636052</v>
      </c>
      <c r="J102" s="49">
        <v>0.16778945638809539</v>
      </c>
      <c r="K102" s="49"/>
      <c r="L102" s="73">
        <f t="shared" ref="L102:L103" si="1">SUM(B102:J102)</f>
        <v>1.3259046524355744</v>
      </c>
      <c r="M102">
        <f>0.128+0.28</f>
        <v>0.40800000000000003</v>
      </c>
    </row>
    <row r="103" spans="1:13" x14ac:dyDescent="0.2">
      <c r="A103" s="32" t="s">
        <v>180</v>
      </c>
      <c r="B103" s="49">
        <v>7.819883995391747E-4</v>
      </c>
      <c r="C103" s="51">
        <v>-9.086216822636288E-2</v>
      </c>
      <c r="D103" s="51">
        <v>-0.15220382291741222</v>
      </c>
      <c r="E103" s="49">
        <v>-8.0285400002648957E-2</v>
      </c>
      <c r="F103" s="49">
        <v>-0.15497941996047387</v>
      </c>
      <c r="G103" s="49">
        <v>-0.17807631366020979</v>
      </c>
      <c r="H103" s="49">
        <v>-0.11611362268519478</v>
      </c>
      <c r="I103" s="49">
        <v>3.3238664812779026E-2</v>
      </c>
      <c r="J103" s="49">
        <v>-0.155132146512242</v>
      </c>
      <c r="K103" s="49"/>
      <c r="L103" s="73">
        <f t="shared" si="1"/>
        <v>-0.89363224075222636</v>
      </c>
    </row>
    <row r="105" spans="1:13" x14ac:dyDescent="0.2">
      <c r="A105" s="32" t="s">
        <v>208</v>
      </c>
    </row>
    <row r="107" spans="1:13" x14ac:dyDescent="0.2">
      <c r="A107" s="32" t="s">
        <v>183</v>
      </c>
      <c r="B107" s="54">
        <v>1</v>
      </c>
      <c r="C107" s="54">
        <v>2</v>
      </c>
      <c r="D107" s="54">
        <v>3</v>
      </c>
      <c r="E107" s="54">
        <v>4</v>
      </c>
      <c r="F107" s="54">
        <v>5</v>
      </c>
      <c r="G107" s="54">
        <v>6</v>
      </c>
      <c r="H107" s="54">
        <v>7</v>
      </c>
      <c r="I107" s="54">
        <v>8</v>
      </c>
      <c r="J107" s="54">
        <v>9</v>
      </c>
    </row>
    <row r="108" spans="1:13" x14ac:dyDescent="0.2">
      <c r="A108" s="59" t="s">
        <v>189</v>
      </c>
    </row>
    <row r="109" spans="1:13" x14ac:dyDescent="0.2">
      <c r="A109" s="32" t="s">
        <v>182</v>
      </c>
      <c r="B109">
        <f>(B95*$B$88)/((1+$B$8)^B$107)</f>
        <v>-0.18759645480318035</v>
      </c>
      <c r="C109">
        <f t="shared" ref="C109:J109" si="2">(C95*$B$88)/((1+$B$8)^C$107)</f>
        <v>0.67404455710147648</v>
      </c>
      <c r="D109">
        <f t="shared" si="2"/>
        <v>2.2794252442474181</v>
      </c>
      <c r="E109">
        <f t="shared" si="2"/>
        <v>1.9257155137644839</v>
      </c>
      <c r="F109">
        <f t="shared" si="2"/>
        <v>1.9944887859025937</v>
      </c>
      <c r="G109">
        <f t="shared" si="2"/>
        <v>1.5570234480930298</v>
      </c>
      <c r="H109">
        <f t="shared" si="2"/>
        <v>1.69077006973789</v>
      </c>
      <c r="I109">
        <f t="shared" si="2"/>
        <v>0.35659932173055497</v>
      </c>
      <c r="J109">
        <f t="shared" si="2"/>
        <v>0.41929263321371618</v>
      </c>
    </row>
    <row r="111" spans="1:13" x14ac:dyDescent="0.2">
      <c r="A111" s="32" t="s">
        <v>209</v>
      </c>
      <c r="B111">
        <f>SUM(B109:J109)</f>
        <v>10.709763118987984</v>
      </c>
    </row>
    <row r="112" spans="1:13" x14ac:dyDescent="0.2">
      <c r="A112" s="6"/>
    </row>
    <row r="113" spans="1:10" x14ac:dyDescent="0.2">
      <c r="A113" s="6" t="s">
        <v>210</v>
      </c>
    </row>
    <row r="114" spans="1:10" x14ac:dyDescent="0.2">
      <c r="A114" t="s">
        <v>182</v>
      </c>
      <c r="B114">
        <f t="shared" ref="B114:J114" si="3">(B101*$B$88)/((1+$B$8)^B$107)</f>
        <v>-1.1714945471530682</v>
      </c>
      <c r="C114">
        <f t="shared" si="3"/>
        <v>1.3600786212196443</v>
      </c>
      <c r="D114">
        <f t="shared" si="3"/>
        <v>-0.30533605464771368</v>
      </c>
      <c r="E114">
        <f t="shared" si="3"/>
        <v>0.90634856143967768</v>
      </c>
      <c r="F114">
        <f t="shared" si="3"/>
        <v>4.1758512059921191</v>
      </c>
      <c r="G114">
        <f t="shared" si="3"/>
        <v>-3.7278496789606472</v>
      </c>
      <c r="H114">
        <f t="shared" si="3"/>
        <v>3.3798873667491893</v>
      </c>
      <c r="I114">
        <f t="shared" si="3"/>
        <v>8.5217792227845433</v>
      </c>
      <c r="J114">
        <f t="shared" si="3"/>
        <v>0.28076023957769286</v>
      </c>
    </row>
    <row r="116" spans="1:10" x14ac:dyDescent="0.2">
      <c r="A116" t="s">
        <v>211</v>
      </c>
      <c r="B116">
        <f>SUM(B114:J114)</f>
        <v>13.420024937001438</v>
      </c>
    </row>
    <row r="117" spans="1:10" x14ac:dyDescent="0.2">
      <c r="A117" t="s">
        <v>212</v>
      </c>
      <c r="B117">
        <f>B111+B116</f>
        <v>24.129788055989422</v>
      </c>
    </row>
    <row r="119" spans="1:10" x14ac:dyDescent="0.2">
      <c r="A119" s="60" t="s">
        <v>231</v>
      </c>
      <c r="B119" s="61"/>
      <c r="C119" s="61"/>
    </row>
    <row r="120" spans="1:10" x14ac:dyDescent="0.2">
      <c r="A120" s="61" t="s">
        <v>223</v>
      </c>
      <c r="B120" s="61">
        <v>0</v>
      </c>
      <c r="C120" s="65" t="s">
        <v>194</v>
      </c>
    </row>
    <row r="121" spans="1:10" x14ac:dyDescent="0.2">
      <c r="A121" s="61" t="s">
        <v>22</v>
      </c>
      <c r="B121" s="61">
        <f>$B$111*(B42/$B$43)</f>
        <v>2.7131399901436231</v>
      </c>
      <c r="C121" s="61"/>
    </row>
    <row r="122" spans="1:10" x14ac:dyDescent="0.2">
      <c r="A122" s="61" t="s">
        <v>23</v>
      </c>
      <c r="B122" s="61">
        <f>$B$111*(B43/$B$43)</f>
        <v>10.709763118987984</v>
      </c>
      <c r="C122" s="61"/>
    </row>
    <row r="123" spans="1:10" x14ac:dyDescent="0.2">
      <c r="A123" s="60" t="s">
        <v>232</v>
      </c>
      <c r="B123" s="61"/>
      <c r="C123" s="61"/>
    </row>
    <row r="124" spans="1:10" x14ac:dyDescent="0.2">
      <c r="A124" s="61" t="s">
        <v>223</v>
      </c>
      <c r="B124" s="61">
        <v>0</v>
      </c>
      <c r="C124" s="65" t="s">
        <v>195</v>
      </c>
    </row>
    <row r="125" spans="1:10" x14ac:dyDescent="0.2">
      <c r="A125" s="61" t="s">
        <v>22</v>
      </c>
      <c r="B125" s="61">
        <f>$B$116*(B42/$B$43)</f>
        <v>3.3997396507070312</v>
      </c>
      <c r="C125" s="61"/>
    </row>
    <row r="126" spans="1:10" x14ac:dyDescent="0.2">
      <c r="A126" s="61" t="s">
        <v>23</v>
      </c>
      <c r="B126" s="61">
        <f>$B$116*(B43/$B$43)</f>
        <v>13.420024937001438</v>
      </c>
      <c r="C126" s="61"/>
    </row>
    <row r="128" spans="1:10" x14ac:dyDescent="0.2">
      <c r="A128" s="19" t="s">
        <v>481</v>
      </c>
    </row>
    <row r="129" spans="1:3" x14ac:dyDescent="0.2">
      <c r="A129" s="14" t="s">
        <v>52</v>
      </c>
      <c r="B129">
        <f>B29/(4.5*B30)</f>
        <v>10.300379119276757</v>
      </c>
      <c r="C129" t="s">
        <v>53</v>
      </c>
    </row>
    <row r="130" spans="1:3" x14ac:dyDescent="0.2">
      <c r="A130" s="6" t="s">
        <v>54</v>
      </c>
    </row>
    <row r="131" spans="1:3" x14ac:dyDescent="0.2">
      <c r="A131" s="14" t="s">
        <v>55</v>
      </c>
      <c r="B131">
        <f>B25/($B$25+$B$26+$B$27)</f>
        <v>0.44864864864864867</v>
      </c>
      <c r="C131" t="s">
        <v>58</v>
      </c>
    </row>
    <row r="132" spans="1:3" x14ac:dyDescent="0.2">
      <c r="A132" s="14" t="s">
        <v>56</v>
      </c>
      <c r="B132">
        <f t="shared" ref="B132:B133" si="4">B26/($B$25+$B$26+$B$27)</f>
        <v>0.37297297297297299</v>
      </c>
      <c r="C132" t="s">
        <v>59</v>
      </c>
    </row>
    <row r="133" spans="1:3" x14ac:dyDescent="0.2">
      <c r="A133" s="14" t="s">
        <v>57</v>
      </c>
      <c r="B133">
        <f t="shared" si="4"/>
        <v>0.17837837837837836</v>
      </c>
      <c r="C133" t="s">
        <v>60</v>
      </c>
    </row>
    <row r="134" spans="1:3" x14ac:dyDescent="0.2">
      <c r="A134" s="6" t="s">
        <v>62</v>
      </c>
      <c r="B134">
        <f>B45*B131+B28*B132+B129*B133</f>
        <v>12.589210531631933</v>
      </c>
      <c r="C134" t="s">
        <v>61</v>
      </c>
    </row>
    <row r="135" spans="1:3" x14ac:dyDescent="0.2">
      <c r="A135" s="14" t="s">
        <v>236</v>
      </c>
      <c r="B135">
        <f>B134/B11</f>
        <v>0.14810835919566981</v>
      </c>
    </row>
    <row r="139" spans="1:3" x14ac:dyDescent="0.2">
      <c r="A139" s="19" t="s">
        <v>482</v>
      </c>
    </row>
    <row r="140" spans="1:3" x14ac:dyDescent="0.2">
      <c r="A140" s="19" t="s">
        <v>336</v>
      </c>
    </row>
    <row r="141" spans="1:3" x14ac:dyDescent="0.2">
      <c r="A141" t="s">
        <v>339</v>
      </c>
      <c r="B141" s="74">
        <v>0.06</v>
      </c>
      <c r="C141" t="s">
        <v>340</v>
      </c>
    </row>
    <row r="142" spans="1:3" x14ac:dyDescent="0.2">
      <c r="A142" t="s">
        <v>337</v>
      </c>
      <c r="B142">
        <v>0.35399999999999998</v>
      </c>
      <c r="C142" t="s">
        <v>452</v>
      </c>
    </row>
    <row r="143" spans="1:3" x14ac:dyDescent="0.2">
      <c r="A143" t="s">
        <v>338</v>
      </c>
      <c r="B143">
        <v>0.40799999999999997</v>
      </c>
      <c r="C143" t="s">
        <v>453</v>
      </c>
    </row>
    <row r="144" spans="1:3" x14ac:dyDescent="0.2">
      <c r="A144" t="s">
        <v>343</v>
      </c>
      <c r="B144">
        <v>16.3</v>
      </c>
      <c r="C144" t="s">
        <v>344</v>
      </c>
    </row>
    <row r="146" spans="1:11" x14ac:dyDescent="0.2">
      <c r="A146" s="19" t="s">
        <v>341</v>
      </c>
    </row>
    <row r="147" spans="1:11" x14ac:dyDescent="0.2">
      <c r="A147" s="14"/>
    </row>
    <row r="148" spans="1:11" x14ac:dyDescent="0.2">
      <c r="B148" s="53">
        <v>1999</v>
      </c>
      <c r="C148" s="53">
        <v>2000</v>
      </c>
      <c r="D148" s="53">
        <v>2001</v>
      </c>
      <c r="E148" s="53">
        <v>2002</v>
      </c>
      <c r="F148" s="53">
        <v>2003</v>
      </c>
      <c r="G148" s="53">
        <v>2004</v>
      </c>
      <c r="H148" s="53">
        <v>2005</v>
      </c>
      <c r="I148" s="53">
        <v>2006</v>
      </c>
      <c r="J148" s="53">
        <v>2007</v>
      </c>
    </row>
    <row r="149" spans="1:11" x14ac:dyDescent="0.2">
      <c r="A149" t="s">
        <v>386</v>
      </c>
      <c r="B149">
        <v>12.82</v>
      </c>
      <c r="C149">
        <v>13.52</v>
      </c>
      <c r="D149">
        <v>14.2</v>
      </c>
      <c r="E149">
        <v>14.95</v>
      </c>
      <c r="F149">
        <v>15.72</v>
      </c>
      <c r="G149">
        <v>16.440000000000001</v>
      </c>
      <c r="H149">
        <v>17.11</v>
      </c>
      <c r="I149">
        <v>17.95</v>
      </c>
      <c r="J149">
        <v>18.690000000000001</v>
      </c>
    </row>
    <row r="150" spans="1:11" x14ac:dyDescent="0.2">
      <c r="A150" t="s">
        <v>342</v>
      </c>
      <c r="B150">
        <f>-(B149-8)*0.1*$B$135</f>
        <v>-7.1388229132312853E-2</v>
      </c>
      <c r="C150">
        <f t="shared" ref="C150:J150" si="5">-(C149-8)*0.1*$B$135</f>
        <v>-8.1755814276009725E-2</v>
      </c>
      <c r="D150">
        <f t="shared" si="5"/>
        <v>-9.1827182701315277E-2</v>
      </c>
      <c r="E150">
        <f t="shared" si="5"/>
        <v>-0.10293530964099051</v>
      </c>
      <c r="F150">
        <f t="shared" si="5"/>
        <v>-0.11433965329905711</v>
      </c>
      <c r="G150">
        <f t="shared" si="5"/>
        <v>-0.12500345516114536</v>
      </c>
      <c r="H150">
        <f t="shared" si="5"/>
        <v>-0.13492671522725519</v>
      </c>
      <c r="I150">
        <f t="shared" si="5"/>
        <v>-0.14736781739969146</v>
      </c>
      <c r="J150">
        <f t="shared" si="5"/>
        <v>-0.15832783598017106</v>
      </c>
    </row>
    <row r="151" spans="1:11" x14ac:dyDescent="0.2">
      <c r="A151" t="s">
        <v>347</v>
      </c>
      <c r="B151">
        <v>37</v>
      </c>
    </row>
    <row r="153" spans="1:11" x14ac:dyDescent="0.2">
      <c r="B153">
        <v>1</v>
      </c>
      <c r="C153">
        <v>2</v>
      </c>
      <c r="D153">
        <v>3</v>
      </c>
      <c r="E153">
        <v>4</v>
      </c>
      <c r="F153">
        <v>5</v>
      </c>
      <c r="G153">
        <v>6</v>
      </c>
      <c r="H153">
        <v>7</v>
      </c>
      <c r="I153">
        <v>8</v>
      </c>
      <c r="J153">
        <v>9</v>
      </c>
      <c r="K153" t="s">
        <v>289</v>
      </c>
    </row>
    <row r="154" spans="1:11" x14ac:dyDescent="0.2">
      <c r="A154" s="6" t="s">
        <v>345</v>
      </c>
      <c r="B154">
        <f>(B96*$B$151*B$150*$B$144)/((1+$B$8)^B$153)</f>
        <v>0.13986942669814587</v>
      </c>
      <c r="C154">
        <f t="shared" ref="C154:J154" si="6">(C96*$B$151*C$150*$B$144)/((1+$B$8)^C$153)</f>
        <v>-0.40924461011713498</v>
      </c>
      <c r="D154">
        <f t="shared" si="6"/>
        <v>-1.1827914411694564</v>
      </c>
      <c r="E154">
        <f t="shared" si="6"/>
        <v>-2.14598396121165</v>
      </c>
      <c r="F154">
        <f t="shared" si="6"/>
        <v>-2.9062527342500442</v>
      </c>
      <c r="G154">
        <f t="shared" si="6"/>
        <v>-2.4098083527697125</v>
      </c>
      <c r="H154">
        <f t="shared" si="6"/>
        <v>-2.8581767201649506</v>
      </c>
      <c r="I154">
        <f t="shared" si="6"/>
        <v>-1.1983167667813217</v>
      </c>
      <c r="J154">
        <f t="shared" si="6"/>
        <v>-0.82192973555558402</v>
      </c>
      <c r="K154">
        <f>SUM(B154:J154)</f>
        <v>-13.792634895321706</v>
      </c>
    </row>
    <row r="155" spans="1:11" x14ac:dyDescent="0.2">
      <c r="K155" t="s">
        <v>289</v>
      </c>
    </row>
    <row r="156" spans="1:11" x14ac:dyDescent="0.2">
      <c r="A156" s="6" t="s">
        <v>346</v>
      </c>
      <c r="B156">
        <f>(B102*$B$151*B$150*$B$144)/((1+$B$8)^B$153)</f>
        <v>0.91916393528486995</v>
      </c>
      <c r="C156">
        <f t="shared" ref="C156:J156" si="7">(C102*$B$151*C$150*$B$144)/((1+$B$8)^C$153)</f>
        <v>-5.2377292030021945</v>
      </c>
      <c r="D156">
        <f t="shared" si="7"/>
        <v>-7.0987757178947941</v>
      </c>
      <c r="E156">
        <f t="shared" si="7"/>
        <v>-4.9979329112058624</v>
      </c>
      <c r="F156">
        <f t="shared" si="7"/>
        <v>-12.062362450911486</v>
      </c>
      <c r="G156">
        <f t="shared" si="7"/>
        <v>-2.3819030028781984</v>
      </c>
      <c r="H156">
        <f t="shared" si="7"/>
        <v>-6.9766867364920291</v>
      </c>
      <c r="I156">
        <f t="shared" si="7"/>
        <v>-11.126504148817803</v>
      </c>
      <c r="J156">
        <f t="shared" si="7"/>
        <v>-6.8787689153368587</v>
      </c>
      <c r="K156">
        <f>SUM(B156:J156)</f>
        <v>-55.841499151254347</v>
      </c>
    </row>
    <row r="159" spans="1:11" x14ac:dyDescent="0.2">
      <c r="A159" s="60" t="s">
        <v>382</v>
      </c>
      <c r="B159" s="61"/>
    </row>
    <row r="160" spans="1:11" x14ac:dyDescent="0.2">
      <c r="A160" s="61" t="s">
        <v>223</v>
      </c>
      <c r="B160" s="61">
        <v>0</v>
      </c>
    </row>
    <row r="161" spans="1:2" x14ac:dyDescent="0.2">
      <c r="A161" s="61" t="s">
        <v>22</v>
      </c>
      <c r="B161" s="61">
        <f>-$K$154*(B42/$B$43)</f>
        <v>3.4941341734814992</v>
      </c>
    </row>
    <row r="162" spans="1:2" x14ac:dyDescent="0.2">
      <c r="A162" s="61" t="s">
        <v>23</v>
      </c>
      <c r="B162" s="61">
        <f>-$K$154*(B43/$B$43)</f>
        <v>13.792634895321706</v>
      </c>
    </row>
    <row r="163" spans="1:2" x14ac:dyDescent="0.2">
      <c r="A163" s="60" t="s">
        <v>383</v>
      </c>
      <c r="B163" s="61"/>
    </row>
    <row r="164" spans="1:2" x14ac:dyDescent="0.2">
      <c r="A164" s="61" t="s">
        <v>223</v>
      </c>
      <c r="B164" s="61">
        <v>0</v>
      </c>
    </row>
    <row r="165" spans="1:2" x14ac:dyDescent="0.2">
      <c r="A165" s="61" t="s">
        <v>22</v>
      </c>
      <c r="B165" s="61">
        <f>-$K$156*(B42/$B$43)</f>
        <v>14.146513118317769</v>
      </c>
    </row>
    <row r="166" spans="1:2" x14ac:dyDescent="0.2">
      <c r="A166" s="61" t="s">
        <v>23</v>
      </c>
      <c r="B166" s="61">
        <f>-$K$156*(B43/$B$43)</f>
        <v>55.841499151254347</v>
      </c>
    </row>
    <row r="168" spans="1:2" x14ac:dyDescent="0.2">
      <c r="A168" s="19" t="s">
        <v>483</v>
      </c>
    </row>
    <row r="169" spans="1:2" x14ac:dyDescent="0.2">
      <c r="A169" s="61" t="s">
        <v>429</v>
      </c>
      <c r="B169">
        <v>18.13</v>
      </c>
    </row>
    <row r="170" spans="1:2" x14ac:dyDescent="0.2">
      <c r="A170" s="61" t="s">
        <v>437</v>
      </c>
      <c r="B170" s="16">
        <f>B169*12/B11</f>
        <v>2.5595294117647058</v>
      </c>
    </row>
    <row r="171" spans="1:2" x14ac:dyDescent="0.2">
      <c r="A171" s="61" t="s">
        <v>436</v>
      </c>
      <c r="B171">
        <v>24.35</v>
      </c>
    </row>
    <row r="172" spans="1:2" x14ac:dyDescent="0.2">
      <c r="A172" s="61" t="s">
        <v>466</v>
      </c>
      <c r="B172">
        <f>B171*12/B11</f>
        <v>3.4376470588235302</v>
      </c>
    </row>
  </sheetData>
  <hyperlinks>
    <hyperlink ref="C14" r:id="rId1" xr:uid="{00000000-0004-0000-0900-000000000000}"/>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499984740745262"/>
  </sheetPr>
  <dimension ref="A3:BF80"/>
  <sheetViews>
    <sheetView showRuler="0" topLeftCell="A4" workbookViewId="0">
      <selection activeCell="B21" sqref="B21"/>
    </sheetView>
  </sheetViews>
  <sheetFormatPr baseColWidth="10" defaultColWidth="11" defaultRowHeight="16" x14ac:dyDescent="0.2"/>
  <sheetData>
    <row r="3" spans="1:58" x14ac:dyDescent="0.2">
      <c r="A3" s="19" t="s">
        <v>257</v>
      </c>
    </row>
    <row r="4" spans="1:58" x14ac:dyDescent="0.2">
      <c r="H4" t="s">
        <v>282</v>
      </c>
    </row>
    <row r="5" spans="1:58" x14ac:dyDescent="0.2">
      <c r="A5" t="s">
        <v>261</v>
      </c>
      <c r="G5" t="s">
        <v>287</v>
      </c>
      <c r="H5">
        <v>0</v>
      </c>
      <c r="I5">
        <v>0</v>
      </c>
      <c r="J5">
        <v>0</v>
      </c>
      <c r="K5">
        <v>0</v>
      </c>
      <c r="L5">
        <v>0</v>
      </c>
      <c r="M5">
        <v>0</v>
      </c>
      <c r="N5">
        <v>0</v>
      </c>
      <c r="O5">
        <v>0</v>
      </c>
      <c r="P5">
        <v>0</v>
      </c>
      <c r="Q5">
        <v>0</v>
      </c>
      <c r="R5">
        <v>0</v>
      </c>
      <c r="S5">
        <v>1</v>
      </c>
      <c r="T5">
        <v>2</v>
      </c>
      <c r="U5">
        <v>3</v>
      </c>
      <c r="V5">
        <v>4</v>
      </c>
      <c r="W5">
        <v>5</v>
      </c>
      <c r="X5">
        <v>6</v>
      </c>
      <c r="Y5">
        <v>7</v>
      </c>
      <c r="Z5">
        <v>8</v>
      </c>
      <c r="AA5">
        <v>9</v>
      </c>
      <c r="AB5">
        <v>10</v>
      </c>
      <c r="AC5">
        <v>11</v>
      </c>
      <c r="AD5">
        <v>12</v>
      </c>
      <c r="AE5">
        <v>13</v>
      </c>
      <c r="AF5">
        <v>14</v>
      </c>
      <c r="AG5">
        <v>15</v>
      </c>
      <c r="AH5">
        <v>16</v>
      </c>
      <c r="AI5">
        <v>17</v>
      </c>
      <c r="AJ5">
        <v>18</v>
      </c>
      <c r="AK5">
        <v>19</v>
      </c>
      <c r="AL5">
        <v>20</v>
      </c>
      <c r="AM5">
        <v>21</v>
      </c>
      <c r="AN5">
        <v>22</v>
      </c>
      <c r="AO5">
        <v>23</v>
      </c>
      <c r="AP5">
        <v>24</v>
      </c>
      <c r="AQ5">
        <v>25</v>
      </c>
      <c r="AR5">
        <v>26</v>
      </c>
      <c r="AS5">
        <v>27</v>
      </c>
      <c r="AT5">
        <v>28</v>
      </c>
      <c r="AU5">
        <v>29</v>
      </c>
      <c r="AV5">
        <v>30</v>
      </c>
      <c r="AW5">
        <v>31</v>
      </c>
      <c r="AX5">
        <v>32</v>
      </c>
      <c r="AY5">
        <v>33</v>
      </c>
      <c r="AZ5">
        <v>34</v>
      </c>
      <c r="BA5">
        <v>35</v>
      </c>
      <c r="BB5">
        <v>36</v>
      </c>
      <c r="BC5">
        <v>37</v>
      </c>
      <c r="BD5">
        <v>38</v>
      </c>
      <c r="BE5">
        <v>39</v>
      </c>
      <c r="BF5">
        <v>40</v>
      </c>
    </row>
    <row r="6" spans="1:58" x14ac:dyDescent="0.2">
      <c r="A6" t="s">
        <v>259</v>
      </c>
      <c r="B6">
        <f>'Assumps&amp;Panel A Calcs'!B54</f>
        <v>0</v>
      </c>
      <c r="G6" t="s">
        <v>286</v>
      </c>
      <c r="H6">
        <v>0</v>
      </c>
      <c r="I6">
        <v>1</v>
      </c>
      <c r="J6">
        <v>2</v>
      </c>
      <c r="K6">
        <v>3</v>
      </c>
      <c r="L6">
        <v>4</v>
      </c>
      <c r="M6">
        <v>5</v>
      </c>
      <c r="N6">
        <v>6</v>
      </c>
      <c r="O6">
        <v>7</v>
      </c>
      <c r="P6">
        <v>8</v>
      </c>
      <c r="Q6">
        <v>9</v>
      </c>
      <c r="R6">
        <v>10</v>
      </c>
      <c r="S6">
        <v>11</v>
      </c>
      <c r="T6">
        <v>12</v>
      </c>
      <c r="U6">
        <v>13</v>
      </c>
      <c r="V6">
        <v>14</v>
      </c>
      <c r="W6">
        <v>15</v>
      </c>
      <c r="X6">
        <v>16</v>
      </c>
      <c r="Y6">
        <v>17</v>
      </c>
      <c r="Z6">
        <v>18</v>
      </c>
      <c r="AA6">
        <v>19</v>
      </c>
      <c r="AB6">
        <v>20</v>
      </c>
      <c r="AC6">
        <v>21</v>
      </c>
      <c r="AD6">
        <v>22</v>
      </c>
      <c r="AE6">
        <v>23</v>
      </c>
      <c r="AF6">
        <v>24</v>
      </c>
      <c r="AG6">
        <v>25</v>
      </c>
      <c r="AH6">
        <v>26</v>
      </c>
      <c r="AI6">
        <v>27</v>
      </c>
      <c r="AJ6">
        <v>28</v>
      </c>
      <c r="AK6">
        <v>29</v>
      </c>
      <c r="AL6">
        <v>30</v>
      </c>
      <c r="AM6">
        <v>31</v>
      </c>
      <c r="AN6">
        <v>32</v>
      </c>
      <c r="AO6">
        <v>33</v>
      </c>
      <c r="AP6">
        <v>34</v>
      </c>
      <c r="AQ6">
        <v>35</v>
      </c>
      <c r="AR6">
        <v>36</v>
      </c>
      <c r="AS6">
        <v>37</v>
      </c>
      <c r="AT6">
        <v>38</v>
      </c>
      <c r="AU6">
        <v>39</v>
      </c>
      <c r="AV6">
        <v>40</v>
      </c>
      <c r="AW6">
        <v>41</v>
      </c>
      <c r="AX6">
        <v>42</v>
      </c>
      <c r="AY6">
        <v>43</v>
      </c>
      <c r="AZ6">
        <v>44</v>
      </c>
      <c r="BA6">
        <v>45</v>
      </c>
      <c r="BB6">
        <v>46</v>
      </c>
      <c r="BC6">
        <v>47</v>
      </c>
      <c r="BD6">
        <v>48</v>
      </c>
      <c r="BE6">
        <v>49</v>
      </c>
      <c r="BF6">
        <v>50</v>
      </c>
    </row>
    <row r="7" spans="1:58" x14ac:dyDescent="0.2">
      <c r="A7" t="s">
        <v>258</v>
      </c>
      <c r="B7">
        <f>'Assumps&amp;Panel A Calcs'!B55</f>
        <v>0.96788941176470589</v>
      </c>
      <c r="G7" t="s">
        <v>283</v>
      </c>
      <c r="H7">
        <f>1/(1+'Model Params&amp;Exp Profiles'!$B$16)^H6</f>
        <v>1</v>
      </c>
      <c r="I7">
        <f>1/(1+'Model Params&amp;Exp Profiles'!$B$16)^I6</f>
        <v>0.91033227127901684</v>
      </c>
      <c r="J7">
        <f>1/(1+'Model Params&amp;Exp Profiles'!$B$16)^J6</f>
        <v>0.82870484413201351</v>
      </c>
      <c r="K7">
        <f>1/(1+'Model Params&amp;Exp Profiles'!$B$16)^K6</f>
        <v>0.75439676297861957</v>
      </c>
      <c r="L7">
        <f>1/(1+'Model Params&amp;Exp Profiles'!$B$16)^L6</f>
        <v>0.68675171868786489</v>
      </c>
      <c r="M7">
        <f>1/(1+'Model Params&amp;Exp Profiles'!$B$16)^M6</f>
        <v>0.62517225187789249</v>
      </c>
      <c r="N7">
        <f>1/(1+'Model Params&amp;Exp Profiles'!$B$16)^N6</f>
        <v>0.56911447599261944</v>
      </c>
      <c r="O7">
        <f>1/(1+'Model Params&amp;Exp Profiles'!$B$16)^O6</f>
        <v>0.51808327354812878</v>
      </c>
      <c r="P7">
        <f>1/(1+'Model Params&amp;Exp Profiles'!$B$16)^P6</f>
        <v>0.47162792312073626</v>
      </c>
      <c r="Q7">
        <f>1/(1+'Model Params&amp;Exp Profiles'!$B$16)^Q6</f>
        <v>0.42933811845310538</v>
      </c>
      <c r="R7">
        <f>1/(1+'Model Params&amp;Exp Profiles'!$B$16)^R6</f>
        <v>0.39084034451807498</v>
      </c>
      <c r="S7">
        <f>1/(1+'Model Params&amp;Exp Profiles'!$B$16)^S6</f>
        <v>0.35579457853261265</v>
      </c>
      <c r="T7">
        <f>1/(1+'Model Params&amp;Exp Profiles'!$B$16)^T6</f>
        <v>0.3238912867843538</v>
      </c>
      <c r="U7">
        <f>1/(1+'Model Params&amp;Exp Profiles'!$B$16)^U6</f>
        <v>0.29484869074588421</v>
      </c>
      <c r="V7">
        <f>1/(1+'Model Params&amp;Exp Profiles'!$B$16)^V6</f>
        <v>0.2684102783303452</v>
      </c>
      <c r="W7">
        <f>1/(1+'Model Params&amp;Exp Profiles'!$B$16)^W6</f>
        <v>0.24434253830709626</v>
      </c>
      <c r="X7">
        <f>1/(1+'Model Params&amp;Exp Profiles'!$B$16)^X6</f>
        <v>0.22243289786717907</v>
      </c>
      <c r="Y7">
        <f>1/(1+'Model Params&amp;Exp Profiles'!$B$16)^Y6</f>
        <v>0.20248784512260271</v>
      </c>
      <c r="Z7">
        <f>1/(1+'Model Params&amp;Exp Profiles'!$B$16)^Z6</f>
        <v>0.1843312199568527</v>
      </c>
      <c r="AA7">
        <f>1/(1+'Model Params&amp;Exp Profiles'!$B$16)^AA6</f>
        <v>0.1678026581309538</v>
      </c>
      <c r="AB7">
        <f>1/(1+'Model Params&amp;Exp Profiles'!$B$16)^AB6</f>
        <v>0.15275617490300752</v>
      </c>
      <c r="AC7">
        <f>1/(1+'Model Params&amp;Exp Profiles'!$B$16)^AC6</f>
        <v>0.13905887565134961</v>
      </c>
      <c r="AD7">
        <f>1/(1+'Model Params&amp;Exp Profiles'!$B$16)^AD6</f>
        <v>0.12658978211319943</v>
      </c>
      <c r="AE7">
        <f>1/(1+'Model Params&amp;Exp Profiles'!$B$16)^AE6</f>
        <v>0.11523876387182472</v>
      </c>
      <c r="AF7">
        <f>1/(1+'Model Params&amp;Exp Profiles'!$B$16)^AF6</f>
        <v>0.10490556565482449</v>
      </c>
      <c r="AG7">
        <f>1/(1+'Model Params&amp;Exp Profiles'!$B$16)^AG6</f>
        <v>9.5498921852366414E-2</v>
      </c>
      <c r="AH7">
        <f>1/(1+'Model Params&amp;Exp Profiles'!$B$16)^AH6</f>
        <v>8.6935750434562045E-2</v>
      </c>
      <c r="AI7">
        <f>1/(1+'Model Params&amp;Exp Profiles'!$B$16)^AI6</f>
        <v>7.9140419148440652E-2</v>
      </c>
      <c r="AJ7">
        <f>1/(1+'Model Params&amp;Exp Profiles'!$B$16)^AJ6</f>
        <v>7.2044077513373384E-2</v>
      </c>
      <c r="AK7">
        <f>1/(1+'Model Params&amp;Exp Profiles'!$B$16)^AK6</f>
        <v>6.558404871495073E-2</v>
      </c>
      <c r="AL7">
        <f>1/(1+'Model Params&amp;Exp Profiles'!$B$16)^AL6</f>
        <v>5.9703276026354779E-2</v>
      </c>
      <c r="AM7">
        <f>1/(1+'Model Params&amp;Exp Profiles'!$B$16)^AM6</f>
        <v>5.4349818867869631E-2</v>
      </c>
      <c r="AN7">
        <f>1/(1+'Model Params&amp;Exp Profiles'!$B$16)^AN6</f>
        <v>4.9476394053590909E-2</v>
      </c>
      <c r="AO7">
        <f>1/(1+'Model Params&amp;Exp Profiles'!$B$16)^AO6</f>
        <v>4.5039958173501059E-2</v>
      </c>
      <c r="AP7">
        <f>1/(1+'Model Params&amp;Exp Profiles'!$B$16)^AP6</f>
        <v>4.1001327422395137E-2</v>
      </c>
      <c r="AQ7">
        <f>1/(1+'Model Params&amp;Exp Profiles'!$B$16)^AQ6</f>
        <v>3.73248315178836E-2</v>
      </c>
      <c r="AR7">
        <f>1/(1+'Model Params&amp;Exp Profiles'!$B$16)^AR6</f>
        <v>3.3977998650781618E-2</v>
      </c>
      <c r="AS7">
        <f>1/(1+'Model Params&amp;Exp Profiles'!$B$16)^AS6</f>
        <v>3.0931268685281399E-2</v>
      </c>
      <c r="AT7">
        <f>1/(1+'Model Params&amp;Exp Profiles'!$B$16)^AT6</f>
        <v>2.8157732075813745E-2</v>
      </c>
      <c r="AU7">
        <f>1/(1+'Model Params&amp;Exp Profiles'!$B$16)^AU6</f>
        <v>2.5632892194641554E-2</v>
      </c>
      <c r="AV7">
        <f>1/(1+'Model Params&amp;Exp Profiles'!$B$16)^AV6</f>
        <v>2.3334448970998227E-2</v>
      </c>
      <c r="AW7">
        <f>1/(1+'Model Params&amp;Exp Profiles'!$B$16)^AW6</f>
        <v>2.1242101930813134E-2</v>
      </c>
      <c r="AX7">
        <f>1/(1+'Model Params&amp;Exp Profiles'!$B$16)^AX6</f>
        <v>1.9337370897417508E-2</v>
      </c>
      <c r="AY7">
        <f>1/(1+'Model Params&amp;Exp Profiles'!$B$16)^AY6</f>
        <v>1.7603432769610843E-2</v>
      </c>
      <c r="AZ7">
        <f>1/(1+'Model Params&amp;Exp Profiles'!$B$16)^AZ6</f>
        <v>1.6024972935467313E-2</v>
      </c>
      <c r="BA7">
        <f>1/(1+'Model Params&amp;Exp Profiles'!$B$16)^BA6</f>
        <v>1.4588050009528732E-2</v>
      </c>
      <c r="BB7">
        <f>1/(1+'Model Params&amp;Exp Profiles'!$B$16)^BB6</f>
        <v>1.3279972698706174E-2</v>
      </c>
      <c r="BC7">
        <f>1/(1+'Model Params&amp;Exp Profiles'!$B$16)^BC6</f>
        <v>1.2089187709336527E-2</v>
      </c>
      <c r="BD7">
        <f>1/(1+'Model Params&amp;Exp Profiles'!$B$16)^BD6</f>
        <v>1.1005177705358693E-2</v>
      </c>
      <c r="BE7">
        <f>1/(1+'Model Params&amp;Exp Profiles'!$B$16)^BE6</f>
        <v>1.0018368416348377E-2</v>
      </c>
      <c r="BF7">
        <f>1/(1+'Model Params&amp;Exp Profiles'!$B$16)^BF6</f>
        <v>9.1200440749643862E-3</v>
      </c>
    </row>
    <row r="8" spans="1:58" x14ac:dyDescent="0.2">
      <c r="A8" t="s">
        <v>260</v>
      </c>
      <c r="B8">
        <f>'Assumps&amp;Panel A Calcs'!B56</f>
        <v>1.2378894117647059</v>
      </c>
      <c r="G8" t="s">
        <v>284</v>
      </c>
      <c r="R8">
        <f>(1 +R$5*'Assumps&amp;Panel A Calcs'!$B$35+(R$5^2)*'Assumps&amp;Panel A Calcs'!$B$36)</f>
        <v>1</v>
      </c>
      <c r="S8">
        <f>(1 +S$5*'Assumps&amp;Panel A Calcs'!$B$35+(S$5^2)*'Assumps&amp;Panel A Calcs'!$B$36)</f>
        <v>1</v>
      </c>
      <c r="T8">
        <f>(1 +T$5*'Assumps&amp;Panel A Calcs'!$B$35+(T$5^2)*'Assumps&amp;Panel A Calcs'!$B$36)</f>
        <v>1</v>
      </c>
      <c r="U8">
        <f>(1 +U$5*'Assumps&amp;Panel A Calcs'!$B$35+(U$5^2)*'Assumps&amp;Panel A Calcs'!$B$36)</f>
        <v>1</v>
      </c>
      <c r="V8">
        <f>(1 +V$5*'Assumps&amp;Panel A Calcs'!$B$35+(V$5^2)*'Assumps&amp;Panel A Calcs'!$B$36)</f>
        <v>1</v>
      </c>
      <c r="W8">
        <f>(1 +W$5*'Assumps&amp;Panel A Calcs'!$B$35+(W$5^2)*'Assumps&amp;Panel A Calcs'!$B$36)</f>
        <v>1</v>
      </c>
      <c r="X8">
        <f>(1 +X$5*'Assumps&amp;Panel A Calcs'!$B$35+(X$5^2)*'Assumps&amp;Panel A Calcs'!$B$36)</f>
        <v>1</v>
      </c>
      <c r="Y8">
        <f>(1 +Y$5*'Assumps&amp;Panel A Calcs'!$B$35+(Y$5^2)*'Assumps&amp;Panel A Calcs'!$B$36)</f>
        <v>1</v>
      </c>
      <c r="Z8">
        <f>(1 +Z$5*'Assumps&amp;Panel A Calcs'!$B$35+(Z$5^2)*'Assumps&amp;Panel A Calcs'!$B$36)</f>
        <v>1</v>
      </c>
      <c r="AA8">
        <f>(1 +AA$5*'Assumps&amp;Panel A Calcs'!$B$35+(AA$5^2)*'Assumps&amp;Panel A Calcs'!$B$36)</f>
        <v>1</v>
      </c>
      <c r="AB8">
        <f>(1 +AB$5*'Assumps&amp;Panel A Calcs'!$B$35+(AB$5^2)*'Assumps&amp;Panel A Calcs'!$B$36)</f>
        <v>1</v>
      </c>
      <c r="AC8">
        <f>(1 +AC$5*'Assumps&amp;Panel A Calcs'!$B$35+(AC$5^2)*'Assumps&amp;Panel A Calcs'!$B$36)</f>
        <v>1</v>
      </c>
      <c r="AD8">
        <f>(1 +AD$5*'Assumps&amp;Panel A Calcs'!$B$35+(AD$5^2)*'Assumps&amp;Panel A Calcs'!$B$36)</f>
        <v>1</v>
      </c>
      <c r="AE8">
        <f>(1 +AE$5*'Assumps&amp;Panel A Calcs'!$B$35+(AE$5^2)*'Assumps&amp;Panel A Calcs'!$B$36)</f>
        <v>1</v>
      </c>
      <c r="AF8">
        <f>(1 +AF$5*'Assumps&amp;Panel A Calcs'!$B$35+(AF$5^2)*'Assumps&amp;Panel A Calcs'!$B$36)</f>
        <v>1</v>
      </c>
      <c r="AG8">
        <f>(1 +AG$5*'Assumps&amp;Panel A Calcs'!$B$35+(AG$5^2)*'Assumps&amp;Panel A Calcs'!$B$36)</f>
        <v>1</v>
      </c>
      <c r="AH8">
        <f>(1 +AH$5*'Assumps&amp;Panel A Calcs'!$B$35+(AH$5^2)*'Assumps&amp;Panel A Calcs'!$B$36)</f>
        <v>1</v>
      </c>
      <c r="AI8">
        <f>(1 +AI$5*'Assumps&amp;Panel A Calcs'!$B$35+(AI$5^2)*'Assumps&amp;Panel A Calcs'!$B$36)</f>
        <v>1</v>
      </c>
      <c r="AJ8">
        <f>(1 +AJ$5*'Assumps&amp;Panel A Calcs'!$B$35+(AJ$5^2)*'Assumps&amp;Panel A Calcs'!$B$36)</f>
        <v>1</v>
      </c>
      <c r="AK8">
        <f>(1 +AK$5*'Assumps&amp;Panel A Calcs'!$B$35+(AK$5^2)*'Assumps&amp;Panel A Calcs'!$B$36)</f>
        <v>1</v>
      </c>
      <c r="AL8">
        <f>(1 +AL$5*'Assumps&amp;Panel A Calcs'!$B$35+(AL$5^2)*'Assumps&amp;Panel A Calcs'!$B$36)</f>
        <v>1</v>
      </c>
      <c r="AM8">
        <f>(1 +AM$5*'Assumps&amp;Panel A Calcs'!$B$35+(AM$5^2)*'Assumps&amp;Panel A Calcs'!$B$36)</f>
        <v>1</v>
      </c>
      <c r="AN8">
        <f>(1 +AN$5*'Assumps&amp;Panel A Calcs'!$B$35+(AN$5^2)*'Assumps&amp;Panel A Calcs'!$B$36)</f>
        <v>1</v>
      </c>
      <c r="AO8">
        <f>(1 +AO$5*'Assumps&amp;Panel A Calcs'!$B$35+(AO$5^2)*'Assumps&amp;Panel A Calcs'!$B$36)</f>
        <v>1</v>
      </c>
      <c r="AP8">
        <f>(1 +AP$5*'Assumps&amp;Panel A Calcs'!$B$35+(AP$5^2)*'Assumps&amp;Panel A Calcs'!$B$36)</f>
        <v>1</v>
      </c>
      <c r="AQ8">
        <f>(1 +AQ$5*'Assumps&amp;Panel A Calcs'!$B$35+(AQ$5^2)*'Assumps&amp;Panel A Calcs'!$B$36)</f>
        <v>1</v>
      </c>
      <c r="AR8">
        <f>(1 +AR$5*'Assumps&amp;Panel A Calcs'!$B$35+(AR$5^2)*'Assumps&amp;Panel A Calcs'!$B$36)</f>
        <v>1</v>
      </c>
      <c r="AS8">
        <f>(1 +AS$5*'Assumps&amp;Panel A Calcs'!$B$35+(AS$5^2)*'Assumps&amp;Panel A Calcs'!$B$36)</f>
        <v>1</v>
      </c>
      <c r="AT8">
        <f>(1 +AT$5*'Assumps&amp;Panel A Calcs'!$B$35+(AT$5^2)*'Assumps&amp;Panel A Calcs'!$B$36)</f>
        <v>1</v>
      </c>
      <c r="AU8">
        <f>(1 +AU$5*'Assumps&amp;Panel A Calcs'!$B$35+(AU$5^2)*'Assumps&amp;Panel A Calcs'!$B$36)</f>
        <v>1</v>
      </c>
      <c r="AV8">
        <f>(1 +AV$5*'Assumps&amp;Panel A Calcs'!$B$35+(AV$5^2)*'Assumps&amp;Panel A Calcs'!$B$36)</f>
        <v>1</v>
      </c>
      <c r="AW8">
        <f>(1 +AW$5*'Assumps&amp;Panel A Calcs'!$B$35+(AW$5^2)*'Assumps&amp;Panel A Calcs'!$B$36)</f>
        <v>1</v>
      </c>
      <c r="AX8">
        <f>(1 +AX$5*'Assumps&amp;Panel A Calcs'!$B$35+(AX$5^2)*'Assumps&amp;Panel A Calcs'!$B$36)</f>
        <v>1</v>
      </c>
      <c r="AY8">
        <f>(1 +AY$5*'Assumps&amp;Panel A Calcs'!$B$35+(AY$5^2)*'Assumps&amp;Panel A Calcs'!$B$36)</f>
        <v>1</v>
      </c>
      <c r="AZ8">
        <f>(1 +AZ$5*'Assumps&amp;Panel A Calcs'!$B$35+(AZ$5^2)*'Assumps&amp;Panel A Calcs'!$B$36)</f>
        <v>1</v>
      </c>
      <c r="BA8">
        <f>(1 +BA$5*'Assumps&amp;Panel A Calcs'!$B$35+(BA$5^2)*'Assumps&amp;Panel A Calcs'!$B$36)</f>
        <v>1</v>
      </c>
      <c r="BB8">
        <f>(1 +BB$5*'Assumps&amp;Panel A Calcs'!$B$35+(BB$5^2)*'Assumps&amp;Panel A Calcs'!$B$36)</f>
        <v>1</v>
      </c>
      <c r="BC8">
        <f>(1 +BC$5*'Assumps&amp;Panel A Calcs'!$B$35+(BC$5^2)*'Assumps&amp;Panel A Calcs'!$B$36)</f>
        <v>1</v>
      </c>
      <c r="BD8">
        <f>(1 +BD$5*'Assumps&amp;Panel A Calcs'!$B$35+(BD$5^2)*'Assumps&amp;Panel A Calcs'!$B$36)</f>
        <v>1</v>
      </c>
      <c r="BE8">
        <f>(1 +BE$5*'Assumps&amp;Panel A Calcs'!$B$35+(BE$5^2)*'Assumps&amp;Panel A Calcs'!$B$36)</f>
        <v>1</v>
      </c>
      <c r="BF8">
        <f>(1 +BF$5*'Assumps&amp;Panel A Calcs'!$B$35+(BF$5^2)*'Assumps&amp;Panel A Calcs'!$B$36)</f>
        <v>1</v>
      </c>
    </row>
    <row r="9" spans="1:58" x14ac:dyDescent="0.2">
      <c r="A9" t="s">
        <v>262</v>
      </c>
      <c r="B9">
        <f>'Assumps&amp;Panel A Calcs'!B52</f>
        <v>1.2378894117647059</v>
      </c>
      <c r="G9" t="s">
        <v>285</v>
      </c>
      <c r="R9">
        <f>(1+'Assumps&amp;Panel A Calcs'!$B$15)^R$5</f>
        <v>1</v>
      </c>
      <c r="S9">
        <f>(1+'Assumps&amp;Panel A Calcs'!$B$15)^S$5</f>
        <v>1.0152000000000001</v>
      </c>
      <c r="T9">
        <f>(1+'Assumps&amp;Panel A Calcs'!$B$15)^T$5</f>
        <v>1.0306310400000003</v>
      </c>
      <c r="U9">
        <f>(1+'Assumps&amp;Panel A Calcs'!$B$15)^U$5</f>
        <v>1.0462966318080005</v>
      </c>
      <c r="V9">
        <f>(1+'Assumps&amp;Panel A Calcs'!$B$15)^V$5</f>
        <v>1.0622003406114822</v>
      </c>
      <c r="W9">
        <f>(1+'Assumps&amp;Panel A Calcs'!$B$15)^W$5</f>
        <v>1.0783457857887768</v>
      </c>
      <c r="X9">
        <f>(1+'Assumps&amp;Panel A Calcs'!$B$15)^X$5</f>
        <v>1.0947366417327664</v>
      </c>
      <c r="Y9">
        <f>(1+'Assumps&amp;Panel A Calcs'!$B$15)^Y$5</f>
        <v>1.1113766386871047</v>
      </c>
      <c r="Z9">
        <f>(1+'Assumps&amp;Panel A Calcs'!$B$15)^Z$5</f>
        <v>1.1282695635951487</v>
      </c>
      <c r="AA9">
        <f>(1+'Assumps&amp;Panel A Calcs'!$B$15)^AA$5</f>
        <v>1.145419260961795</v>
      </c>
      <c r="AB9">
        <f>(1+'Assumps&amp;Panel A Calcs'!$B$15)^AB$5</f>
        <v>1.1628296337284145</v>
      </c>
      <c r="AC9">
        <f>(1+'Assumps&amp;Panel A Calcs'!$B$15)^AC$5</f>
        <v>1.1805046441610867</v>
      </c>
      <c r="AD9">
        <f>(1+'Assumps&amp;Panel A Calcs'!$B$15)^AD$5</f>
        <v>1.1984483147523353</v>
      </c>
      <c r="AE9">
        <f>(1+'Assumps&amp;Panel A Calcs'!$B$15)^AE$5</f>
        <v>1.2166647291365709</v>
      </c>
      <c r="AF9">
        <f>(1+'Assumps&amp;Panel A Calcs'!$B$15)^AF$5</f>
        <v>1.2351580330194472</v>
      </c>
      <c r="AG9">
        <f>(1+'Assumps&amp;Panel A Calcs'!$B$15)^AG$5</f>
        <v>1.253932435121343</v>
      </c>
      <c r="AH9">
        <f>(1+'Assumps&amp;Panel A Calcs'!$B$15)^AH$5</f>
        <v>1.2729922081351874</v>
      </c>
      <c r="AI9">
        <f>(1+'Assumps&amp;Panel A Calcs'!$B$15)^AI$5</f>
        <v>1.2923416896988424</v>
      </c>
      <c r="AJ9">
        <f>(1+'Assumps&amp;Panel A Calcs'!$B$15)^AJ$5</f>
        <v>1.3119852833822649</v>
      </c>
      <c r="AK9">
        <f>(1+'Assumps&amp;Panel A Calcs'!$B$15)^AK$5</f>
        <v>1.3319274596896757</v>
      </c>
      <c r="AL9">
        <f>(1+'Assumps&amp;Panel A Calcs'!$B$15)^AL$5</f>
        <v>1.3521727570769588</v>
      </c>
      <c r="AM9">
        <f>(1+'Assumps&amp;Panel A Calcs'!$B$15)^AM$5</f>
        <v>1.3727257829845287</v>
      </c>
      <c r="AN9">
        <f>(1+'Assumps&amp;Panel A Calcs'!$B$15)^AN$5</f>
        <v>1.393591214885894</v>
      </c>
      <c r="AO9">
        <f>(1+'Assumps&amp;Panel A Calcs'!$B$15)^AO$5</f>
        <v>1.4147738013521598</v>
      </c>
      <c r="AP9">
        <f>(1+'Assumps&amp;Panel A Calcs'!$B$15)^AP$5</f>
        <v>1.4362783631327127</v>
      </c>
      <c r="AQ9">
        <f>(1+'Assumps&amp;Panel A Calcs'!$B$15)^AQ$5</f>
        <v>1.45810979425233</v>
      </c>
      <c r="AR9">
        <f>(1+'Assumps&amp;Panel A Calcs'!$B$15)^AR$5</f>
        <v>1.4802730631249656</v>
      </c>
      <c r="AS9">
        <f>(1+'Assumps&amp;Panel A Calcs'!$B$15)^AS$5</f>
        <v>1.5027732136844654</v>
      </c>
      <c r="AT9">
        <f>(1+'Assumps&amp;Panel A Calcs'!$B$15)^AT$5</f>
        <v>1.5256153665324694</v>
      </c>
      <c r="AU9">
        <f>(1+'Assumps&amp;Panel A Calcs'!$B$15)^AU$5</f>
        <v>1.5488047201037631</v>
      </c>
      <c r="AV9">
        <f>(1+'Assumps&amp;Panel A Calcs'!$B$15)^AV$5</f>
        <v>1.5723465518493407</v>
      </c>
      <c r="AW9">
        <f>(1+'Assumps&amp;Panel A Calcs'!$B$15)^AW$5</f>
        <v>1.5962462194374512</v>
      </c>
      <c r="AX9">
        <f>(1+'Assumps&amp;Panel A Calcs'!$B$15)^AX$5</f>
        <v>1.6205091619729004</v>
      </c>
      <c r="AY9">
        <f>(1+'Assumps&amp;Panel A Calcs'!$B$15)^AY$5</f>
        <v>1.6451409012348888</v>
      </c>
      <c r="AZ9">
        <f>(1+'Assumps&amp;Panel A Calcs'!$B$15)^AZ$5</f>
        <v>1.6701470429336593</v>
      </c>
      <c r="BA9">
        <f>(1+'Assumps&amp;Panel A Calcs'!$B$15)^BA$5</f>
        <v>1.6955332779862511</v>
      </c>
      <c r="BB9">
        <f>(1+'Assumps&amp;Panel A Calcs'!$B$15)^BB$5</f>
        <v>1.7213053838116423</v>
      </c>
      <c r="BC9">
        <f>(1+'Assumps&amp;Panel A Calcs'!$B$15)^BC$5</f>
        <v>1.7474692256455795</v>
      </c>
      <c r="BD9">
        <f>(1+'Assumps&amp;Panel A Calcs'!$B$15)^BD$5</f>
        <v>1.7740307578753927</v>
      </c>
      <c r="BE9">
        <f>(1+'Assumps&amp;Panel A Calcs'!$B$15)^BE$5</f>
        <v>1.800996025395099</v>
      </c>
      <c r="BF9">
        <f>(1+'Assumps&amp;Panel A Calcs'!$B$15)^BF$5</f>
        <v>1.8283711649811045</v>
      </c>
    </row>
    <row r="11" spans="1:58" x14ac:dyDescent="0.2">
      <c r="A11" t="s">
        <v>263</v>
      </c>
    </row>
    <row r="12" spans="1:58" x14ac:dyDescent="0.2">
      <c r="A12" t="s">
        <v>264</v>
      </c>
      <c r="B12">
        <f>'Assumps&amp;Panel A Calcs'!B41</f>
        <v>0.05</v>
      </c>
      <c r="G12" s="6" t="s">
        <v>81</v>
      </c>
    </row>
    <row r="13" spans="1:58" x14ac:dyDescent="0.2">
      <c r="A13" t="s">
        <v>265</v>
      </c>
      <c r="B13">
        <f>'Assumps&amp;Panel A Calcs'!B42</f>
        <v>0.19</v>
      </c>
      <c r="R13">
        <f>R8*R9</f>
        <v>1</v>
      </c>
      <c r="S13">
        <f t="shared" ref="S13:BF13" si="0">S8*S9</f>
        <v>1.0152000000000001</v>
      </c>
      <c r="T13">
        <f t="shared" si="0"/>
        <v>1.0306310400000003</v>
      </c>
      <c r="U13">
        <f t="shared" si="0"/>
        <v>1.0462966318080005</v>
      </c>
      <c r="V13">
        <f t="shared" si="0"/>
        <v>1.0622003406114822</v>
      </c>
      <c r="W13">
        <f t="shared" si="0"/>
        <v>1.0783457857887768</v>
      </c>
      <c r="X13">
        <f t="shared" si="0"/>
        <v>1.0947366417327664</v>
      </c>
      <c r="Y13">
        <f t="shared" si="0"/>
        <v>1.1113766386871047</v>
      </c>
      <c r="Z13">
        <f t="shared" si="0"/>
        <v>1.1282695635951487</v>
      </c>
      <c r="AA13">
        <f t="shared" si="0"/>
        <v>1.145419260961795</v>
      </c>
      <c r="AB13">
        <f t="shared" si="0"/>
        <v>1.1628296337284145</v>
      </c>
      <c r="AC13">
        <f t="shared" si="0"/>
        <v>1.1805046441610867</v>
      </c>
      <c r="AD13">
        <f t="shared" si="0"/>
        <v>1.1984483147523353</v>
      </c>
      <c r="AE13">
        <f t="shared" si="0"/>
        <v>1.2166647291365709</v>
      </c>
      <c r="AF13">
        <f t="shared" si="0"/>
        <v>1.2351580330194472</v>
      </c>
      <c r="AG13">
        <f t="shared" si="0"/>
        <v>1.253932435121343</v>
      </c>
      <c r="AH13">
        <f t="shared" si="0"/>
        <v>1.2729922081351874</v>
      </c>
      <c r="AI13">
        <f t="shared" si="0"/>
        <v>1.2923416896988424</v>
      </c>
      <c r="AJ13">
        <f t="shared" si="0"/>
        <v>1.3119852833822649</v>
      </c>
      <c r="AK13">
        <f t="shared" si="0"/>
        <v>1.3319274596896757</v>
      </c>
      <c r="AL13">
        <f t="shared" si="0"/>
        <v>1.3521727570769588</v>
      </c>
      <c r="AM13">
        <f t="shared" si="0"/>
        <v>1.3727257829845287</v>
      </c>
      <c r="AN13">
        <f t="shared" si="0"/>
        <v>1.393591214885894</v>
      </c>
      <c r="AO13">
        <f t="shared" si="0"/>
        <v>1.4147738013521598</v>
      </c>
      <c r="AP13">
        <f t="shared" si="0"/>
        <v>1.4362783631327127</v>
      </c>
      <c r="AQ13">
        <f t="shared" si="0"/>
        <v>1.45810979425233</v>
      </c>
      <c r="AR13">
        <f t="shared" si="0"/>
        <v>1.4802730631249656</v>
      </c>
      <c r="AS13">
        <f t="shared" si="0"/>
        <v>1.5027732136844654</v>
      </c>
      <c r="AT13">
        <f t="shared" si="0"/>
        <v>1.5256153665324694</v>
      </c>
      <c r="AU13">
        <f t="shared" si="0"/>
        <v>1.5488047201037631</v>
      </c>
      <c r="AV13">
        <f t="shared" si="0"/>
        <v>1.5723465518493407</v>
      </c>
      <c r="AW13">
        <f t="shared" si="0"/>
        <v>1.5962462194374512</v>
      </c>
      <c r="AX13">
        <f t="shared" si="0"/>
        <v>1.6205091619729004</v>
      </c>
      <c r="AY13">
        <f t="shared" si="0"/>
        <v>1.6451409012348888</v>
      </c>
      <c r="AZ13">
        <f t="shared" si="0"/>
        <v>1.6701470429336593</v>
      </c>
      <c r="BA13">
        <f t="shared" si="0"/>
        <v>1.6955332779862511</v>
      </c>
      <c r="BB13">
        <f t="shared" si="0"/>
        <v>1.7213053838116423</v>
      </c>
      <c r="BC13">
        <f t="shared" si="0"/>
        <v>1.7474692256455795</v>
      </c>
      <c r="BD13">
        <f t="shared" si="0"/>
        <v>1.7740307578753927</v>
      </c>
      <c r="BE13">
        <f t="shared" si="0"/>
        <v>1.800996025395099</v>
      </c>
      <c r="BF13">
        <f t="shared" si="0"/>
        <v>1.8283711649811045</v>
      </c>
    </row>
    <row r="14" spans="1:58" x14ac:dyDescent="0.2">
      <c r="A14" t="s">
        <v>266</v>
      </c>
      <c r="B14">
        <f>'Assumps&amp;Panel A Calcs'!B43</f>
        <v>0.75</v>
      </c>
    </row>
    <row r="16" spans="1:58" x14ac:dyDescent="0.2">
      <c r="A16" t="s">
        <v>267</v>
      </c>
      <c r="B16">
        <f>'Assumps&amp;Panel A Calcs'!B8</f>
        <v>9.849999999999999E-2</v>
      </c>
    </row>
    <row r="18" spans="1:3" x14ac:dyDescent="0.2">
      <c r="A18" t="s">
        <v>269</v>
      </c>
      <c r="B18">
        <f>(B12/$B$14)*$B$21</f>
        <v>4.5422222222222225E-2</v>
      </c>
      <c r="C18" t="s">
        <v>275</v>
      </c>
    </row>
    <row r="19" spans="1:3" x14ac:dyDescent="0.2">
      <c r="A19" t="s">
        <v>271</v>
      </c>
      <c r="B19">
        <f>(B13/$B$14)*$B$21</f>
        <v>0.17260444444444445</v>
      </c>
    </row>
    <row r="20" spans="1:3" x14ac:dyDescent="0.2">
      <c r="A20" t="s">
        <v>270</v>
      </c>
      <c r="B20">
        <f>B14*B21</f>
        <v>0.51100000000000001</v>
      </c>
      <c r="C20" t="s">
        <v>276</v>
      </c>
    </row>
    <row r="21" spans="1:3" x14ac:dyDescent="0.2">
      <c r="A21" t="s">
        <v>272</v>
      </c>
      <c r="B21">
        <f>'Assumps&amp;Panel A Calcs'!B24</f>
        <v>0.68133333333333335</v>
      </c>
    </row>
    <row r="23" spans="1:3" x14ac:dyDescent="0.2">
      <c r="A23" t="s">
        <v>268</v>
      </c>
      <c r="B23">
        <f>'Assumps&amp;Panel A Calcs'!B21</f>
        <v>3.49</v>
      </c>
    </row>
    <row r="24" spans="1:3" x14ac:dyDescent="0.2">
      <c r="A24" t="s">
        <v>273</v>
      </c>
      <c r="B24">
        <f>'Assumps&amp;Panel A Calcs'!B22</f>
        <v>0</v>
      </c>
    </row>
    <row r="25" spans="1:3" x14ac:dyDescent="0.2">
      <c r="A25" s="68" t="s">
        <v>274</v>
      </c>
      <c r="B25">
        <f>0.5*B23+0.5*B24</f>
        <v>1.7450000000000001</v>
      </c>
    </row>
    <row r="26" spans="1:3" x14ac:dyDescent="0.2">
      <c r="A26" t="s">
        <v>277</v>
      </c>
      <c r="B26">
        <v>0</v>
      </c>
      <c r="C26" t="s">
        <v>310</v>
      </c>
    </row>
    <row r="27" spans="1:3" x14ac:dyDescent="0.2">
      <c r="A27" t="s">
        <v>278</v>
      </c>
      <c r="B27">
        <f>$B$25*(B13/$B$14)</f>
        <v>0.44206666666666672</v>
      </c>
      <c r="C27" t="s">
        <v>280</v>
      </c>
    </row>
    <row r="28" spans="1:3" x14ac:dyDescent="0.2">
      <c r="A28" t="s">
        <v>279</v>
      </c>
      <c r="B28">
        <f>B25</f>
        <v>1.7450000000000001</v>
      </c>
      <c r="C28" t="s">
        <v>280</v>
      </c>
    </row>
    <row r="32" spans="1:3" x14ac:dyDescent="0.2">
      <c r="A32" t="s">
        <v>254</v>
      </c>
      <c r="B32">
        <f>'Assumps&amp;Panel A Calcs'!B23</f>
        <v>10.199999999999999</v>
      </c>
    </row>
    <row r="33" spans="1:3" x14ac:dyDescent="0.2">
      <c r="A33" s="68" t="s">
        <v>255</v>
      </c>
    </row>
    <row r="34" spans="1:3" x14ac:dyDescent="0.2">
      <c r="A34" t="s">
        <v>277</v>
      </c>
      <c r="B34">
        <v>0</v>
      </c>
    </row>
    <row r="35" spans="1:3" x14ac:dyDescent="0.2">
      <c r="A35" t="s">
        <v>278</v>
      </c>
      <c r="B35">
        <f>$B$32*B19</f>
        <v>1.7605653333333333</v>
      </c>
    </row>
    <row r="36" spans="1:3" x14ac:dyDescent="0.2">
      <c r="A36" t="s">
        <v>279</v>
      </c>
      <c r="B36">
        <f>$B$32*B20</f>
        <v>5.2122000000000002</v>
      </c>
    </row>
    <row r="38" spans="1:3" x14ac:dyDescent="0.2">
      <c r="A38" t="s">
        <v>313</v>
      </c>
    </row>
    <row r="39" spans="1:3" x14ac:dyDescent="0.2">
      <c r="A39" t="s">
        <v>277</v>
      </c>
      <c r="B39">
        <f>B34/$B$21</f>
        <v>0</v>
      </c>
    </row>
    <row r="40" spans="1:3" x14ac:dyDescent="0.2">
      <c r="A40" t="s">
        <v>278</v>
      </c>
      <c r="B40">
        <f>B35/$B$21</f>
        <v>2.5840000000000001</v>
      </c>
    </row>
    <row r="41" spans="1:3" x14ac:dyDescent="0.2">
      <c r="A41" t="s">
        <v>279</v>
      </c>
      <c r="B41">
        <f>B36/$B$21</f>
        <v>7.65</v>
      </c>
    </row>
    <row r="45" spans="1:3" x14ac:dyDescent="0.2">
      <c r="A45" t="s">
        <v>304</v>
      </c>
      <c r="B45">
        <f>'Assumps&amp;Panel A Calcs'!B31/'Assumps&amp;Panel A Calcs'!B11</f>
        <v>3.4290588235294122</v>
      </c>
      <c r="C45" t="s">
        <v>484</v>
      </c>
    </row>
    <row r="48" spans="1:3" x14ac:dyDescent="0.2">
      <c r="A48" t="s">
        <v>356</v>
      </c>
    </row>
    <row r="50" spans="1:3" x14ac:dyDescent="0.2">
      <c r="A50" s="68" t="s">
        <v>362</v>
      </c>
      <c r="B50">
        <f>0.5*'Assumps&amp;Panel A Calcs'!B141*'Assumps&amp;Panel A Calcs'!B142</f>
        <v>1.0619999999999999E-2</v>
      </c>
      <c r="C50" t="s">
        <v>357</v>
      </c>
    </row>
    <row r="51" spans="1:3" x14ac:dyDescent="0.2">
      <c r="A51" t="s">
        <v>277</v>
      </c>
      <c r="B51">
        <v>0</v>
      </c>
    </row>
    <row r="52" spans="1:3" x14ac:dyDescent="0.2">
      <c r="A52" t="s">
        <v>278</v>
      </c>
      <c r="B52">
        <f>B50*(B13/$B$14)</f>
        <v>2.6903999999999999E-3</v>
      </c>
    </row>
    <row r="53" spans="1:3" x14ac:dyDescent="0.2">
      <c r="A53" t="s">
        <v>279</v>
      </c>
      <c r="B53">
        <f>B50</f>
        <v>1.0619999999999999E-2</v>
      </c>
    </row>
    <row r="57" spans="1:3" x14ac:dyDescent="0.2">
      <c r="A57" t="s">
        <v>359</v>
      </c>
      <c r="B57">
        <f>0.5*'Assumps&amp;Panel A Calcs'!B143*'Assumps&amp;Panel A Calcs'!B141</f>
        <v>1.2239999999999999E-2</v>
      </c>
      <c r="C57" t="s">
        <v>368</v>
      </c>
    </row>
    <row r="59" spans="1:3" x14ac:dyDescent="0.2">
      <c r="A59" s="68" t="s">
        <v>358</v>
      </c>
    </row>
    <row r="60" spans="1:3" x14ac:dyDescent="0.2">
      <c r="A60" t="s">
        <v>277</v>
      </c>
      <c r="B60">
        <v>0</v>
      </c>
    </row>
    <row r="61" spans="1:3" x14ac:dyDescent="0.2">
      <c r="A61" t="s">
        <v>278</v>
      </c>
      <c r="B61">
        <f>B57*B19/B21</f>
        <v>3.1007999999999999E-3</v>
      </c>
    </row>
    <row r="62" spans="1:3" x14ac:dyDescent="0.2">
      <c r="A62" t="s">
        <v>279</v>
      </c>
      <c r="B62">
        <f>B57</f>
        <v>1.2239999999999999E-2</v>
      </c>
    </row>
    <row r="65" spans="1:2" x14ac:dyDescent="0.2">
      <c r="A65" t="s">
        <v>462</v>
      </c>
    </row>
    <row r="66" spans="1:2" x14ac:dyDescent="0.2">
      <c r="A66" t="s">
        <v>254</v>
      </c>
      <c r="B66">
        <v>24.35</v>
      </c>
    </row>
    <row r="67" spans="1:2" x14ac:dyDescent="0.2">
      <c r="A67" t="s">
        <v>255</v>
      </c>
    </row>
    <row r="68" spans="1:2" x14ac:dyDescent="0.2">
      <c r="A68" t="s">
        <v>277</v>
      </c>
      <c r="B68">
        <v>0</v>
      </c>
    </row>
    <row r="69" spans="1:2" x14ac:dyDescent="0.2">
      <c r="A69" t="s">
        <v>278</v>
      </c>
      <c r="B69">
        <f>$B$66*B19</f>
        <v>4.2029182222222223</v>
      </c>
    </row>
    <row r="70" spans="1:2" x14ac:dyDescent="0.2">
      <c r="A70" t="s">
        <v>279</v>
      </c>
      <c r="B70">
        <f>$B$66*B20</f>
        <v>12.442850000000002</v>
      </c>
    </row>
    <row r="72" spans="1:2" x14ac:dyDescent="0.2">
      <c r="A72" t="s">
        <v>463</v>
      </c>
    </row>
    <row r="73" spans="1:2" x14ac:dyDescent="0.2">
      <c r="A73" t="s">
        <v>277</v>
      </c>
      <c r="B73">
        <f>B68/$B$21</f>
        <v>0</v>
      </c>
    </row>
    <row r="74" spans="1:2" x14ac:dyDescent="0.2">
      <c r="A74" t="s">
        <v>278</v>
      </c>
      <c r="B74">
        <f t="shared" ref="B74:B75" si="1">B69/$B$21</f>
        <v>6.1686666666666667</v>
      </c>
    </row>
    <row r="75" spans="1:2" x14ac:dyDescent="0.2">
      <c r="A75" t="s">
        <v>279</v>
      </c>
      <c r="B75">
        <f t="shared" si="1"/>
        <v>18.262500000000003</v>
      </c>
    </row>
    <row r="77" spans="1:2" x14ac:dyDescent="0.2">
      <c r="A77" t="s">
        <v>464</v>
      </c>
    </row>
    <row r="78" spans="1:2" x14ac:dyDescent="0.2">
      <c r="A78" t="s">
        <v>277</v>
      </c>
      <c r="B78">
        <f>B73*12/'Assumps&amp;Panel A Calcs'!$B$11</f>
        <v>0</v>
      </c>
    </row>
    <row r="79" spans="1:2" x14ac:dyDescent="0.2">
      <c r="A79" t="s">
        <v>278</v>
      </c>
      <c r="B79">
        <f>B74*12/'Assumps&amp;Panel A Calcs'!$B$11</f>
        <v>0.87087058823529417</v>
      </c>
    </row>
    <row r="80" spans="1:2" x14ac:dyDescent="0.2">
      <c r="A80" t="s">
        <v>279</v>
      </c>
      <c r="B80">
        <f>B75*12/'Assumps&amp;Panel A Calcs'!$B$11</f>
        <v>2.5782352941176474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499984740745262"/>
  </sheetPr>
  <dimension ref="A1:BB467"/>
  <sheetViews>
    <sheetView showRuler="0" topLeftCell="A10" workbookViewId="0">
      <selection activeCell="C51" sqref="C51"/>
    </sheetView>
  </sheetViews>
  <sheetFormatPr baseColWidth="10" defaultColWidth="11" defaultRowHeight="16" x14ac:dyDescent="0.2"/>
  <cols>
    <col min="1" max="1" width="56.6640625" customWidth="1"/>
  </cols>
  <sheetData>
    <row r="1" spans="1:3" x14ac:dyDescent="0.2">
      <c r="A1" s="19" t="s">
        <v>391</v>
      </c>
    </row>
    <row r="3" spans="1:3" x14ac:dyDescent="0.2">
      <c r="A3" s="19" t="s">
        <v>235</v>
      </c>
    </row>
    <row r="4" spans="1:3" x14ac:dyDescent="0.2">
      <c r="A4" s="14" t="s">
        <v>78</v>
      </c>
      <c r="B4">
        <f>'Assumps&amp;Panel A Calcs'!$B$10*'Assumps&amp;Panel A Calcs'!$B$63*'Assumps&amp;Panel A Calcs'!$B$135</f>
        <v>13.439352513415081</v>
      </c>
      <c r="C4" t="s">
        <v>237</v>
      </c>
    </row>
    <row r="5" spans="1:3" x14ac:dyDescent="0.2">
      <c r="A5" s="60" t="s">
        <v>240</v>
      </c>
      <c r="B5" s="61"/>
      <c r="C5" s="61"/>
    </row>
    <row r="6" spans="1:3" x14ac:dyDescent="0.2">
      <c r="A6" s="62" t="s">
        <v>223</v>
      </c>
      <c r="B6" s="61">
        <f>'Assumps&amp;Panel A Calcs'!$B66*'Assumps&amp;Panel A Calcs'!$B$10*'Assumps&amp;Panel A Calcs'!$B$135</f>
        <v>0</v>
      </c>
      <c r="C6" s="61" t="s">
        <v>247</v>
      </c>
    </row>
    <row r="7" spans="1:3" x14ac:dyDescent="0.2">
      <c r="A7" s="62" t="s">
        <v>224</v>
      </c>
      <c r="B7" s="61">
        <f>'Assumps&amp;Panel A Calcs'!$B67*'Assumps&amp;Panel A Calcs'!$B$10*'Assumps&amp;Panel A Calcs'!$B$135</f>
        <v>3.4046359700651538</v>
      </c>
      <c r="C7" s="61"/>
    </row>
    <row r="8" spans="1:3" x14ac:dyDescent="0.2">
      <c r="A8" s="62" t="s">
        <v>225</v>
      </c>
      <c r="B8" s="61">
        <f>'Assumps&amp;Panel A Calcs'!$B68*'Assumps&amp;Panel A Calcs'!$B$10*'Assumps&amp;Panel A Calcs'!$B$135</f>
        <v>13.439352513415081</v>
      </c>
      <c r="C8" s="61"/>
    </row>
    <row r="9" spans="1:3" x14ac:dyDescent="0.2">
      <c r="A9" s="14"/>
    </row>
    <row r="10" spans="1:3" x14ac:dyDescent="0.2">
      <c r="A10" s="67" t="s">
        <v>239</v>
      </c>
    </row>
    <row r="11" spans="1:3" x14ac:dyDescent="0.2">
      <c r="A11" s="14" t="s">
        <v>79</v>
      </c>
      <c r="B11">
        <f>'Assumps&amp;Panel A Calcs'!B10*('Assumps&amp;Panel A Calcs'!B63+'Assumps&amp;Panel A Calcs'!B64)*'Assumps&amp;Panel A Calcs'!B135</f>
        <v>91.99602623079835</v>
      </c>
      <c r="C11" t="s">
        <v>238</v>
      </c>
    </row>
    <row r="12" spans="1:3" x14ac:dyDescent="0.2">
      <c r="A12" s="60" t="s">
        <v>243</v>
      </c>
      <c r="B12" s="61"/>
      <c r="C12" s="61"/>
    </row>
    <row r="13" spans="1:3" x14ac:dyDescent="0.2">
      <c r="A13" s="62" t="s">
        <v>223</v>
      </c>
      <c r="B13" s="61">
        <f>('Assumps&amp;Panel A Calcs'!B66+('Assumps&amp;Panel A Calcs'!B70/'Assumps&amp;Panel A Calcs'!$B$24))*'Assumps&amp;Panel A Calcs'!$B$10*'Assumps&amp;Panel A Calcs'!$B$135</f>
        <v>0</v>
      </c>
      <c r="C13" s="61"/>
    </row>
    <row r="14" spans="1:3" x14ac:dyDescent="0.2">
      <c r="A14" s="62" t="s">
        <v>224</v>
      </c>
      <c r="B14" s="61">
        <f>('Assumps&amp;Panel A Calcs'!B67+('Assumps&amp;Panel A Calcs'!B71/'Assumps&amp;Panel A Calcs'!$B$24))*'Assumps&amp;Panel A Calcs'!$B$10*'Assumps&amp;Panel A Calcs'!$B$135</f>
        <v>23.305659978468913</v>
      </c>
      <c r="C14" s="61"/>
    </row>
    <row r="15" spans="1:3" x14ac:dyDescent="0.2">
      <c r="A15" s="62" t="s">
        <v>225</v>
      </c>
      <c r="B15" s="61">
        <f>('Assumps&amp;Panel A Calcs'!B68+('Assumps&amp;Panel A Calcs'!B72/'Assumps&amp;Panel A Calcs'!$B$24))*'Assumps&amp;Panel A Calcs'!$B$10*'Assumps&amp;Panel A Calcs'!$B$135</f>
        <v>72.35685780145252</v>
      </c>
      <c r="C15" s="61"/>
    </row>
    <row r="18" spans="1:54" x14ac:dyDescent="0.2">
      <c r="A18" s="76" t="s">
        <v>392</v>
      </c>
    </row>
    <row r="19" spans="1:54" x14ac:dyDescent="0.2">
      <c r="A19" s="19"/>
      <c r="C19" t="s">
        <v>395</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0" spans="1:54" x14ac:dyDescent="0.2">
      <c r="A20" t="s">
        <v>281</v>
      </c>
    </row>
    <row r="21" spans="1:54" x14ac:dyDescent="0.2">
      <c r="A21" t="s">
        <v>274</v>
      </c>
      <c r="B21">
        <f>'Model Params&amp;Exp Profiles'!B25</f>
        <v>1.7450000000000001</v>
      </c>
      <c r="C21" t="s">
        <v>291</v>
      </c>
      <c r="D21">
        <v>0</v>
      </c>
      <c r="E21">
        <v>0</v>
      </c>
      <c r="F21">
        <v>0</v>
      </c>
      <c r="G21">
        <v>0</v>
      </c>
      <c r="H21">
        <v>0</v>
      </c>
      <c r="I21">
        <v>0</v>
      </c>
      <c r="J21">
        <v>0</v>
      </c>
      <c r="K21">
        <v>0</v>
      </c>
      <c r="L21">
        <v>0</v>
      </c>
      <c r="M21">
        <v>0</v>
      </c>
      <c r="N21">
        <f>'Assumps&amp;Panel A Calcs'!$B$135*'Assumps&amp;Panel A Calcs'!$B$10*'Model Params&amp;Exp Profiles'!R9*'Model Params&amp;Exp Profiles'!R8</f>
        <v>7.7016346781748304</v>
      </c>
      <c r="O21">
        <f>'Assumps&amp;Panel A Calcs'!$B$135*'Assumps&amp;Panel A Calcs'!$B$10*'Model Params&amp;Exp Profiles'!S9*'Model Params&amp;Exp Profiles'!S8</f>
        <v>7.8186995252830886</v>
      </c>
      <c r="P21">
        <f>'Assumps&amp;Panel A Calcs'!$B$135*'Assumps&amp;Panel A Calcs'!$B$10*'Model Params&amp;Exp Profiles'!T9*'Model Params&amp;Exp Profiles'!T8</f>
        <v>7.9375437580673927</v>
      </c>
      <c r="Q21">
        <f>'Assumps&amp;Panel A Calcs'!$B$135*'Assumps&amp;Panel A Calcs'!$B$10*'Model Params&amp;Exp Profiles'!U9*'Model Params&amp;Exp Profiles'!U8</f>
        <v>8.0581944231900184</v>
      </c>
      <c r="R21">
        <f>'Assumps&amp;Panel A Calcs'!$B$135*'Assumps&amp;Panel A Calcs'!$B$10*'Model Params&amp;Exp Profiles'!V9*'Model Params&amp;Exp Profiles'!V8</f>
        <v>8.1806789784225078</v>
      </c>
      <c r="S21">
        <f>'Assumps&amp;Panel A Calcs'!$B$135*'Assumps&amp;Panel A Calcs'!$B$10*'Model Params&amp;Exp Profiles'!W9*'Model Params&amp;Exp Profiles'!W8</f>
        <v>8.305025298894531</v>
      </c>
      <c r="T21">
        <f>'Assumps&amp;Panel A Calcs'!$B$135*'Assumps&amp;Panel A Calcs'!$B$10*'Model Params&amp;Exp Profiles'!X9*'Model Params&amp;Exp Profiles'!X8</f>
        <v>8.4312616834377287</v>
      </c>
      <c r="U21">
        <f>'Assumps&amp;Panel A Calcs'!$B$135*'Assumps&amp;Panel A Calcs'!$B$10*'Model Params&amp;Exp Profiles'!Y9*'Model Params&amp;Exp Profiles'!Y8</f>
        <v>8.5594168610259835</v>
      </c>
      <c r="V21">
        <f>'Assumps&amp;Panel A Calcs'!$B$135*'Assumps&amp;Panel A Calcs'!$B$10*'Model Params&amp;Exp Profiles'!Z9*'Model Params&amp;Exp Profiles'!Z8</f>
        <v>8.6895199973135799</v>
      </c>
      <c r="W21">
        <f>'Assumps&amp;Panel A Calcs'!$B$135*'Assumps&amp;Panel A Calcs'!$B$10*'Model Params&amp;Exp Profiles'!AA9*'Model Params&amp;Exp Profiles'!AA8</f>
        <v>8.8216007012727466</v>
      </c>
      <c r="X21">
        <f>'Assumps&amp;Panel A Calcs'!$B$135*'Assumps&amp;Panel A Calcs'!$B$10*'Model Params&amp;Exp Profiles'!AB9*'Model Params&amp;Exp Profiles'!AB8</f>
        <v>8.9556890319320939</v>
      </c>
      <c r="Y21">
        <f>'Assumps&amp;Panel A Calcs'!$B$135*'Assumps&amp;Panel A Calcs'!$B$10*'Model Params&amp;Exp Profiles'!AC9*'Model Params&amp;Exp Profiles'!AC8</f>
        <v>9.091815505217463</v>
      </c>
      <c r="Z21">
        <f>'Assumps&amp;Panel A Calcs'!$B$135*'Assumps&amp;Panel A Calcs'!$B$10*'Model Params&amp;Exp Profiles'!AD9*'Model Params&amp;Exp Profiles'!AD8</f>
        <v>9.2300111008967693</v>
      </c>
      <c r="AA21">
        <f>'Assumps&amp;Panel A Calcs'!$B$135*'Assumps&amp;Panel A Calcs'!$B$10*'Model Params&amp;Exp Profiles'!AE9*'Model Params&amp;Exp Profiles'!AE8</f>
        <v>9.3703072696304019</v>
      </c>
      <c r="AB21">
        <f>'Assumps&amp;Panel A Calcs'!$B$135*'Assumps&amp;Panel A Calcs'!$B$10*'Model Params&amp;Exp Profiles'!AF9*'Model Params&amp;Exp Profiles'!AF8</f>
        <v>9.5127359401287865</v>
      </c>
      <c r="AC21">
        <f>'Assumps&amp;Panel A Calcs'!$B$135*'Assumps&amp;Panel A Calcs'!$B$10*'Model Params&amp;Exp Profiles'!AG9*'Model Params&amp;Exp Profiles'!AG8</f>
        <v>9.6573295264187458</v>
      </c>
      <c r="AD21">
        <f>'Assumps&amp;Panel A Calcs'!$B$135*'Assumps&amp;Panel A Calcs'!$B$10*'Model Params&amp;Exp Profiles'!AH9*'Model Params&amp;Exp Profiles'!AH8</f>
        <v>9.8041209352203111</v>
      </c>
      <c r="AE21">
        <f>'Assumps&amp;Panel A Calcs'!$B$135*'Assumps&amp;Panel A Calcs'!$B$10*'Model Params&amp;Exp Profiles'!AI9*'Model Params&amp;Exp Profiles'!AI8</f>
        <v>9.9531435734356606</v>
      </c>
      <c r="AF21">
        <f>'Assumps&amp;Panel A Calcs'!$B$135*'Assumps&amp;Panel A Calcs'!$B$10*'Model Params&amp;Exp Profiles'!AJ9*'Model Params&amp;Exp Profiles'!AJ8</f>
        <v>10.104431355751883</v>
      </c>
      <c r="AG21">
        <f>'Assumps&amp;Panel A Calcs'!$B$135*'Assumps&amp;Panel A Calcs'!$B$10*'Model Params&amp;Exp Profiles'!AK9*'Model Params&amp;Exp Profiles'!AK8</f>
        <v>10.258018712359315</v>
      </c>
      <c r="AH21">
        <f>'Assumps&amp;Panel A Calcs'!$B$135*'Assumps&amp;Panel A Calcs'!$B$10*'Model Params&amp;Exp Profiles'!AL9*'Model Params&amp;Exp Profiles'!AL8</f>
        <v>10.413940596787176</v>
      </c>
      <c r="AI21">
        <f>'Assumps&amp;Panel A Calcs'!$B$135*'Assumps&amp;Panel A Calcs'!$B$10*'Model Params&amp;Exp Profiles'!AM9*'Model Params&amp;Exp Profiles'!AM8</f>
        <v>10.572232493858342</v>
      </c>
      <c r="AJ21">
        <f>'Assumps&amp;Panel A Calcs'!$B$135*'Assumps&amp;Panel A Calcs'!$B$10*'Model Params&amp;Exp Profiles'!AN9*'Model Params&amp;Exp Profiles'!AN8</f>
        <v>10.732930427764993</v>
      </c>
      <c r="AK21">
        <f>'Assumps&amp;Panel A Calcs'!$B$135*'Assumps&amp;Panel A Calcs'!$B$10*'Model Params&amp;Exp Profiles'!AO9*'Model Params&amp;Exp Profiles'!AO8</f>
        <v>10.896070970267022</v>
      </c>
      <c r="AL21">
        <f>'Assumps&amp;Panel A Calcs'!$B$135*'Assumps&amp;Panel A Calcs'!$B$10*'Model Params&amp;Exp Profiles'!AP9*'Model Params&amp;Exp Profiles'!AP8</f>
        <v>11.061691249015082</v>
      </c>
      <c r="AM21">
        <f>'Assumps&amp;Panel A Calcs'!$B$135*'Assumps&amp;Panel A Calcs'!$B$10*'Model Params&amp;Exp Profiles'!AQ9*'Model Params&amp;Exp Profiles'!AQ8</f>
        <v>11.229828956000112</v>
      </c>
      <c r="AN21">
        <f>'Assumps&amp;Panel A Calcs'!$B$135*'Assumps&amp;Panel A Calcs'!$B$10*'Model Params&amp;Exp Profiles'!AR9*'Model Params&amp;Exp Profiles'!AR8</f>
        <v>11.400522356131315</v>
      </c>
      <c r="AO21">
        <f>'Assumps&amp;Panel A Calcs'!$B$135*'Assumps&amp;Panel A Calcs'!$B$10*'Model Params&amp;Exp Profiles'!AS9*'Model Params&amp;Exp Profiles'!AS8</f>
        <v>11.573810295944513</v>
      </c>
      <c r="AP21">
        <f>'Assumps&amp;Panel A Calcs'!$B$135*'Assumps&amp;Panel A Calcs'!$B$10*'Model Params&amp;Exp Profiles'!AT9*'Model Params&amp;Exp Profiles'!AT8</f>
        <v>11.74973221244287</v>
      </c>
      <c r="AQ21">
        <f>'Assumps&amp;Panel A Calcs'!$B$135*'Assumps&amp;Panel A Calcs'!$B$10*'Model Params&amp;Exp Profiles'!AU9*'Model Params&amp;Exp Profiles'!AU8</f>
        <v>11.928328142072004</v>
      </c>
      <c r="AR21">
        <f>'Assumps&amp;Panel A Calcs'!$B$135*'Assumps&amp;Panel A Calcs'!$B$10*'Model Params&amp;Exp Profiles'!AV9*'Model Params&amp;Exp Profiles'!AV8</f>
        <v>12.1096387298315</v>
      </c>
      <c r="AS21">
        <f>'Assumps&amp;Panel A Calcs'!$B$135*'Assumps&amp;Panel A Calcs'!$B$10*'Model Params&amp;Exp Profiles'!AW9*'Model Params&amp;Exp Profiles'!AW8</f>
        <v>12.293705238524943</v>
      </c>
      <c r="AT21">
        <f>'Assumps&amp;Panel A Calcs'!$B$135*'Assumps&amp;Panel A Calcs'!$B$10*'Model Params&amp;Exp Profiles'!AX9*'Model Params&amp;Exp Profiles'!AX8</f>
        <v>12.480569558150522</v>
      </c>
      <c r="AU21">
        <f>'Assumps&amp;Panel A Calcs'!$B$135*'Assumps&amp;Panel A Calcs'!$B$10*'Model Params&amp;Exp Profiles'!AY9*'Model Params&amp;Exp Profiles'!AY8</f>
        <v>12.670274215434413</v>
      </c>
      <c r="AV21">
        <f>'Assumps&amp;Panel A Calcs'!$B$135*'Assumps&amp;Panel A Calcs'!$B$10*'Model Params&amp;Exp Profiles'!AZ9*'Model Params&amp;Exp Profiles'!AZ8</f>
        <v>12.862862383509018</v>
      </c>
      <c r="AW21">
        <f>'Assumps&amp;Panel A Calcs'!$B$135*'Assumps&amp;Panel A Calcs'!$B$10*'Model Params&amp;Exp Profiles'!BA9*'Model Params&amp;Exp Profiles'!BA8</f>
        <v>13.058377891738356</v>
      </c>
      <c r="AX21">
        <f>'Assumps&amp;Panel A Calcs'!$B$135*'Assumps&amp;Panel A Calcs'!$B$10*'Model Params&amp;Exp Profiles'!BB9*'Model Params&amp;Exp Profiles'!BB8</f>
        <v>13.25686523569278</v>
      </c>
      <c r="AY21">
        <f>'Assumps&amp;Panel A Calcs'!$B$135*'Assumps&amp;Panel A Calcs'!$B$10*'Model Params&amp;Exp Profiles'!BC9*'Model Params&amp;Exp Profiles'!BC8</f>
        <v>13.458369587275312</v>
      </c>
      <c r="AZ21">
        <f>'Assumps&amp;Panel A Calcs'!$B$135*'Assumps&amp;Panel A Calcs'!$B$10*'Model Params&amp;Exp Profiles'!BD9*'Model Params&amp;Exp Profiles'!BD8</f>
        <v>13.6629368050019</v>
      </c>
      <c r="BA21">
        <f>'Assumps&amp;Panel A Calcs'!$B$135*'Assumps&amp;Panel A Calcs'!$B$10*'Model Params&amp;Exp Profiles'!BE9*'Model Params&amp;Exp Profiles'!BE8</f>
        <v>13.870613444437932</v>
      </c>
      <c r="BB21">
        <f>'Assumps&amp;Panel A Calcs'!$B$135*'Assumps&amp;Panel A Calcs'!$B$10*'Model Params&amp;Exp Profiles'!BF9*'Model Params&amp;Exp Profiles'!BF8</f>
        <v>14.08144676879339</v>
      </c>
    </row>
    <row r="22" spans="1:54" x14ac:dyDescent="0.2">
      <c r="C22" t="s">
        <v>288</v>
      </c>
      <c r="D22">
        <f>D21*'Model Params&amp;Exp Profiles'!H7</f>
        <v>0</v>
      </c>
      <c r="E22">
        <f>E21*'Model Params&amp;Exp Profiles'!I7</f>
        <v>0</v>
      </c>
      <c r="F22">
        <f>F21*'Model Params&amp;Exp Profiles'!J7</f>
        <v>0</v>
      </c>
      <c r="G22">
        <f>G21*'Model Params&amp;Exp Profiles'!K7</f>
        <v>0</v>
      </c>
      <c r="H22">
        <f>H21*'Model Params&amp;Exp Profiles'!L7</f>
        <v>0</v>
      </c>
      <c r="I22">
        <f>I21*'Model Params&amp;Exp Profiles'!M7</f>
        <v>0</v>
      </c>
      <c r="J22">
        <f>J21*'Model Params&amp;Exp Profiles'!N7</f>
        <v>0</v>
      </c>
      <c r="K22">
        <f>K21*'Model Params&amp;Exp Profiles'!O7</f>
        <v>0</v>
      </c>
      <c r="L22">
        <f>L21*'Model Params&amp;Exp Profiles'!P7</f>
        <v>0</v>
      </c>
      <c r="M22">
        <f>M21*'Model Params&amp;Exp Profiles'!Q7</f>
        <v>0</v>
      </c>
      <c r="N22">
        <f>N21*'Model Params&amp;Exp Profiles'!R7</f>
        <v>3.0101095509702041</v>
      </c>
      <c r="O22">
        <f>O21*'Model Params&amp;Exp Profiles'!S7</f>
        <v>2.781850902271235</v>
      </c>
      <c r="P22">
        <f>P21*'Model Params&amp;Exp Profiles'!T7</f>
        <v>2.5709012617075633</v>
      </c>
      <c r="Q22">
        <f>Q21*'Model Params&amp;Exp Profiles'!U7</f>
        <v>2.3759480754533624</v>
      </c>
      <c r="R22">
        <f>R21*'Model Params&amp;Exp Profiles'!V7</f>
        <v>2.1957783215295894</v>
      </c>
      <c r="S22">
        <f>S21*'Model Params&amp;Exp Profiles'!W7</f>
        <v>2.0292709622365406</v>
      </c>
      <c r="T22">
        <f>T21*'Model Params&amp;Exp Profiles'!X7</f>
        <v>1.8753899689235647</v>
      </c>
      <c r="U22">
        <f>U21*'Model Params&amp;Exp Profiles'!Y7</f>
        <v>1.7331778756952236</v>
      </c>
      <c r="V22">
        <f>V21*'Model Params&amp;Exp Profiles'!Z7</f>
        <v>1.6017498219442796</v>
      </c>
      <c r="W22">
        <f>W21*'Model Params&amp;Exp Profiles'!AA7</f>
        <v>1.4802880466434529</v>
      </c>
      <c r="X22">
        <f>X21*'Model Params&amp;Exp Profiles'!AB7</f>
        <v>1.3680368001387651</v>
      </c>
      <c r="Y22">
        <f>Y21*'Model Params&amp;Exp Profiles'!AC7</f>
        <v>1.2642976417850476</v>
      </c>
      <c r="Z22">
        <f>Z21*'Model Params&amp;Exp Profiles'!AD7</f>
        <v>1.1684250941649341</v>
      </c>
      <c r="AA22">
        <f>AA21*'Model Params&amp;Exp Profiles'!AE7</f>
        <v>1.0798226268513804</v>
      </c>
      <c r="AB22">
        <f>AB21*'Model Params&amp;Exp Profiles'!AF7</f>
        <v>0.99793894472418898</v>
      </c>
      <c r="AC22">
        <f>AC21*'Model Params&amp;Exp Profiles'!AG7</f>
        <v>0.92226455774601457</v>
      </c>
      <c r="AD22">
        <f>AD21*'Model Params&amp;Exp Profiles'!AH7</f>
        <v>0.85232861085457801</v>
      </c>
      <c r="AE22">
        <f>AE21*'Model Params&amp;Exp Profiles'!AI7</f>
        <v>0.78769595424630656</v>
      </c>
      <c r="AF22">
        <f>AF21*'Model Params&amp;Exp Profiles'!AJ7</f>
        <v>0.72796443582234915</v>
      </c>
      <c r="AG22">
        <f>AG21*'Model Params&amp;Exp Profiles'!AK7</f>
        <v>0.67276239895024947</v>
      </c>
      <c r="AH22">
        <f>AH21*'Model Params&amp;Exp Profiles'!AL7</f>
        <v>0.62174636997204658</v>
      </c>
      <c r="AI22">
        <f>AI21*'Model Params&amp;Exp Profiles'!AM7</f>
        <v>0.57459892107020649</v>
      </c>
      <c r="AJ22">
        <f>AJ21*'Model Params&amp;Exp Profiles'!AN7</f>
        <v>0.5310266951938768</v>
      </c>
      <c r="AK22">
        <f>AK21*'Model Params&amp;Exp Profiles'!AO7</f>
        <v>0.49075858075632578</v>
      </c>
      <c r="AL22">
        <f>AL21*'Model Params&amp;Exp Profiles'!AP7</f>
        <v>0.45354402474631039</v>
      </c>
      <c r="AM22">
        <f>AM21*'Model Params&amp;Exp Profiles'!AQ7</f>
        <v>0.4191514737573549</v>
      </c>
      <c r="AN22">
        <f>AN21*'Model Params&amp;Exp Profiles'!AR7</f>
        <v>0.38736693323483551</v>
      </c>
      <c r="AO22">
        <f>AO21*'Model Params&amp;Exp Profiles'!AS7</f>
        <v>0.35799263597633596</v>
      </c>
      <c r="AP22">
        <f>AP21*'Model Params&amp;Exp Profiles'!AT7</f>
        <v>0.33084581160052462</v>
      </c>
      <c r="AQ22">
        <f>AQ21*'Model Params&amp;Exp Profiles'!AU7</f>
        <v>0.30575754932804067</v>
      </c>
      <c r="AR22">
        <f>AR21*'Model Params&amp;Exp Profiles'!AV7</f>
        <v>0.28257174699847692</v>
      </c>
      <c r="AS22">
        <f>AS21*'Model Params&amp;Exp Profiles'!AW7</f>
        <v>0.26114413978411821</v>
      </c>
      <c r="AT22">
        <f>AT21*'Model Params&amp;Exp Profiles'!AX7</f>
        <v>0.24134140255697478</v>
      </c>
      <c r="AU22">
        <f>AU21*'Model Params&amp;Exp Profiles'!AY7</f>
        <v>0.22304032032393345</v>
      </c>
      <c r="AV22">
        <f>AV21*'Model Params&amp;Exp Profiles'!AZ7</f>
        <v>0.20612702156837259</v>
      </c>
      <c r="AW22">
        <f>AW21*'Model Params&amp;Exp Profiles'!BA7</f>
        <v>0.19049626972800351</v>
      </c>
      <c r="AX22">
        <f>AX21*'Model Params&amp;Exp Profiles'!BB7</f>
        <v>0.17605080840042711</v>
      </c>
      <c r="AY22">
        <f>AY21*'Model Params&amp;Exp Profiles'!BC7</f>
        <v>0.16270075620219721</v>
      </c>
      <c r="AZ22">
        <f>AZ21*'Model Params&amp;Exp Profiles'!BD7</f>
        <v>0.15036304751613164</v>
      </c>
      <c r="BA22">
        <f>BA21*'Model Params&amp;Exp Profiles'!BE7</f>
        <v>0.13896091564713417</v>
      </c>
      <c r="BB22">
        <f>BB21*'Model Params&amp;Exp Profiles'!BF7</f>
        <v>0.12842341517066055</v>
      </c>
    </row>
    <row r="24" spans="1:54" x14ac:dyDescent="0.2">
      <c r="A24" t="s">
        <v>311</v>
      </c>
      <c r="B24" t="s">
        <v>290</v>
      </c>
      <c r="D24">
        <f t="shared" ref="D24:AI24" si="0">D$22*$B$21</f>
        <v>0</v>
      </c>
      <c r="E24">
        <f t="shared" si="0"/>
        <v>0</v>
      </c>
      <c r="F24">
        <f t="shared" si="0"/>
        <v>0</v>
      </c>
      <c r="G24">
        <f t="shared" si="0"/>
        <v>0</v>
      </c>
      <c r="H24">
        <f t="shared" si="0"/>
        <v>0</v>
      </c>
      <c r="I24">
        <f t="shared" si="0"/>
        <v>0</v>
      </c>
      <c r="J24">
        <f t="shared" si="0"/>
        <v>0</v>
      </c>
      <c r="K24">
        <f t="shared" si="0"/>
        <v>0</v>
      </c>
      <c r="L24">
        <f t="shared" si="0"/>
        <v>0</v>
      </c>
      <c r="M24">
        <f t="shared" si="0"/>
        <v>0</v>
      </c>
      <c r="N24">
        <f t="shared" si="0"/>
        <v>5.2526411664430066</v>
      </c>
      <c r="O24">
        <f t="shared" si="0"/>
        <v>4.8543298244633055</v>
      </c>
      <c r="P24">
        <f t="shared" si="0"/>
        <v>4.4862227016796981</v>
      </c>
      <c r="Q24">
        <f t="shared" si="0"/>
        <v>4.1460293916661177</v>
      </c>
      <c r="R24">
        <f t="shared" si="0"/>
        <v>3.8316331710691336</v>
      </c>
      <c r="S24">
        <f t="shared" si="0"/>
        <v>3.5410778291027634</v>
      </c>
      <c r="T24">
        <f t="shared" si="0"/>
        <v>3.2725554957716207</v>
      </c>
      <c r="U24">
        <f t="shared" si="0"/>
        <v>3.0243953930881653</v>
      </c>
      <c r="V24">
        <f t="shared" si="0"/>
        <v>2.7950534392927682</v>
      </c>
      <c r="W24">
        <f t="shared" si="0"/>
        <v>2.5831026413928253</v>
      </c>
      <c r="X24">
        <f t="shared" si="0"/>
        <v>2.3872242162421453</v>
      </c>
      <c r="Y24">
        <f t="shared" si="0"/>
        <v>2.2061993849149082</v>
      </c>
      <c r="Z24">
        <f t="shared" si="0"/>
        <v>2.0389017893178103</v>
      </c>
      <c r="AA24">
        <f t="shared" si="0"/>
        <v>1.8842904838556589</v>
      </c>
      <c r="AB24">
        <f t="shared" si="0"/>
        <v>1.7414034585437099</v>
      </c>
      <c r="AC24">
        <f t="shared" si="0"/>
        <v>1.6093516532667955</v>
      </c>
      <c r="AD24">
        <f t="shared" si="0"/>
        <v>1.4873134259412386</v>
      </c>
      <c r="AE24">
        <f t="shared" si="0"/>
        <v>1.3745294401598049</v>
      </c>
      <c r="AF24">
        <f t="shared" si="0"/>
        <v>1.2702979405099994</v>
      </c>
      <c r="AG24">
        <f t="shared" si="0"/>
        <v>1.1739703861681854</v>
      </c>
      <c r="AH24">
        <f t="shared" si="0"/>
        <v>1.0849474156012213</v>
      </c>
      <c r="AI24">
        <f t="shared" si="0"/>
        <v>1.0026751172675104</v>
      </c>
      <c r="AJ24">
        <f t="shared" ref="AJ24:BB24" si="1">AJ$22*$B$21</f>
        <v>0.92664158311331501</v>
      </c>
      <c r="AK24">
        <f t="shared" si="1"/>
        <v>0.85637372341978857</v>
      </c>
      <c r="AL24">
        <f t="shared" si="1"/>
        <v>0.79143432318231166</v>
      </c>
      <c r="AM24">
        <f t="shared" si="1"/>
        <v>0.7314193217065843</v>
      </c>
      <c r="AN24">
        <f t="shared" si="1"/>
        <v>0.67595529849478797</v>
      </c>
      <c r="AO24">
        <f t="shared" si="1"/>
        <v>0.62469714977870627</v>
      </c>
      <c r="AP24">
        <f t="shared" si="1"/>
        <v>0.57732594124291547</v>
      </c>
      <c r="AQ24">
        <f t="shared" si="1"/>
        <v>0.53354692357743094</v>
      </c>
      <c r="AR24">
        <f t="shared" si="1"/>
        <v>0.49308769851234224</v>
      </c>
      <c r="AS24">
        <f t="shared" si="1"/>
        <v>0.4556965239232863</v>
      </c>
      <c r="AT24">
        <f t="shared" si="1"/>
        <v>0.42114074746192104</v>
      </c>
      <c r="AU24">
        <f t="shared" si="1"/>
        <v>0.38920535896526387</v>
      </c>
      <c r="AV24">
        <f t="shared" si="1"/>
        <v>0.35969165263681019</v>
      </c>
      <c r="AW24">
        <f t="shared" si="1"/>
        <v>0.33241599067536615</v>
      </c>
      <c r="AX24">
        <f t="shared" si="1"/>
        <v>0.3072086606587453</v>
      </c>
      <c r="AY24">
        <f t="shared" si="1"/>
        <v>0.28391281957283415</v>
      </c>
      <c r="AZ24">
        <f t="shared" si="1"/>
        <v>0.26238351791564973</v>
      </c>
      <c r="BA24">
        <f t="shared" si="1"/>
        <v>0.24248679780424914</v>
      </c>
      <c r="BB24">
        <f t="shared" si="1"/>
        <v>0.22409885947280267</v>
      </c>
    </row>
    <row r="25" spans="1:54" x14ac:dyDescent="0.2">
      <c r="B25" s="19" t="s">
        <v>289</v>
      </c>
      <c r="C25" s="19">
        <f>SUM(D24:BB24)</f>
        <v>66.536868657873498</v>
      </c>
    </row>
    <row r="26" spans="1:54" x14ac:dyDescent="0.2">
      <c r="A26" t="s">
        <v>293</v>
      </c>
    </row>
    <row r="27" spans="1:54" x14ac:dyDescent="0.2">
      <c r="A27" t="s">
        <v>312</v>
      </c>
      <c r="B27">
        <f>B21+('Model Params&amp;Exp Profiles'!B20/'Model Params&amp;Exp Profiles'!B21)*'Model Params&amp;Exp Profiles'!B32</f>
        <v>9.3949999999999996</v>
      </c>
    </row>
    <row r="29" spans="1:54" x14ac:dyDescent="0.2">
      <c r="A29" t="s">
        <v>329</v>
      </c>
      <c r="B29" t="s">
        <v>290</v>
      </c>
      <c r="D29">
        <f t="shared" ref="D29:AI29" si="2">D$22*$B$27</f>
        <v>0</v>
      </c>
      <c r="E29">
        <f t="shared" si="2"/>
        <v>0</v>
      </c>
      <c r="F29">
        <f t="shared" si="2"/>
        <v>0</v>
      </c>
      <c r="G29">
        <f t="shared" si="2"/>
        <v>0</v>
      </c>
      <c r="H29">
        <f t="shared" si="2"/>
        <v>0</v>
      </c>
      <c r="I29">
        <f t="shared" si="2"/>
        <v>0</v>
      </c>
      <c r="J29">
        <f t="shared" si="2"/>
        <v>0</v>
      </c>
      <c r="K29">
        <f t="shared" si="2"/>
        <v>0</v>
      </c>
      <c r="L29">
        <f t="shared" si="2"/>
        <v>0</v>
      </c>
      <c r="M29">
        <f t="shared" si="2"/>
        <v>0</v>
      </c>
      <c r="N29">
        <f t="shared" si="2"/>
        <v>28.279979231365065</v>
      </c>
      <c r="O29">
        <f t="shared" si="2"/>
        <v>26.135489226838253</v>
      </c>
      <c r="P29">
        <f t="shared" si="2"/>
        <v>24.153617353742558</v>
      </c>
      <c r="Q29">
        <f t="shared" si="2"/>
        <v>22.322032168884338</v>
      </c>
      <c r="R29">
        <f t="shared" si="2"/>
        <v>20.629337330770493</v>
      </c>
      <c r="S29">
        <f t="shared" si="2"/>
        <v>19.065000690212297</v>
      </c>
      <c r="T29">
        <f t="shared" si="2"/>
        <v>17.619288758036891</v>
      </c>
      <c r="U29">
        <f t="shared" si="2"/>
        <v>16.283206142156626</v>
      </c>
      <c r="V29">
        <f t="shared" si="2"/>
        <v>15.048439577166507</v>
      </c>
      <c r="W29">
        <f t="shared" si="2"/>
        <v>13.90730619821524</v>
      </c>
      <c r="X29">
        <f t="shared" si="2"/>
        <v>12.852705737303697</v>
      </c>
      <c r="Y29">
        <f t="shared" si="2"/>
        <v>11.878076344570522</v>
      </c>
      <c r="Z29">
        <f t="shared" si="2"/>
        <v>10.977353759679556</v>
      </c>
      <c r="AA29">
        <f t="shared" si="2"/>
        <v>10.144933579268718</v>
      </c>
      <c r="AB29">
        <f t="shared" si="2"/>
        <v>9.3756363856837552</v>
      </c>
      <c r="AC29">
        <f t="shared" si="2"/>
        <v>8.6646755200238061</v>
      </c>
      <c r="AD29">
        <f t="shared" si="2"/>
        <v>8.0076272989787594</v>
      </c>
      <c r="AE29">
        <f t="shared" si="2"/>
        <v>7.4004034901440496</v>
      </c>
      <c r="AF29">
        <f t="shared" si="2"/>
        <v>6.8392258745509702</v>
      </c>
      <c r="AG29">
        <f t="shared" si="2"/>
        <v>6.3206027381375938</v>
      </c>
      <c r="AH29">
        <f t="shared" si="2"/>
        <v>5.8413071458873773</v>
      </c>
      <c r="AI29">
        <f t="shared" si="2"/>
        <v>5.3983568634545893</v>
      </c>
      <c r="AJ29">
        <f t="shared" ref="AJ29:BB29" si="3">AJ$22*$B$27</f>
        <v>4.9889958013464719</v>
      </c>
      <c r="AK29">
        <f t="shared" si="3"/>
        <v>4.6106768662056803</v>
      </c>
      <c r="AL29">
        <f t="shared" si="3"/>
        <v>4.2610461124915862</v>
      </c>
      <c r="AM29">
        <f t="shared" si="3"/>
        <v>3.9379280959503489</v>
      </c>
      <c r="AN29">
        <f t="shared" si="3"/>
        <v>3.6393123377412793</v>
      </c>
      <c r="AO29">
        <f t="shared" si="3"/>
        <v>3.363340814997676</v>
      </c>
      <c r="AP29">
        <f t="shared" si="3"/>
        <v>3.1082963999869286</v>
      </c>
      <c r="AQ29">
        <f t="shared" si="3"/>
        <v>2.8725921759369419</v>
      </c>
      <c r="AR29">
        <f t="shared" si="3"/>
        <v>2.6547615630506907</v>
      </c>
      <c r="AS29">
        <f t="shared" si="3"/>
        <v>2.4534491932717906</v>
      </c>
      <c r="AT29">
        <f t="shared" si="3"/>
        <v>2.2674024770227779</v>
      </c>
      <c r="AU29">
        <f t="shared" si="3"/>
        <v>2.0954638094433546</v>
      </c>
      <c r="AV29">
        <f t="shared" si="3"/>
        <v>1.9365633676348604</v>
      </c>
      <c r="AW29">
        <f t="shared" si="3"/>
        <v>1.789712454094593</v>
      </c>
      <c r="AX29">
        <f t="shared" si="3"/>
        <v>1.6539973449220127</v>
      </c>
      <c r="AY29">
        <f t="shared" si="3"/>
        <v>1.5285736045196427</v>
      </c>
      <c r="AZ29">
        <f t="shared" si="3"/>
        <v>1.4126608314140567</v>
      </c>
      <c r="BA29">
        <f t="shared" si="3"/>
        <v>1.3055378025048254</v>
      </c>
      <c r="BB29">
        <f t="shared" si="3"/>
        <v>1.2065379855283558</v>
      </c>
    </row>
    <row r="30" spans="1:54" x14ac:dyDescent="0.2">
      <c r="B30" s="19" t="s">
        <v>289</v>
      </c>
      <c r="C30" s="19">
        <f>SUM(D29:BB29)</f>
        <v>358.23145045313544</v>
      </c>
    </row>
    <row r="32" spans="1:54" x14ac:dyDescent="0.2">
      <c r="A32" s="58" t="s">
        <v>22</v>
      </c>
    </row>
    <row r="34" spans="1:54" x14ac:dyDescent="0.2">
      <c r="A34" t="s">
        <v>315</v>
      </c>
      <c r="B34">
        <f>'Model Params&amp;Exp Profiles'!B27</f>
        <v>0.44206666666666672</v>
      </c>
    </row>
    <row r="35" spans="1:54" x14ac:dyDescent="0.2">
      <c r="A35" t="s">
        <v>314</v>
      </c>
      <c r="B35" t="s">
        <v>290</v>
      </c>
      <c r="D35">
        <f t="shared" ref="D35:AI35" si="4">D$22*$B$34</f>
        <v>0</v>
      </c>
      <c r="E35">
        <f t="shared" si="4"/>
        <v>0</v>
      </c>
      <c r="F35">
        <f t="shared" si="4"/>
        <v>0</v>
      </c>
      <c r="G35">
        <f t="shared" si="4"/>
        <v>0</v>
      </c>
      <c r="H35">
        <f t="shared" si="4"/>
        <v>0</v>
      </c>
      <c r="I35">
        <f t="shared" si="4"/>
        <v>0</v>
      </c>
      <c r="J35">
        <f t="shared" si="4"/>
        <v>0</v>
      </c>
      <c r="K35">
        <f t="shared" si="4"/>
        <v>0</v>
      </c>
      <c r="L35">
        <f t="shared" si="4"/>
        <v>0</v>
      </c>
      <c r="M35">
        <f t="shared" si="4"/>
        <v>0</v>
      </c>
      <c r="N35">
        <f t="shared" si="4"/>
        <v>1.3306690954988951</v>
      </c>
      <c r="O35">
        <f t="shared" si="4"/>
        <v>1.229763555530704</v>
      </c>
      <c r="P35">
        <f t="shared" si="4"/>
        <v>1.1365097510921902</v>
      </c>
      <c r="Q35">
        <f t="shared" si="4"/>
        <v>1.0503274458887499</v>
      </c>
      <c r="R35">
        <f t="shared" si="4"/>
        <v>0.97068040333751393</v>
      </c>
      <c r="S35">
        <f t="shared" si="4"/>
        <v>0.89707305003936677</v>
      </c>
      <c r="T35">
        <f t="shared" si="4"/>
        <v>0.82904739226214397</v>
      </c>
      <c r="U35">
        <f t="shared" si="4"/>
        <v>0.76618016624900198</v>
      </c>
      <c r="V35">
        <f t="shared" si="4"/>
        <v>0.70808020462083465</v>
      </c>
      <c r="W35">
        <f t="shared" si="4"/>
        <v>0.65438600248618251</v>
      </c>
      <c r="X35">
        <f t="shared" si="4"/>
        <v>0.60476346811467685</v>
      </c>
      <c r="Y35">
        <f t="shared" si="4"/>
        <v>0.55890384417844341</v>
      </c>
      <c r="Z35">
        <f t="shared" si="4"/>
        <v>0.51652178662717863</v>
      </c>
      <c r="AA35">
        <f t="shared" si="4"/>
        <v>0.47735358924343363</v>
      </c>
      <c r="AB35">
        <f t="shared" si="4"/>
        <v>0.44115554283107322</v>
      </c>
      <c r="AC35">
        <f t="shared" si="4"/>
        <v>0.40770241882758823</v>
      </c>
      <c r="AD35">
        <f t="shared" si="4"/>
        <v>0.37678606790511382</v>
      </c>
      <c r="AE35">
        <f t="shared" si="4"/>
        <v>0.34821412484048397</v>
      </c>
      <c r="AF35">
        <f t="shared" si="4"/>
        <v>0.3218088115958665</v>
      </c>
      <c r="AG35">
        <f t="shared" si="4"/>
        <v>0.29740583116260699</v>
      </c>
      <c r="AH35">
        <f t="shared" si="4"/>
        <v>0.27485334528564276</v>
      </c>
      <c r="AI35">
        <f t="shared" si="4"/>
        <v>0.25401102970776929</v>
      </c>
      <c r="AJ35">
        <f t="shared" ref="AJ35:BB35" si="5">AJ$22*$B$34</f>
        <v>0.23474920105537317</v>
      </c>
      <c r="AK35">
        <f t="shared" si="5"/>
        <v>0.21694800993301311</v>
      </c>
      <c r="AL35">
        <f t="shared" si="5"/>
        <v>0.20049669520618563</v>
      </c>
      <c r="AM35">
        <f t="shared" si="5"/>
        <v>0.18529289483233471</v>
      </c>
      <c r="AN35">
        <f t="shared" si="5"/>
        <v>0.17124200895201297</v>
      </c>
      <c r="AO35">
        <f t="shared" si="5"/>
        <v>0.15825661127727228</v>
      </c>
      <c r="AP35">
        <f t="shared" si="5"/>
        <v>0.14625590511487194</v>
      </c>
      <c r="AQ35">
        <f t="shared" si="5"/>
        <v>0.13516522063961586</v>
      </c>
      <c r="AR35">
        <f t="shared" si="5"/>
        <v>0.12491555028979338</v>
      </c>
      <c r="AS35">
        <f t="shared" si="5"/>
        <v>0.1154431193938992</v>
      </c>
      <c r="AT35">
        <f t="shared" si="5"/>
        <v>0.10668898935701999</v>
      </c>
      <c r="AU35">
        <f t="shared" si="5"/>
        <v>9.8598690937866856E-2</v>
      </c>
      <c r="AV35">
        <f t="shared" si="5"/>
        <v>9.1121885334658592E-2</v>
      </c>
      <c r="AW35">
        <f t="shared" si="5"/>
        <v>8.4212050971092758E-2</v>
      </c>
      <c r="AX35">
        <f t="shared" si="5"/>
        <v>7.7826194033548818E-2</v>
      </c>
      <c r="AY35">
        <f t="shared" si="5"/>
        <v>7.192458095845132E-2</v>
      </c>
      <c r="AZ35">
        <f t="shared" si="5"/>
        <v>6.6470491205297938E-2</v>
      </c>
      <c r="BA35">
        <f t="shared" si="5"/>
        <v>6.142998877707645E-2</v>
      </c>
      <c r="BB35">
        <f t="shared" si="5"/>
        <v>5.6771711066443346E-2</v>
      </c>
    </row>
    <row r="36" spans="1:54" x14ac:dyDescent="0.2">
      <c r="B36" s="19" t="s">
        <v>289</v>
      </c>
      <c r="C36" s="19">
        <f>SUM(D35:BB35)</f>
        <v>16.856006726661285</v>
      </c>
    </row>
    <row r="37" spans="1:54" x14ac:dyDescent="0.2">
      <c r="A37" t="s">
        <v>295</v>
      </c>
    </row>
    <row r="38" spans="1:54" x14ac:dyDescent="0.2">
      <c r="A38" t="s">
        <v>316</v>
      </c>
      <c r="B38">
        <f>B34+'Model Params&amp;Exp Profiles'!B40</f>
        <v>3.0260666666666669</v>
      </c>
    </row>
    <row r="39" spans="1:54" x14ac:dyDescent="0.2">
      <c r="A39" t="s">
        <v>317</v>
      </c>
      <c r="B39" t="s">
        <v>290</v>
      </c>
      <c r="D39">
        <f t="shared" ref="D39:AI39" si="6">D$22*$B$38</f>
        <v>0</v>
      </c>
      <c r="E39">
        <f t="shared" si="6"/>
        <v>0</v>
      </c>
      <c r="F39">
        <f t="shared" si="6"/>
        <v>0</v>
      </c>
      <c r="G39">
        <f t="shared" si="6"/>
        <v>0</v>
      </c>
      <c r="H39">
        <f t="shared" si="6"/>
        <v>0</v>
      </c>
      <c r="I39">
        <f t="shared" si="6"/>
        <v>0</v>
      </c>
      <c r="J39">
        <f t="shared" si="6"/>
        <v>0</v>
      </c>
      <c r="K39">
        <f t="shared" si="6"/>
        <v>0</v>
      </c>
      <c r="L39">
        <f t="shared" si="6"/>
        <v>0</v>
      </c>
      <c r="M39">
        <f t="shared" si="6"/>
        <v>0</v>
      </c>
      <c r="N39">
        <f t="shared" si="6"/>
        <v>9.1087921752059025</v>
      </c>
      <c r="O39">
        <f t="shared" si="6"/>
        <v>8.4180662869995757</v>
      </c>
      <c r="P39">
        <f t="shared" si="6"/>
        <v>7.779718611344534</v>
      </c>
      <c r="Q39">
        <f t="shared" si="6"/>
        <v>7.1897772728602387</v>
      </c>
      <c r="R39">
        <f t="shared" si="6"/>
        <v>6.644571586169973</v>
      </c>
      <c r="S39">
        <f t="shared" si="6"/>
        <v>6.1407092164585881</v>
      </c>
      <c r="T39">
        <f t="shared" si="6"/>
        <v>5.6750550719606352</v>
      </c>
      <c r="U39">
        <f t="shared" si="6"/>
        <v>5.2447117970454604</v>
      </c>
      <c r="V39">
        <f t="shared" si="6"/>
        <v>4.8470017445248539</v>
      </c>
      <c r="W39">
        <f t="shared" si="6"/>
        <v>4.4794503150128655</v>
      </c>
      <c r="X39">
        <f t="shared" si="6"/>
        <v>4.1397705596732459</v>
      </c>
      <c r="Y39">
        <f t="shared" si="6"/>
        <v>3.8258489505510065</v>
      </c>
      <c r="Z39">
        <f t="shared" si="6"/>
        <v>3.5357322299493688</v>
      </c>
      <c r="AA39">
        <f t="shared" si="6"/>
        <v>3.2676152570274009</v>
      </c>
      <c r="AB39">
        <f t="shared" si="6"/>
        <v>3.0198297759983777</v>
      </c>
      <c r="AC39">
        <f t="shared" si="6"/>
        <v>2.7908340360432899</v>
      </c>
      <c r="AD39">
        <f t="shared" si="6"/>
        <v>2.5792031983533437</v>
      </c>
      <c r="AE39">
        <f t="shared" si="6"/>
        <v>2.3836204706129402</v>
      </c>
      <c r="AF39">
        <f t="shared" si="6"/>
        <v>2.2028689137608168</v>
      </c>
      <c r="AG39">
        <f t="shared" si="6"/>
        <v>2.0358238700500517</v>
      </c>
      <c r="AH39">
        <f t="shared" si="6"/>
        <v>1.8814459652934112</v>
      </c>
      <c r="AI39">
        <f t="shared" si="6"/>
        <v>1.7387746417531831</v>
      </c>
      <c r="AJ39">
        <f t="shared" ref="AJ39:BB39" si="7">AJ$22*$B$38</f>
        <v>1.6069221814363508</v>
      </c>
      <c r="AK39">
        <f t="shared" si="7"/>
        <v>1.4850681826073591</v>
      </c>
      <c r="AL39">
        <f t="shared" si="7"/>
        <v>1.3724544551506517</v>
      </c>
      <c r="AM39">
        <f t="shared" si="7"/>
        <v>1.2683803030213399</v>
      </c>
      <c r="AN39">
        <f t="shared" si="7"/>
        <v>1.1721981644308279</v>
      </c>
      <c r="AO39">
        <f t="shared" si="7"/>
        <v>1.0833095826401244</v>
      </c>
      <c r="AP39">
        <f t="shared" si="7"/>
        <v>1.0011614822906276</v>
      </c>
      <c r="AQ39">
        <f t="shared" si="7"/>
        <v>0.92524272810327302</v>
      </c>
      <c r="AR39">
        <f t="shared" si="7"/>
        <v>0.85508094453385786</v>
      </c>
      <c r="AS39">
        <f t="shared" si="7"/>
        <v>0.7902395765960607</v>
      </c>
      <c r="AT39">
        <f t="shared" si="7"/>
        <v>0.73031517356424291</v>
      </c>
      <c r="AU39">
        <f t="shared" si="7"/>
        <v>0.67493487865491097</v>
      </c>
      <c r="AV39">
        <f t="shared" si="7"/>
        <v>0.62375410906733342</v>
      </c>
      <c r="AW39">
        <f t="shared" si="7"/>
        <v>0.57645441194825386</v>
      </c>
      <c r="AX39">
        <f t="shared" si="7"/>
        <v>0.53274148294025248</v>
      </c>
      <c r="AY39">
        <f t="shared" si="7"/>
        <v>0.49234333498492894</v>
      </c>
      <c r="AZ39">
        <f t="shared" si="7"/>
        <v>0.45500860598698212</v>
      </c>
      <c r="BA39">
        <f t="shared" si="7"/>
        <v>0.42050499480927117</v>
      </c>
      <c r="BB39">
        <f t="shared" si="7"/>
        <v>0.38861781586743027</v>
      </c>
    </row>
    <row r="40" spans="1:54" x14ac:dyDescent="0.2">
      <c r="B40" s="19" t="s">
        <v>289</v>
      </c>
      <c r="C40" s="19">
        <f>SUM(D39:BB39)</f>
        <v>115.38395435528312</v>
      </c>
    </row>
    <row r="43" spans="1:54" x14ac:dyDescent="0.2">
      <c r="D43" t="s">
        <v>282</v>
      </c>
    </row>
    <row r="44" spans="1:54" x14ac:dyDescent="0.2">
      <c r="A44" s="58" t="s">
        <v>296</v>
      </c>
      <c r="D44">
        <v>0</v>
      </c>
      <c r="E44">
        <v>1</v>
      </c>
      <c r="F44">
        <v>2</v>
      </c>
      <c r="G44">
        <v>3</v>
      </c>
      <c r="H44">
        <v>4</v>
      </c>
      <c r="I44">
        <v>5</v>
      </c>
      <c r="J44">
        <v>6</v>
      </c>
      <c r="K44">
        <v>7</v>
      </c>
      <c r="L44">
        <v>8</v>
      </c>
      <c r="M44">
        <v>9</v>
      </c>
      <c r="N44">
        <v>10</v>
      </c>
      <c r="O44">
        <v>11</v>
      </c>
      <c r="P44">
        <v>12</v>
      </c>
      <c r="Q44">
        <v>13</v>
      </c>
      <c r="R44">
        <v>14</v>
      </c>
      <c r="S44">
        <v>15</v>
      </c>
      <c r="T44">
        <v>16</v>
      </c>
      <c r="U44">
        <v>17</v>
      </c>
      <c r="V44">
        <v>18</v>
      </c>
      <c r="W44">
        <v>19</v>
      </c>
      <c r="X44">
        <v>20</v>
      </c>
      <c r="Y44">
        <v>21</v>
      </c>
      <c r="Z44">
        <v>22</v>
      </c>
      <c r="AA44">
        <v>23</v>
      </c>
      <c r="AB44">
        <v>24</v>
      </c>
      <c r="AC44">
        <v>25</v>
      </c>
      <c r="AD44">
        <v>26</v>
      </c>
      <c r="AE44">
        <v>27</v>
      </c>
      <c r="AF44">
        <v>28</v>
      </c>
      <c r="AG44">
        <v>29</v>
      </c>
      <c r="AH44">
        <v>30</v>
      </c>
      <c r="AI44">
        <v>31</v>
      </c>
      <c r="AJ44">
        <v>32</v>
      </c>
      <c r="AK44">
        <v>33</v>
      </c>
      <c r="AL44">
        <v>34</v>
      </c>
      <c r="AM44">
        <v>35</v>
      </c>
      <c r="AN44">
        <v>36</v>
      </c>
      <c r="AO44">
        <v>37</v>
      </c>
      <c r="AP44">
        <v>38</v>
      </c>
      <c r="AQ44">
        <v>39</v>
      </c>
      <c r="AR44">
        <v>40</v>
      </c>
      <c r="AS44">
        <v>41</v>
      </c>
      <c r="AT44">
        <v>42</v>
      </c>
      <c r="AU44">
        <v>43</v>
      </c>
      <c r="AV44">
        <v>44</v>
      </c>
      <c r="AW44">
        <v>45</v>
      </c>
      <c r="AX44">
        <v>46</v>
      </c>
      <c r="AY44">
        <v>47</v>
      </c>
      <c r="AZ44">
        <v>48</v>
      </c>
      <c r="BA44">
        <v>49</v>
      </c>
      <c r="BB44">
        <v>50</v>
      </c>
    </row>
    <row r="45" spans="1:54" x14ac:dyDescent="0.2">
      <c r="A45" t="s">
        <v>297</v>
      </c>
      <c r="B45" s="19" t="s">
        <v>298</v>
      </c>
      <c r="C45" t="s">
        <v>192</v>
      </c>
      <c r="D45" t="s">
        <v>299</v>
      </c>
      <c r="E45" t="s">
        <v>300</v>
      </c>
      <c r="N45" t="s">
        <v>370</v>
      </c>
    </row>
    <row r="46" spans="1:54" x14ac:dyDescent="0.2">
      <c r="A46" t="s">
        <v>65</v>
      </c>
      <c r="B46" s="19">
        <v>0.31793889610652049</v>
      </c>
      <c r="C46">
        <f>SUM(D46:BB46)</f>
        <v>-1.7506799594453342</v>
      </c>
      <c r="D46">
        <f>-'Model Params&amp;Exp Profiles'!$B$9*'Model Params&amp;Exp Profiles'!$B$14/(1+$B46)^D$44</f>
        <v>-0.92841705882352943</v>
      </c>
      <c r="E46">
        <f>(-'Assumps&amp;Panel A Calcs'!$B$88*'Assumps&amp;Panel A Calcs'!B$95)/(1+$B46)^E$44</f>
        <v>0.15636135044658242</v>
      </c>
      <c r="F46">
        <f>(-'Assumps&amp;Panel A Calcs'!$B$88*'Assumps&amp;Panel A Calcs'!C$95)/(1+$B46)^F$44</f>
        <v>-0.46827198657726721</v>
      </c>
      <c r="G46">
        <f>(-'Assumps&amp;Panel A Calcs'!$B$88*'Assumps&amp;Panel A Calcs'!D$95)/(1+$B46)^G$44</f>
        <v>-1.3198959953057881</v>
      </c>
      <c r="H46">
        <f>(-'Assumps&amp;Panel A Calcs'!$B$88*'Assumps&amp;Panel A Calcs'!E$95)/(1+$B46)^H$44</f>
        <v>-0.9294184135564002</v>
      </c>
      <c r="I46">
        <f>(-'Assumps&amp;Panel A Calcs'!$B$88*'Assumps&amp;Panel A Calcs'!F$95)/(1+$B46)^I$44</f>
        <v>-0.8023346124549916</v>
      </c>
      <c r="J46">
        <f>(-'Assumps&amp;Panel A Calcs'!$B$88*'Assumps&amp;Panel A Calcs'!G$95)/(1+$B46)^J$44</f>
        <v>-0.52206414577886318</v>
      </c>
      <c r="K46">
        <f>(-'Assumps&amp;Panel A Calcs'!$B$88*'Assumps&amp;Panel A Calcs'!H$95)/(1+$B46)^K$44</f>
        <v>-0.47251766811316409</v>
      </c>
      <c r="L46">
        <f>(-'Assumps&amp;Panel A Calcs'!$B$88*'Assumps&amp;Panel A Calcs'!I$95)/(1+$B46)^L$44</f>
        <v>-8.3065139617275879E-2</v>
      </c>
      <c r="M46">
        <f>(-'Assumps&amp;Panel A Calcs'!$B$88*'Assumps&amp;Panel A Calcs'!J$95)/(1+$B46)^M$44</f>
        <v>-8.1406728960736682E-2</v>
      </c>
      <c r="N46">
        <f t="shared" ref="N46:BB46" si="8">N$21*$B$21/(1+$B46)^N$44</f>
        <v>0.85001304591323534</v>
      </c>
      <c r="O46">
        <f t="shared" si="8"/>
        <v>0.6547596757030314</v>
      </c>
      <c r="P46">
        <f t="shared" si="8"/>
        <v>0.50435723897171725</v>
      </c>
      <c r="Q46">
        <f t="shared" si="8"/>
        <v>0.3885031927631219</v>
      </c>
      <c r="R46">
        <f t="shared" si="8"/>
        <v>0.2992615533681342</v>
      </c>
      <c r="S46">
        <f t="shared" si="8"/>
        <v>0.23051928270487504</v>
      </c>
      <c r="T46">
        <f t="shared" si="8"/>
        <v>0.17756754618392762</v>
      </c>
      <c r="U46">
        <f t="shared" si="8"/>
        <v>0.13677915828910597</v>
      </c>
      <c r="V46">
        <f t="shared" si="8"/>
        <v>0.10536012094742625</v>
      </c>
      <c r="W46">
        <f t="shared" si="8"/>
        <v>8.11582351062064E-2</v>
      </c>
      <c r="X46">
        <f t="shared" si="8"/>
        <v>6.2515675440814641E-2</v>
      </c>
      <c r="Y46">
        <f t="shared" si="8"/>
        <v>4.8155429584032475E-2</v>
      </c>
      <c r="Z46">
        <f t="shared" si="8"/>
        <v>3.7093822982335392E-2</v>
      </c>
      <c r="AA46">
        <f t="shared" si="8"/>
        <v>2.8573137345681062E-2</v>
      </c>
      <c r="AB46">
        <f t="shared" si="8"/>
        <v>2.2009707065350124E-2</v>
      </c>
      <c r="AC46">
        <f t="shared" si="8"/>
        <v>1.6953938212729936E-2</v>
      </c>
      <c r="AD46">
        <f t="shared" si="8"/>
        <v>1.3059511426827429E-2</v>
      </c>
      <c r="AE46">
        <f t="shared" si="8"/>
        <v>1.0059659093211595E-2</v>
      </c>
      <c r="AF46">
        <f t="shared" si="8"/>
        <v>7.7488918049224906E-3</v>
      </c>
      <c r="AG46">
        <f t="shared" si="8"/>
        <v>5.9689223708300843E-3</v>
      </c>
      <c r="AH46">
        <f t="shared" si="8"/>
        <v>4.5978231682578252E-3</v>
      </c>
      <c r="AI46">
        <f t="shared" si="8"/>
        <v>3.5416741202530556E-3</v>
      </c>
      <c r="AJ46">
        <f t="shared" si="8"/>
        <v>2.728129185277723E-3</v>
      </c>
      <c r="AK46">
        <f t="shared" si="8"/>
        <v>2.1014606648881366E-3</v>
      </c>
      <c r="AL46">
        <f t="shared" si="8"/>
        <v>1.6187418652693043E-3</v>
      </c>
      <c r="AM46">
        <f t="shared" si="8"/>
        <v>1.2469066255470593E-3</v>
      </c>
      <c r="AN46">
        <f t="shared" si="8"/>
        <v>9.6048429103579892E-4</v>
      </c>
      <c r="AO46">
        <f t="shared" si="8"/>
        <v>7.3985497745013339E-4</v>
      </c>
      <c r="AP46">
        <f t="shared" si="8"/>
        <v>5.6990561195689065E-4</v>
      </c>
      <c r="AQ46">
        <f t="shared" si="8"/>
        <v>4.3899469009363963E-4</v>
      </c>
      <c r="AR46">
        <f t="shared" si="8"/>
        <v>3.3815483456756758E-4</v>
      </c>
      <c r="AS46">
        <f t="shared" si="8"/>
        <v>2.6047853133947445E-4</v>
      </c>
      <c r="AT46">
        <f t="shared" si="8"/>
        <v>2.006449660124924E-4</v>
      </c>
      <c r="AU46">
        <f t="shared" si="8"/>
        <v>1.5455554889353459E-4</v>
      </c>
      <c r="AV46">
        <f t="shared" si="8"/>
        <v>1.1905316225224658E-4</v>
      </c>
      <c r="AW46">
        <f t="shared" si="8"/>
        <v>9.1705898259422956E-5</v>
      </c>
      <c r="AX46">
        <f t="shared" si="8"/>
        <v>7.0640473688122745E-5</v>
      </c>
      <c r="AY46">
        <f t="shared" si="8"/>
        <v>5.4413910311048304E-5</v>
      </c>
      <c r="AZ46">
        <f t="shared" si="8"/>
        <v>4.1914691121849609E-5</v>
      </c>
      <c r="BA46">
        <f t="shared" si="8"/>
        <v>3.2286621597259961E-5</v>
      </c>
      <c r="BB46">
        <f t="shared" si="8"/>
        <v>2.4870180508648665E-5</v>
      </c>
    </row>
    <row r="47" spans="1:54" x14ac:dyDescent="0.2">
      <c r="A47" t="s">
        <v>66</v>
      </c>
      <c r="B47" s="19">
        <v>0.51020544365576259</v>
      </c>
      <c r="C47">
        <f>SUM(D47:BB47)</f>
        <v>-1.2081698252065154</v>
      </c>
      <c r="D47">
        <f>-'Model Params&amp;Exp Profiles'!$B$9*'Model Params&amp;Exp Profiles'!$B$14/(1+$B47)^D$44</f>
        <v>-0.92841705882352943</v>
      </c>
      <c r="E47">
        <f>(-'Assumps&amp;Panel A Calcs'!$B$88*('Assumps&amp;Panel A Calcs'!B$95+'Assumps&amp;Panel A Calcs'!B$101))/(1+$B47)^E$44</f>
        <v>0.98858170053666283</v>
      </c>
      <c r="F47">
        <f>(-'Assumps&amp;Panel A Calcs'!$B$88*('Assumps&amp;Panel A Calcs'!C$95+'Assumps&amp;Panel A Calcs'!C$101))/(1+$B47)^F$44</f>
        <v>-1.076230531263378</v>
      </c>
      <c r="G47">
        <f>(-'Assumps&amp;Panel A Calcs'!$B$88*('Assumps&amp;Panel A Calcs'!D$95+'Assumps&amp;Panel A Calcs'!D$101))/(1+$B47)^G$44</f>
        <v>-0.75972927198670337</v>
      </c>
      <c r="H47">
        <f>(-'Assumps&amp;Panel A Calcs'!$B$88*('Assumps&amp;Panel A Calcs'!E$95+'Assumps&amp;Panel A Calcs'!E$101))/(1+$B47)^H$44</f>
        <v>-0.79279188212154605</v>
      </c>
      <c r="I47">
        <f>(-'Assumps&amp;Panel A Calcs'!$B$88*('Assumps&amp;Panel A Calcs'!F$95+'Assumps&amp;Panel A Calcs'!F$101))/(1+$B47)^I$44</f>
        <v>-1.2564038082769109</v>
      </c>
      <c r="J47">
        <f>(-'Assumps&amp;Panel A Calcs'!$B$88*('Assumps&amp;Panel A Calcs'!G$95+'Assumps&amp;Panel A Calcs'!G$101))/(1+$B47)^J$44</f>
        <v>0.32152092298664237</v>
      </c>
      <c r="K47">
        <f>(-'Assumps&amp;Panel A Calcs'!$B$88*('Assumps&amp;Panel A Calcs'!H$95+'Assumps&amp;Panel A Calcs'!H$101))/(1+$B47)^K$44</f>
        <v>-0.54627645265703295</v>
      </c>
      <c r="L47">
        <f>(-'Assumps&amp;Panel A Calcs'!$B$88*('Assumps&amp;Panel A Calcs'!I$95+'Assumps&amp;Panel A Calcs'!I$101))/(1+$B47)^L$44</f>
        <v>-0.69573827637931718</v>
      </c>
      <c r="M47">
        <f>(-'Assumps&amp;Panel A Calcs'!$B$88*('Assumps&amp;Panel A Calcs'!J$95+'Assumps&amp;Panel A Calcs'!J$101))/(1+$B47)^M$44</f>
        <v>-3.9903143592555354E-2</v>
      </c>
      <c r="N47">
        <f t="shared" ref="N47:BB47" si="9">N$21*$B$27/(1+$B47)^N$44</f>
        <v>1.1725176392098025</v>
      </c>
      <c r="O47">
        <f t="shared" si="9"/>
        <v>0.78819733588320884</v>
      </c>
      <c r="P47">
        <f t="shared" si="9"/>
        <v>0.52984707395282493</v>
      </c>
      <c r="Q47">
        <f t="shared" si="9"/>
        <v>0.35617720207312242</v>
      </c>
      <c r="R47">
        <f t="shared" si="9"/>
        <v>0.2394317257056949</v>
      </c>
      <c r="S47">
        <f t="shared" si="9"/>
        <v>0.16095233198737388</v>
      </c>
      <c r="T47">
        <f t="shared" si="9"/>
        <v>0.10819641004474301</v>
      </c>
      <c r="U47">
        <f t="shared" si="9"/>
        <v>7.2732485463388619E-2</v>
      </c>
      <c r="V47">
        <f t="shared" si="9"/>
        <v>4.889269837598522E-2</v>
      </c>
      <c r="W47">
        <f t="shared" si="9"/>
        <v>3.2866963630555045E-2</v>
      </c>
      <c r="X47">
        <f t="shared" si="9"/>
        <v>2.2094041322595761E-2</v>
      </c>
      <c r="Y47">
        <f t="shared" si="9"/>
        <v>1.4852198318397732E-2</v>
      </c>
      <c r="Z47">
        <f t="shared" si="9"/>
        <v>9.9840401159845514E-3</v>
      </c>
      <c r="AA47">
        <f t="shared" si="9"/>
        <v>6.711535551886064E-3</v>
      </c>
      <c r="AB47">
        <f t="shared" si="9"/>
        <v>4.5116715218434999E-3</v>
      </c>
      <c r="AC47">
        <f t="shared" si="9"/>
        <v>3.0328647987707476E-3</v>
      </c>
      <c r="AD47">
        <f t="shared" si="9"/>
        <v>2.038771848324687E-3</v>
      </c>
      <c r="AE47">
        <f t="shared" si="9"/>
        <v>1.3705163023442297E-3</v>
      </c>
      <c r="AF47">
        <f t="shared" si="9"/>
        <v>9.2129726851720105E-4</v>
      </c>
      <c r="AG47">
        <f t="shared" si="9"/>
        <v>6.1932036527068439E-4</v>
      </c>
      <c r="AH47">
        <f t="shared" si="9"/>
        <v>4.163235124492855E-4</v>
      </c>
      <c r="AI47">
        <f t="shared" si="9"/>
        <v>2.7986366465174406E-4</v>
      </c>
      <c r="AJ47">
        <f t="shared" si="9"/>
        <v>1.8813174958943709E-4</v>
      </c>
      <c r="AK47">
        <f t="shared" si="9"/>
        <v>1.2646713265770167E-4</v>
      </c>
      <c r="AL47">
        <f t="shared" si="9"/>
        <v>8.5014547930184755E-5</v>
      </c>
      <c r="AM47">
        <f t="shared" si="9"/>
        <v>5.7149025267582336E-5</v>
      </c>
      <c r="AN47">
        <f t="shared" si="9"/>
        <v>3.8417084705512544E-5</v>
      </c>
      <c r="AO47">
        <f t="shared" si="9"/>
        <v>2.5824979347595484E-5</v>
      </c>
      <c r="AP47">
        <f t="shared" si="9"/>
        <v>1.7360233433018253E-5</v>
      </c>
      <c r="AQ47">
        <f t="shared" si="9"/>
        <v>1.1670007584224671E-5</v>
      </c>
      <c r="AR47">
        <f t="shared" si="9"/>
        <v>7.8448874285778236E-6</v>
      </c>
      <c r="AS47">
        <f t="shared" si="9"/>
        <v>5.2735405973728946E-6</v>
      </c>
      <c r="AT47">
        <f t="shared" si="9"/>
        <v>3.5450133205011072E-6</v>
      </c>
      <c r="AU47">
        <f t="shared" si="9"/>
        <v>2.3830516159846796E-6</v>
      </c>
      <c r="AV47">
        <f t="shared" si="9"/>
        <v>1.6019502582981669E-6</v>
      </c>
      <c r="AW47">
        <f t="shared" si="9"/>
        <v>1.0768732883702937E-6</v>
      </c>
      <c r="AX47">
        <f t="shared" si="9"/>
        <v>7.2390267625251422E-7</v>
      </c>
      <c r="AY47">
        <f t="shared" si="9"/>
        <v>4.8662650503534249E-7</v>
      </c>
      <c r="AZ47">
        <f t="shared" si="9"/>
        <v>3.271231937265402E-7</v>
      </c>
      <c r="BA47">
        <f t="shared" si="9"/>
        <v>2.1990085366615973E-7</v>
      </c>
      <c r="BB47">
        <f t="shared" si="9"/>
        <v>1.4782316378192827E-7</v>
      </c>
    </row>
    <row r="49" spans="1:54" x14ac:dyDescent="0.2">
      <c r="A49" t="s">
        <v>301</v>
      </c>
      <c r="B49" s="19" t="s">
        <v>298</v>
      </c>
      <c r="C49" t="s">
        <v>192</v>
      </c>
      <c r="D49" t="s">
        <v>302</v>
      </c>
      <c r="E49" t="s">
        <v>300</v>
      </c>
      <c r="N49" t="s">
        <v>371</v>
      </c>
    </row>
    <row r="50" spans="1:54" x14ac:dyDescent="0.2">
      <c r="A50" t="s">
        <v>65</v>
      </c>
      <c r="B50" s="19">
        <v>0.14309379520123611</v>
      </c>
      <c r="C50">
        <f>SUM(D50:BB50)</f>
        <v>-4.5424170641604036</v>
      </c>
      <c r="D50">
        <f>-'Model Params&amp;Exp Profiles'!$B$8*'Model Params&amp;Exp Profiles'!$B$14/(1+$B50)^D$44</f>
        <v>-0.92841705882352943</v>
      </c>
      <c r="E50">
        <f>(-'Assumps&amp;Panel A Calcs'!$B$88*'Assumps&amp;Panel A Calcs'!B$95)/(1+$B50)^E$44</f>
        <v>0.18027803708357559</v>
      </c>
      <c r="F50">
        <f>(-'Assumps&amp;Panel A Calcs'!$B$88*'Assumps&amp;Panel A Calcs'!C$95)/(1+$B50)^F$44</f>
        <v>-0.62247941461010736</v>
      </c>
      <c r="G50">
        <f>(-'Assumps&amp;Panel A Calcs'!$B$88*'Assumps&amp;Panel A Calcs'!D$95)/(1+$B50)^G$44</f>
        <v>-2.0229257162065455</v>
      </c>
      <c r="H50">
        <f>(-'Assumps&amp;Panel A Calcs'!$B$88*'Assumps&amp;Panel A Calcs'!E$95)/(1+$B50)^H$44</f>
        <v>-1.6423469362765439</v>
      </c>
      <c r="I50">
        <f>(-'Assumps&amp;Panel A Calcs'!$B$88*'Assumps&amp;Panel A Calcs'!F$95)/(1+$B50)^I$44</f>
        <v>-1.6346416795664733</v>
      </c>
      <c r="J50">
        <f>(-'Assumps&amp;Panel A Calcs'!$B$88*'Assumps&amp;Panel A Calcs'!G$95)/(1+$B50)^J$44</f>
        <v>-1.2263214259307571</v>
      </c>
      <c r="K50">
        <f>(-'Assumps&amp;Panel A Calcs'!$B$88*'Assumps&amp;Panel A Calcs'!H$95)/(1+$B50)^K$44</f>
        <v>-1.2797110159987888</v>
      </c>
      <c r="L50">
        <f>(-'Assumps&amp;Panel A Calcs'!$B$88*'Assumps&amp;Panel A Calcs'!I$95)/(1+$B50)^L$44</f>
        <v>-0.25937377555101748</v>
      </c>
      <c r="M50">
        <f>(-'Assumps&amp;Panel A Calcs'!$B$88*'Assumps&amp;Panel A Calcs'!J$95)/(1+$B50)^M$44</f>
        <v>-0.2930764869177811</v>
      </c>
      <c r="N50">
        <f>'Assumps&amp;Panel A Calcs'!$B$12*N$21*$B$21/(1+$B50)^N$44</f>
        <v>0.58480787063385997</v>
      </c>
      <c r="O50">
        <f>'Assumps&amp;Panel A Calcs'!$B$12*O$21*$B$21/(1+$B50)^O$44</f>
        <v>0.51937728361387647</v>
      </c>
      <c r="P50">
        <f>'Assumps&amp;Panel A Calcs'!$B$12*P$21*$B$21/(1+$B50)^P$44</f>
        <v>0.46126732603949072</v>
      </c>
      <c r="Q50">
        <f>'Assumps&amp;Panel A Calcs'!$B$12*Q$21*$B$21/(1+$B50)^Q$44</f>
        <v>0.40965893731655934</v>
      </c>
      <c r="R50">
        <f>'Assumps&amp;Panel A Calcs'!$B$12*R$21*$B$21/(1+$B50)^R$44</f>
        <v>0.36382469654693245</v>
      </c>
      <c r="S50">
        <f>'Assumps&amp;Panel A Calcs'!$B$12*S$21*$B$21/(1+$B50)^S$44</f>
        <v>0.32311856952160495</v>
      </c>
      <c r="T50">
        <f>'Assumps&amp;Panel A Calcs'!$B$12*T$21*$B$21/(1+$B50)^T$44</f>
        <v>0.28696680286028964</v>
      </c>
      <c r="U50">
        <f>'Assumps&amp;Panel A Calcs'!$B$12*U$21*$B$21/(1+$B50)^U$44</f>
        <v>0.25485983695019454</v>
      </c>
      <c r="V50">
        <f>'Assumps&amp;Panel A Calcs'!$B$12*V$21*$B$21/(1+$B50)^V$44</f>
        <v>0.22634512369677304</v>
      </c>
      <c r="W50">
        <f>'Assumps&amp;Panel A Calcs'!$B$12*W$21*$B$21/(1+$B50)^W$44</f>
        <v>0.20102074785255167</v>
      </c>
      <c r="X50">
        <f>'Assumps&amp;Panel A Calcs'!$B$12*X$21*$B$21/(1+$B50)^X$44</f>
        <v>0.17852976201658399</v>
      </c>
      <c r="Y50">
        <f>'Assumps&amp;Panel A Calcs'!$B$12*Y$21*$B$21/(1+$B50)^Y$44</f>
        <v>0.15855515545627563</v>
      </c>
      <c r="Z50">
        <f>'Assumps&amp;Panel A Calcs'!$B$12*Z$21*$B$21/(1+$B50)^Z$44</f>
        <v>0.14081538583705974</v>
      </c>
      <c r="AA50">
        <f>'Assumps&amp;Panel A Calcs'!$B$12*AA$21*$B$21/(1+$B50)^AA$44</f>
        <v>0.12506041087959577</v>
      </c>
      <c r="AB50">
        <f>'Assumps&amp;Panel A Calcs'!$B$12*AB$21*$B$21/(1+$B50)^AB$44</f>
        <v>0.11106816401064863</v>
      </c>
      <c r="AC50">
        <f>'Assumps&amp;Panel A Calcs'!$B$12*AC$21*$B$21/(1+$B50)^AC$44</f>
        <v>9.8641424331902941E-2</v>
      </c>
      <c r="AD50">
        <f>'Assumps&amp;Panel A Calcs'!$B$12*AD$21*$B$21/(1+$B50)^AD$44</f>
        <v>8.760503678888272E-2</v>
      </c>
      <c r="AE50">
        <f>'Assumps&amp;Panel A Calcs'!$B$12*AE$21*$B$21/(1+$B50)^AE$44</f>
        <v>7.7803443358221466E-2</v>
      </c>
      <c r="AF50">
        <f>'Assumps&amp;Panel A Calcs'!$B$12*AF$21*$B$21/(1+$B50)^AF$44</f>
        <v>6.9098490455336004E-2</v>
      </c>
      <c r="AG50">
        <f>'Assumps&amp;Panel A Calcs'!$B$12*AG$21*$B$21/(1+$B50)^AG$44</f>
        <v>6.1367481657887718E-2</v>
      </c>
      <c r="AH50">
        <f>'Assumps&amp;Panel A Calcs'!$B$12*AH$21*$B$21/(1+$B50)^AH$44</f>
        <v>5.4501448298142463E-2</v>
      </c>
      <c r="AI50">
        <f>'Assumps&amp;Panel A Calcs'!$B$12*AI$21*$B$21/(1+$B50)^AI$44</f>
        <v>4.8403613548207297E-2</v>
      </c>
      <c r="AJ50">
        <f>'Assumps&amp;Panel A Calcs'!$B$12*AJ$21*$B$21/(1+$B50)^AJ$44</f>
        <v>4.2988028349405322E-2</v>
      </c>
      <c r="AK50">
        <f>'Assumps&amp;Panel A Calcs'!$B$12*AK$21*$B$21/(1+$B50)^AK$44</f>
        <v>3.8178359959196016E-2</v>
      </c>
      <c r="AL50">
        <f>'Assumps&amp;Panel A Calcs'!$B$12*AL$21*$B$21/(1+$B50)^AL$44</f>
        <v>3.3906816040194257E-2</v>
      </c>
      <c r="AM50">
        <f>'Assumps&amp;Panel A Calcs'!$B$12*AM$21*$B$21/(1+$B50)^AM$44</f>
        <v>3.0113189126309056E-2</v>
      </c>
      <c r="AN50">
        <f>'Assumps&amp;Panel A Calcs'!$B$12*AN$21*$B$21/(1+$B50)^AN$44</f>
        <v>2.6744007997740113E-2</v>
      </c>
      <c r="AO50">
        <f>'Assumps&amp;Panel A Calcs'!$B$12*AO$21*$B$21/(1+$B50)^AO$44</f>
        <v>2.3751784003451838E-2</v>
      </c>
      <c r="AP50">
        <f>'Assumps&amp;Panel A Calcs'!$B$12*AP$21*$B$21/(1+$B50)^AP$44</f>
        <v>2.1094341708030494E-2</v>
      </c>
      <c r="AQ50">
        <f>'Assumps&amp;Panel A Calcs'!$B$12*AQ$21*$B$21/(1+$B50)^AQ$44</f>
        <v>1.8734224428383465E-2</v>
      </c>
      <c r="AR50">
        <f>'Assumps&amp;Panel A Calcs'!$B$12*AR$21*$B$21/(1+$B50)^AR$44</f>
        <v>1.6638166281312639E-2</v>
      </c>
      <c r="AS50">
        <f>'Assumps&amp;Panel A Calcs'!$B$12*AS$21*$B$21/(1+$B50)^AS$44</f>
        <v>1.4776623300465912E-2</v>
      </c>
      <c r="AT50">
        <f>'Assumps&amp;Panel A Calcs'!$B$12*AT$21*$B$21/(1+$B50)^AT$44</f>
        <v>1.3123357013754153E-2</v>
      </c>
      <c r="AU50">
        <f>'Assumps&amp;Panel A Calcs'!$B$12*AU$21*$B$21/(1+$B50)^AU$44</f>
        <v>1.1655064611752001E-2</v>
      </c>
      <c r="AV50">
        <f>'Assumps&amp;Panel A Calcs'!$B$12*AV$21*$B$21/(1+$B50)^AV$44</f>
        <v>1.0351050494301413E-2</v>
      </c>
      <c r="AW50">
        <f>'Assumps&amp;Panel A Calcs'!$B$12*AW$21*$B$21/(1+$B50)^AW$44</f>
        <v>9.1929345657631237E-3</v>
      </c>
      <c r="AX50">
        <f>'Assumps&amp;Panel A Calcs'!$B$12*AX$21*$B$21/(1+$B50)^AX$44</f>
        <v>8.1643931673338766E-3</v>
      </c>
      <c r="AY50">
        <f>'Assumps&amp;Panel A Calcs'!$B$12*AY$21*$B$21/(1+$B50)^AY$44</f>
        <v>7.2509289948671325E-3</v>
      </c>
      <c r="AZ50">
        <f>'Assumps&amp;Panel A Calcs'!$B$12*AZ$21*$B$21/(1+$B50)^AZ$44</f>
        <v>6.4396667591859521E-3</v>
      </c>
      <c r="BA50">
        <f>'Assumps&amp;Panel A Calcs'!$B$12*BA$21*$B$21/(1+$B50)^BA$44</f>
        <v>5.7191717087176352E-3</v>
      </c>
      <c r="BB50">
        <f>'Assumps&amp;Panel A Calcs'!$B$12*BB$21*$B$21/(1+$B50)^BB$44</f>
        <v>5.0792884565242589E-3</v>
      </c>
    </row>
    <row r="51" spans="1:54" x14ac:dyDescent="0.2">
      <c r="A51" t="s">
        <v>66</v>
      </c>
      <c r="B51" s="19">
        <f>0.1185-0.02</f>
        <v>9.849999999999999E-2</v>
      </c>
      <c r="C51">
        <f>SUM(D51:BB51)</f>
        <v>34.318657797794252</v>
      </c>
      <c r="D51">
        <f>-'Model Params&amp;Exp Profiles'!$B$8*'Model Params&amp;Exp Profiles'!$B$14/(1+$B51)^D$44</f>
        <v>-0.92841705882352943</v>
      </c>
      <c r="E51">
        <f>(-'Assumps&amp;Panel A Calcs'!$B$88*('Assumps&amp;Panel A Calcs'!B$95+'Assumps&amp;Panel A Calcs'!B$101))/(1+$B51)^E$44</f>
        <v>1.3590910019562485</v>
      </c>
      <c r="F51">
        <f>(-'Assumps&amp;Panel A Calcs'!$B$88*('Assumps&amp;Panel A Calcs'!C$95+'Assumps&amp;Panel A Calcs'!C$101))/(1+$B51)^F$44</f>
        <v>-2.0341231783211207</v>
      </c>
      <c r="G51">
        <f>(-'Assumps&amp;Panel A Calcs'!$B$88*('Assumps&amp;Panel A Calcs'!D$95+'Assumps&amp;Panel A Calcs'!D$101))/(1+$B51)^G$44</f>
        <v>-1.9740891895997041</v>
      </c>
      <c r="H51">
        <f>(-'Assumps&amp;Panel A Calcs'!$B$88*('Assumps&amp;Panel A Calcs'!E$95+'Assumps&amp;Panel A Calcs'!E$101))/(1+$B51)^H$44</f>
        <v>-2.8320640752041615</v>
      </c>
      <c r="I51">
        <f>(-'Assumps&amp;Panel A Calcs'!$B$88*('Assumps&amp;Panel A Calcs'!F$95+'Assumps&amp;Panel A Calcs'!F$101))/(1+$B51)^I$44</f>
        <v>-6.1703399918947133</v>
      </c>
      <c r="J51">
        <f>(-'Assumps&amp;Panel A Calcs'!$B$88*('Assumps&amp;Panel A Calcs'!G$95+'Assumps&amp;Panel A Calcs'!G$101))/(1+$B51)^J$44</f>
        <v>2.1708262308676169</v>
      </c>
      <c r="K51">
        <f>(-'Assumps&amp;Panel A Calcs'!$B$88*('Assumps&amp;Panel A Calcs'!H$95+'Assumps&amp;Panel A Calcs'!H$101))/(1+$B51)^K$44</f>
        <v>-5.07065743648708</v>
      </c>
      <c r="L51">
        <f>(-'Assumps&amp;Panel A Calcs'!$B$88*('Assumps&amp;Panel A Calcs'!I$95+'Assumps&amp;Panel A Calcs'!I$101))/(1+$B51)^L$44</f>
        <v>-8.8783785445150976</v>
      </c>
      <c r="M51">
        <f>(-'Assumps&amp;Panel A Calcs'!$B$88*('Assumps&amp;Panel A Calcs'!J$95+'Assumps&amp;Panel A Calcs'!J$101))/(1+$B51)^M$44</f>
        <v>-0.70005287279140904</v>
      </c>
      <c r="N51">
        <f>'Assumps&amp;Panel A Calcs'!$B$12*N$21*$B$27/(1+$B51)^N$44</f>
        <v>4.6874065575987593</v>
      </c>
      <c r="O51">
        <f>'Assumps&amp;Panel A Calcs'!$B$12*O$21*$B$27/(1+$B51)^O$44</f>
        <v>4.3319573393484401</v>
      </c>
      <c r="P51">
        <f>'Assumps&amp;Panel A Calcs'!$B$12*P$21*$B$27/(1+$B51)^P$44</f>
        <v>4.0034620763828288</v>
      </c>
      <c r="Q51">
        <f>'Assumps&amp;Panel A Calcs'!$B$12*Q$21*$B$27/(1+$B51)^Q$44</f>
        <v>3.6998768319925803</v>
      </c>
      <c r="R51">
        <f>'Assumps&amp;Panel A Calcs'!$B$12*R$21*$B$27/(1+$B51)^R$44</f>
        <v>3.4193126625752086</v>
      </c>
      <c r="S51">
        <f>'Assumps&amp;Panel A Calcs'!$B$12*S$21*$B$27/(1+$B51)^S$44</f>
        <v>3.1600238644026883</v>
      </c>
      <c r="T51">
        <f>'Assumps&amp;Panel A Calcs'!$B$12*T$21*$B$27/(1+$B51)^T$44</f>
        <v>2.9203971116446144</v>
      </c>
      <c r="U51">
        <f>'Assumps&amp;Panel A Calcs'!$B$12*U$21*$B$27/(1+$B51)^U$44</f>
        <v>2.6989414180624607</v>
      </c>
      <c r="V51">
        <f>'Assumps&amp;Panel A Calcs'!$B$12*V$21*$B$27/(1+$B51)^V$44</f>
        <v>2.4942788599153483</v>
      </c>
      <c r="W51">
        <f>'Assumps&amp;Panel A Calcs'!$B$12*W$21*$B$27/(1+$B51)^W$44</f>
        <v>2.305136002354176</v>
      </c>
      <c r="X51">
        <f>'Assumps&amp;Panel A Calcs'!$B$12*X$21*$B$27/(1+$B51)^X$44</f>
        <v>2.1303359759580882</v>
      </c>
      <c r="Y51">
        <f>'Assumps&amp;Panel A Calcs'!$B$12*Y$21*$B$27/(1+$B51)^Y$44</f>
        <v>1.968791154112564</v>
      </c>
      <c r="Z51">
        <f>'Assumps&amp;Panel A Calcs'!$B$12*Z$21*$B$27/(1+$B51)^Z$44</f>
        <v>1.8194963856668867</v>
      </c>
      <c r="AA51">
        <f>'Assumps&amp;Panel A Calcs'!$B$12*AA$21*$B$27/(1+$B51)^AA$44</f>
        <v>1.6815227407637903</v>
      </c>
      <c r="AB51">
        <f>'Assumps&amp;Panel A Calcs'!$B$12*AB$21*$B$27/(1+$B51)^AB$44</f>
        <v>1.5540117309270827</v>
      </c>
      <c r="AC51">
        <f>'Assumps&amp;Panel A Calcs'!$B$12*AC$21*$B$27/(1+$B51)^AC$44</f>
        <v>1.4361699674439461</v>
      </c>
      <c r="AD51">
        <f>'Assumps&amp;Panel A Calcs'!$B$12*AD$21*$B$27/(1+$B51)^AD$44</f>
        <v>1.3272642248057296</v>
      </c>
      <c r="AE51">
        <f>'Assumps&amp;Panel A Calcs'!$B$12*AE$21*$B$27/(1+$B51)^AE$44</f>
        <v>1.2266168784913762</v>
      </c>
      <c r="AF51">
        <f>'Assumps&amp;Panel A Calcs'!$B$12*AF$21*$B$27/(1+$B51)^AF$44</f>
        <v>1.1336016887068234</v>
      </c>
      <c r="AG51">
        <f>'Assumps&amp;Panel A Calcs'!$B$12*AG$21*$B$27/(1+$B51)^AG$44</f>
        <v>1.0476399038463062</v>
      </c>
      <c r="AH51">
        <f>'Assumps&amp;Panel A Calcs'!$B$12*AH$21*$B$27/(1+$B51)^AH$44</f>
        <v>0.96819665943083311</v>
      </c>
      <c r="AI51">
        <f>'Assumps&amp;Panel A Calcs'!$B$12*AI$21*$B$27/(1+$B51)^AI$44</f>
        <v>0.89477765011759824</v>
      </c>
      <c r="AJ51">
        <f>'Assumps&amp;Panel A Calcs'!$B$12*AJ$21*$B$27/(1+$B51)^AJ$44</f>
        <v>0.82692605407317799</v>
      </c>
      <c r="AK51">
        <f>'Assumps&amp;Panel A Calcs'!$B$12*AK$21*$B$27/(1+$B51)^AK$44</f>
        <v>0.76421969057359163</v>
      </c>
      <c r="AL51">
        <f>'Assumps&amp;Panel A Calcs'!$B$12*AL$21*$B$27/(1+$B51)^AL$44</f>
        <v>0.7062683931454804</v>
      </c>
      <c r="AM51">
        <f>'Assumps&amp;Panel A Calcs'!$B$12*AM$21*$B$27/(1+$B51)^AM$44</f>
        <v>0.65271158190377032</v>
      </c>
      <c r="AN51">
        <f>'Assumps&amp;Panel A Calcs'!$B$12*AN$21*$B$27/(1+$B51)^AN$44</f>
        <v>0.60321601998061714</v>
      </c>
      <c r="AO51">
        <f>'Assumps&amp;Panel A Calcs'!$B$12*AO$21*$B$27/(1+$B51)^AO$44</f>
        <v>0.55747374008586492</v>
      </c>
      <c r="AP51">
        <f>'Assumps&amp;Panel A Calcs'!$B$12*AP$21*$B$27/(1+$B51)^AP$44</f>
        <v>0.51520012829783346</v>
      </c>
      <c r="AQ51">
        <f>'Assumps&amp;Panel A Calcs'!$B$12*AQ$21*$B$27/(1+$B51)^AQ$44</f>
        <v>0.47613215316154811</v>
      </c>
      <c r="AR51">
        <f>'Assumps&amp;Panel A Calcs'!$B$12*AR$21*$B$27/(1+$B51)^AR$44</f>
        <v>0.44002672907565199</v>
      </c>
      <c r="AS51">
        <f>'Assumps&amp;Panel A Calcs'!$B$12*AS$21*$B$27/(1+$B51)^AS$44</f>
        <v>0.40665920378479931</v>
      </c>
      <c r="AT51">
        <f>'Assumps&amp;Panel A Calcs'!$B$12*AT$21*$B$27/(1+$B51)^AT$44</f>
        <v>0.3758219605665255</v>
      </c>
      <c r="AU51">
        <f>'Assumps&amp;Panel A Calcs'!$B$12*AU$21*$B$27/(1+$B51)^AU$44</f>
        <v>0.34732312641523599</v>
      </c>
      <c r="AV51">
        <f>'Assumps&amp;Panel A Calcs'!$B$12*AV$21*$B$27/(1+$B51)^AV$44</f>
        <v>0.32098537818547807</v>
      </c>
      <c r="AW51">
        <f>'Assumps&amp;Panel A Calcs'!$B$12*AW$21*$B$27/(1+$B51)^AW$44</f>
        <v>0.29664483926617879</v>
      </c>
      <c r="AX51">
        <f>'Assumps&amp;Panel A Calcs'!$B$12*AX$21*$B$27/(1+$B51)^AX$44</f>
        <v>0.27415005992082364</v>
      </c>
      <c r="AY51">
        <f>'Assumps&amp;Panel A Calcs'!$B$12*AY$21*$B$27/(1+$B51)^AY$44</f>
        <v>0.25336107494913079</v>
      </c>
      <c r="AZ51">
        <f>'Assumps&amp;Panel A Calcs'!$B$12*AZ$21*$B$27/(1+$B51)^AZ$44</f>
        <v>0.23414853280687992</v>
      </c>
      <c r="BA51">
        <f>'Assumps&amp;Panel A Calcs'!$B$12*BA$21*$B$27/(1+$B51)^BA$44</f>
        <v>0.21639289076517484</v>
      </c>
      <c r="BB51">
        <f>'Assumps&amp;Panel A Calcs'!$B$12*BB$21*$B$27/(1+$B51)^BB$44</f>
        <v>0.19998367110132498</v>
      </c>
    </row>
    <row r="53" spans="1:54" x14ac:dyDescent="0.2">
      <c r="A53" s="58" t="s">
        <v>387</v>
      </c>
      <c r="C53" t="s">
        <v>192</v>
      </c>
    </row>
    <row r="54" spans="1:54" x14ac:dyDescent="0.2">
      <c r="A54" t="s">
        <v>388</v>
      </c>
      <c r="B54">
        <f>'Assumps&amp;Panel A Calcs'!$B$25+'Assumps&amp;Panel A Calcs'!$B$26+'Assumps&amp;Panel A Calcs'!$B$27</f>
        <v>18.5</v>
      </c>
      <c r="C54" s="19">
        <f>SUM(D54:BB54)</f>
        <v>705.40519780553541</v>
      </c>
      <c r="D54">
        <f t="shared" ref="D54:AI54" si="10">$B54*D$22</f>
        <v>0</v>
      </c>
      <c r="E54">
        <f t="shared" si="10"/>
        <v>0</v>
      </c>
      <c r="F54">
        <f t="shared" si="10"/>
        <v>0</v>
      </c>
      <c r="G54">
        <f t="shared" si="10"/>
        <v>0</v>
      </c>
      <c r="H54">
        <f t="shared" si="10"/>
        <v>0</v>
      </c>
      <c r="I54">
        <f t="shared" si="10"/>
        <v>0</v>
      </c>
      <c r="J54">
        <f t="shared" si="10"/>
        <v>0</v>
      </c>
      <c r="K54">
        <f t="shared" si="10"/>
        <v>0</v>
      </c>
      <c r="L54">
        <f t="shared" si="10"/>
        <v>0</v>
      </c>
      <c r="M54">
        <f t="shared" si="10"/>
        <v>0</v>
      </c>
      <c r="N54">
        <f t="shared" si="10"/>
        <v>55.687026692948777</v>
      </c>
      <c r="O54">
        <f t="shared" si="10"/>
        <v>51.46424169201785</v>
      </c>
      <c r="P54">
        <f t="shared" si="10"/>
        <v>47.561673341589923</v>
      </c>
      <c r="Q54">
        <f t="shared" si="10"/>
        <v>43.955039395887205</v>
      </c>
      <c r="R54">
        <f t="shared" si="10"/>
        <v>40.621898948297407</v>
      </c>
      <c r="S54">
        <f t="shared" si="10"/>
        <v>37.541512801376001</v>
      </c>
      <c r="T54">
        <f t="shared" si="10"/>
        <v>34.694714425085948</v>
      </c>
      <c r="U54">
        <f t="shared" si="10"/>
        <v>32.063790700361636</v>
      </c>
      <c r="V54">
        <f t="shared" si="10"/>
        <v>29.632371705969174</v>
      </c>
      <c r="W54">
        <f t="shared" si="10"/>
        <v>27.385328862903879</v>
      </c>
      <c r="X54">
        <f t="shared" si="10"/>
        <v>25.308680802567153</v>
      </c>
      <c r="Y54">
        <f t="shared" si="10"/>
        <v>23.38950637302338</v>
      </c>
      <c r="Z54">
        <f t="shared" si="10"/>
        <v>21.615864242051281</v>
      </c>
      <c r="AA54">
        <f t="shared" si="10"/>
        <v>19.976718596750537</v>
      </c>
      <c r="AB54">
        <f t="shared" si="10"/>
        <v>18.461870477397497</v>
      </c>
      <c r="AC54">
        <f t="shared" si="10"/>
        <v>17.06189431830127</v>
      </c>
      <c r="AD54">
        <f t="shared" si="10"/>
        <v>15.768079300809694</v>
      </c>
      <c r="AE54">
        <f t="shared" si="10"/>
        <v>14.572375153556671</v>
      </c>
      <c r="AF54">
        <f t="shared" si="10"/>
        <v>13.46734206271346</v>
      </c>
      <c r="AG54">
        <f t="shared" si="10"/>
        <v>12.446104380579616</v>
      </c>
      <c r="AH54">
        <f t="shared" si="10"/>
        <v>11.502307844482862</v>
      </c>
      <c r="AI54">
        <f t="shared" si="10"/>
        <v>10.63008003979882</v>
      </c>
      <c r="AJ54">
        <f t="shared" ref="AJ54:BB54" si="11">$B54*AJ$22</f>
        <v>9.8239938610867199</v>
      </c>
      <c r="AK54">
        <f t="shared" si="11"/>
        <v>9.0790337439920261</v>
      </c>
      <c r="AL54">
        <f t="shared" si="11"/>
        <v>8.3905644578067431</v>
      </c>
      <c r="AM54">
        <f t="shared" si="11"/>
        <v>7.7543022645110655</v>
      </c>
      <c r="AN54">
        <f t="shared" si="11"/>
        <v>7.1662882648444572</v>
      </c>
      <c r="AO54">
        <f t="shared" si="11"/>
        <v>6.6228637655622151</v>
      </c>
      <c r="AP54">
        <f t="shared" si="11"/>
        <v>6.1206475146097059</v>
      </c>
      <c r="AQ54">
        <f t="shared" si="11"/>
        <v>5.6565146625687523</v>
      </c>
      <c r="AR54">
        <f t="shared" si="11"/>
        <v>5.2275773194718234</v>
      </c>
      <c r="AS54">
        <f t="shared" si="11"/>
        <v>4.8311665860061872</v>
      </c>
      <c r="AT54">
        <f t="shared" si="11"/>
        <v>4.4648159473040332</v>
      </c>
      <c r="AU54">
        <f t="shared" si="11"/>
        <v>4.1262459259927686</v>
      </c>
      <c r="AV54">
        <f t="shared" si="11"/>
        <v>3.8133498990148929</v>
      </c>
      <c r="AW54">
        <f t="shared" si="11"/>
        <v>3.5241809899680652</v>
      </c>
      <c r="AX54">
        <f t="shared" si="11"/>
        <v>3.2569399554079017</v>
      </c>
      <c r="AY54">
        <f t="shared" si="11"/>
        <v>3.0099639897406485</v>
      </c>
      <c r="AZ54">
        <f t="shared" si="11"/>
        <v>2.7817163790484352</v>
      </c>
      <c r="BA54">
        <f t="shared" si="11"/>
        <v>2.5707769394719819</v>
      </c>
      <c r="BB54">
        <f t="shared" si="11"/>
        <v>2.3758331806572204</v>
      </c>
    </row>
    <row r="467" spans="2:2" x14ac:dyDescent="0.2">
      <c r="B467">
        <v>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499984740745262"/>
  </sheetPr>
  <dimension ref="A1:BB37"/>
  <sheetViews>
    <sheetView showRuler="0" workbookViewId="0">
      <selection activeCell="A35" sqref="A35"/>
    </sheetView>
  </sheetViews>
  <sheetFormatPr baseColWidth="10" defaultColWidth="11" defaultRowHeight="16" x14ac:dyDescent="0.2"/>
  <sheetData>
    <row r="1" spans="1:3" x14ac:dyDescent="0.2">
      <c r="A1" s="19" t="s">
        <v>393</v>
      </c>
    </row>
    <row r="4" spans="1:3" x14ac:dyDescent="0.2">
      <c r="A4" s="19" t="s">
        <v>235</v>
      </c>
      <c r="C4" s="61" t="s">
        <v>245</v>
      </c>
    </row>
    <row r="5" spans="1:3" x14ac:dyDescent="0.2">
      <c r="A5" s="60" t="s">
        <v>244</v>
      </c>
      <c r="B5" s="61"/>
      <c r="C5" s="61"/>
    </row>
    <row r="6" spans="1:3" x14ac:dyDescent="0.2">
      <c r="A6" s="61" t="s">
        <v>223</v>
      </c>
      <c r="B6" s="61">
        <v>0</v>
      </c>
    </row>
    <row r="7" spans="1:3" x14ac:dyDescent="0.2">
      <c r="A7" s="62" t="s">
        <v>224</v>
      </c>
      <c r="B7" s="61">
        <f>'Model Params&amp;Exp Profiles'!B45*12*('Assumps&amp;Panel A Calcs'!B42/'Assumps&amp;Panel A Calcs'!$B$43)</f>
        <v>10.424338823529412</v>
      </c>
      <c r="C7" s="61"/>
    </row>
    <row r="8" spans="1:3" x14ac:dyDescent="0.2">
      <c r="A8" s="62" t="s">
        <v>225</v>
      </c>
      <c r="B8" s="61">
        <f>'Model Params&amp;Exp Profiles'!B45*12*('Assumps&amp;Panel A Calcs'!B43/'Assumps&amp;Panel A Calcs'!$B$43)</f>
        <v>41.148705882352942</v>
      </c>
      <c r="C8" s="61"/>
    </row>
    <row r="12" spans="1:3" x14ac:dyDescent="0.2">
      <c r="A12" s="69" t="s">
        <v>305</v>
      </c>
    </row>
    <row r="14" spans="1:3" x14ac:dyDescent="0.2">
      <c r="A14" s="58" t="s">
        <v>23</v>
      </c>
    </row>
    <row r="17" spans="1:54" x14ac:dyDescent="0.2">
      <c r="A17" t="s">
        <v>281</v>
      </c>
    </row>
    <row r="18" spans="1:54" x14ac:dyDescent="0.2">
      <c r="A18" t="s">
        <v>304</v>
      </c>
      <c r="B18">
        <f>'Model Params&amp;Exp Profiles'!B45</f>
        <v>3.4290588235294122</v>
      </c>
    </row>
    <row r="19" spans="1:54" x14ac:dyDescent="0.2">
      <c r="C19" t="s">
        <v>394</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1" spans="1:54" x14ac:dyDescent="0.2">
      <c r="A21" t="s">
        <v>324</v>
      </c>
      <c r="B21" t="s">
        <v>290</v>
      </c>
      <c r="D21">
        <f>'Model Params&amp;Exp Profiles'!H$7*12*'Model Params&amp;Exp Profiles'!H$8*'Model Params&amp;Exp Profiles'!H$9*$B$18</f>
        <v>0</v>
      </c>
      <c r="E21">
        <f>'Model Params&amp;Exp Profiles'!I$7*12*'Model Params&amp;Exp Profiles'!I$8*'Model Params&amp;Exp Profiles'!I$9*$B$18</f>
        <v>0</v>
      </c>
      <c r="F21">
        <f>'Model Params&amp;Exp Profiles'!J$7*12*'Model Params&amp;Exp Profiles'!J$8*'Model Params&amp;Exp Profiles'!J$9*$B$18</f>
        <v>0</v>
      </c>
      <c r="G21">
        <f>'Model Params&amp;Exp Profiles'!K$7*12*'Model Params&amp;Exp Profiles'!K$8*'Model Params&amp;Exp Profiles'!K$9*$B$18</f>
        <v>0</v>
      </c>
      <c r="H21">
        <f>'Model Params&amp;Exp Profiles'!L$7*12*'Model Params&amp;Exp Profiles'!L$8*'Model Params&amp;Exp Profiles'!L$9*$B$18</f>
        <v>0</v>
      </c>
      <c r="I21">
        <f>'Model Params&amp;Exp Profiles'!M$7*12*'Model Params&amp;Exp Profiles'!M$8*'Model Params&amp;Exp Profiles'!M$9*$B$18</f>
        <v>0</v>
      </c>
      <c r="J21">
        <f>'Model Params&amp;Exp Profiles'!N$7*12*'Model Params&amp;Exp Profiles'!N$8*'Model Params&amp;Exp Profiles'!N$9*$B$18</f>
        <v>0</v>
      </c>
      <c r="K21">
        <f>'Model Params&amp;Exp Profiles'!O$7*12*'Model Params&amp;Exp Profiles'!O$8*'Model Params&amp;Exp Profiles'!O$9*$B$18</f>
        <v>0</v>
      </c>
      <c r="L21">
        <f>'Model Params&amp;Exp Profiles'!P$7*12*'Model Params&amp;Exp Profiles'!P$8*'Model Params&amp;Exp Profiles'!P$9*$B$18</f>
        <v>0</v>
      </c>
      <c r="M21">
        <f>'Model Params&amp;Exp Profiles'!Q$7*12*'Model Params&amp;Exp Profiles'!Q$8*'Model Params&amp;Exp Profiles'!Q$9*$B$18</f>
        <v>0</v>
      </c>
      <c r="N21">
        <f>'Model Params&amp;Exp Profiles'!R$7*12*'Model Params&amp;Exp Profiles'!R$8*'Model Params&amp;Exp Profiles'!R$9*$B$18</f>
        <v>16.082574383531764</v>
      </c>
      <c r="O21">
        <f>'Model Params&amp;Exp Profiles'!S$7*12*'Model Params&amp;Exp Profiles'!S$8*'Model Params&amp;Exp Profiles'!S$9*$B$18</f>
        <v>14.863021860866136</v>
      </c>
      <c r="P21">
        <f>'Model Params&amp;Exp Profiles'!T$7*12*'Model Params&amp;Exp Profiles'!T$8*'Model Params&amp;Exp Profiles'!T$9*$B$18</f>
        <v>13.735948833091763</v>
      </c>
      <c r="Q21">
        <f>'Model Params&amp;Exp Profiles'!U$7*12*'Model Params&amp;Exp Profiles'!U$8*'Model Params&amp;Exp Profiles'!U$9*$B$18</f>
        <v>12.69434251739168</v>
      </c>
      <c r="R21">
        <f>'Model Params&amp;Exp Profiles'!V$7*12*'Model Params&amp;Exp Profiles'!V$8*'Model Params&amp;Exp Profiles'!V$9*$B$18</f>
        <v>11.731721915025975</v>
      </c>
      <c r="S21">
        <f>'Model Params&amp;Exp Profiles'!W$7*12*'Model Params&amp;Exp Profiles'!W$8*'Model Params&amp;Exp Profiles'!W$9*$B$18</f>
        <v>10.842097485784592</v>
      </c>
      <c r="T21">
        <f>'Model Params&amp;Exp Profiles'!X$7*12*'Model Params&amp;Exp Profiles'!X$8*'Model Params&amp;Exp Profiles'!X$9*$B$18</f>
        <v>10.019933880353681</v>
      </c>
      <c r="U21">
        <f>'Model Params&amp;Exp Profiles'!Y$7*12*'Model Params&amp;Exp Profiles'!Y$8*'Model Params&amp;Exp Profiles'!Y$9*$B$18</f>
        <v>9.2601154987119347</v>
      </c>
      <c r="V21">
        <f>'Model Params&amp;Exp Profiles'!Z$7*12*'Model Params&amp;Exp Profiles'!Z$8*'Model Params&amp;Exp Profiles'!Z$9*$B$18</f>
        <v>8.5579146602570351</v>
      </c>
      <c r="W21">
        <f>'Model Params&amp;Exp Profiles'!AA$7*12*'Model Params&amp;Exp Profiles'!AA$8*'Model Params&amp;Exp Profiles'!AA$9*$B$18</f>
        <v>7.90896218761306</v>
      </c>
      <c r="X21">
        <f>'Model Params&amp;Exp Profiles'!AB$7*12*'Model Params&amp;Exp Profiles'!AB$8*'Model Params&amp;Exp Profiles'!AB$9*$B$18</f>
        <v>7.3092202210876449</v>
      </c>
      <c r="Y21">
        <f>'Model Params&amp;Exp Profiles'!AC$7*12*'Model Params&amp;Exp Profiles'!AC$8*'Model Params&amp;Exp Profiles'!AC$9*$B$18</f>
        <v>6.7549570946273825</v>
      </c>
      <c r="Z21">
        <f>'Model Params&amp;Exp Profiles'!AD$7*12*'Model Params&amp;Exp Profiles'!AD$8*'Model Params&amp;Exp Profiles'!AD$9*$B$18</f>
        <v>6.242724116946488</v>
      </c>
      <c r="AA21">
        <f>'Model Params&amp;Exp Profiles'!AE$7*12*'Model Params&amp;Exp Profiles'!AE$8*'Model Params&amp;Exp Profiles'!AE$9*$B$18</f>
        <v>5.7693341133582843</v>
      </c>
      <c r="AB21">
        <f>'Model Params&amp;Exp Profiles'!AF$7*12*'Model Params&amp;Exp Profiles'!AF$8*'Model Params&amp;Exp Profiles'!AF$9*$B$18</f>
        <v>5.3318415947941116</v>
      </c>
      <c r="AC21">
        <f>'Model Params&amp;Exp Profiles'!AG$7*12*'Model Params&amp;Exp Profiles'!AG$8*'Model Params&amp;Exp Profiles'!AG$9*$B$18</f>
        <v>4.9275244306190116</v>
      </c>
      <c r="AD21">
        <f>'Model Params&amp;Exp Profiles'!AH$7*12*'Model Params&amp;Exp Profiles'!AH$8*'Model Params&amp;Exp Profiles'!AH$9*$B$18</f>
        <v>4.5538669112102141</v>
      </c>
      <c r="AE21">
        <f>'Model Params&amp;Exp Profiles'!AI$7*12*'Model Params&amp;Exp Profiles'!AI$8*'Model Params&amp;Exp Profiles'!AI$9*$B$18</f>
        <v>4.2085440949117983</v>
      </c>
      <c r="AF21">
        <f>'Model Params&amp;Exp Profiles'!AJ$7*12*'Model Params&amp;Exp Profiles'!AJ$8*'Model Params&amp;Exp Profiles'!AJ$9*$B$18</f>
        <v>3.8894073419703763</v>
      </c>
      <c r="AG21">
        <f>'Model Params&amp;Exp Profiles'!AK$7*12*'Model Params&amp;Exp Profiles'!AK$8*'Model Params&amp;Exp Profiles'!AK$9*$B$18</f>
        <v>3.5944709454422639</v>
      </c>
      <c r="AH21">
        <f>'Model Params&amp;Exp Profiles'!AL$7*12*'Model Params&amp;Exp Profiles'!AL$8*'Model Params&amp;Exp Profiles'!AL$9*$B$18</f>
        <v>3.3218997758880167</v>
      </c>
      <c r="AI21">
        <f>'Model Params&amp;Exp Profiles'!AM$7*12*'Model Params&amp;Exp Profiles'!AM$8*'Model Params&amp;Exp Profiles'!AM$9*$B$18</f>
        <v>3.0699978629781661</v>
      </c>
      <c r="AJ21">
        <f>'Model Params&amp;Exp Profiles'!AN$7*12*'Model Params&amp;Exp Profiles'!AN$8*'Model Params&amp;Exp Profiles'!AN$9*$B$18</f>
        <v>2.8371978429635267</v>
      </c>
      <c r="AK21">
        <f>'Model Params&amp;Exp Profiles'!AO$7*12*'Model Params&amp;Exp Profiles'!AO$8*'Model Params&amp;Exp Profiles'!AO$9*$B$18</f>
        <v>2.6220512063509993</v>
      </c>
      <c r="AL21">
        <f>'Model Params&amp;Exp Profiles'!AP$7*12*'Model Params&amp;Exp Profiles'!AP$8*'Model Params&amp;Exp Profiles'!AP$9*$B$18</f>
        <v>2.4232192851047198</v>
      </c>
      <c r="AM21">
        <f>'Model Params&amp;Exp Profiles'!AQ$7*12*'Model Params&amp;Exp Profiles'!AQ$8*'Model Params&amp;Exp Profiles'!AQ$9*$B$18</f>
        <v>2.2394649232938657</v>
      </c>
      <c r="AN21">
        <f>'Model Params&amp;Exp Profiles'!AR$7*12*'Model Params&amp;Exp Profiles'!AR$8*'Model Params&amp;Exp Profiles'!AR$9*$B$18</f>
        <v>2.0696447793608859</v>
      </c>
      <c r="AO21">
        <f>'Model Params&amp;Exp Profiles'!AS$7*12*'Model Params&amp;Exp Profiles'!AS$8*'Model Params&amp;Exp Profiles'!AS$9*$B$18</f>
        <v>1.9127022121139479</v>
      </c>
      <c r="AP21">
        <f>'Model Params&amp;Exp Profiles'!AT$7*12*'Model Params&amp;Exp Profiles'!AT$8*'Model Params&amp;Exp Profiles'!AT$9*$B$18</f>
        <v>1.7676607061794083</v>
      </c>
      <c r="AQ21">
        <f>'Model Params&amp;Exp Profiles'!AU$7*12*'Model Params&amp;Exp Profiles'!AU$8*'Model Params&amp;Exp Profiles'!AU$9*$B$18</f>
        <v>1.633617796006678</v>
      </c>
      <c r="AR21">
        <f>'Model Params&amp;Exp Profiles'!AV$7*12*'Model Params&amp;Exp Profiles'!AV$8*'Model Params&amp;Exp Profiles'!AV$9*$B$18</f>
        <v>1.5097394506199178</v>
      </c>
      <c r="AS21">
        <f>'Model Params&amp;Exp Profiles'!AW$7*12*'Model Params&amp;Exp Profiles'!AW$8*'Model Params&amp;Exp Profiles'!AW$9*$B$18</f>
        <v>1.3952548841778254</v>
      </c>
      <c r="AT21">
        <f>'Model Params&amp;Exp Profiles'!AX$7*12*'Model Params&amp;Exp Profiles'!AX$8*'Model Params&amp;Exp Profiles'!AX$9*$B$18</f>
        <v>1.2894517600521878</v>
      </c>
      <c r="AU21">
        <f>'Model Params&amp;Exp Profiles'!AY$7*12*'Model Params&amp;Exp Profiles'!AY$8*'Model Params&amp;Exp Profiles'!AY$9*$B$18</f>
        <v>1.1916717585844163</v>
      </c>
      <c r="AV21">
        <f>'Model Params&amp;Exp Profiles'!AZ$7*12*'Model Params&amp;Exp Profiles'!AZ$8*'Model Params&amp;Exp Profiles'!AZ$9*$B$18</f>
        <v>1.1013064809421027</v>
      </c>
      <c r="AW21">
        <f>'Model Params&amp;Exp Profiles'!BA$7*12*'Model Params&amp;Exp Profiles'!BA$8*'Model Params&amp;Exp Profiles'!BA$9*$B$18</f>
        <v>1.0177936635889144</v>
      </c>
      <c r="AX21">
        <f>'Model Params&amp;Exp Profiles'!BB$7*12*'Model Params&amp;Exp Profiles'!BB$8*'Model Params&amp;Exp Profiles'!BB$9*$B$18</f>
        <v>0.94061367981380606</v>
      </c>
      <c r="AY21">
        <f>'Model Params&amp;Exp Profiles'!BC$7*12*'Model Params&amp;Exp Profiles'!BC$8*'Model Params&amp;Exp Profiles'!BC$9*$B$18</f>
        <v>0.86928630655163974</v>
      </c>
      <c r="AZ21">
        <f>'Model Params&amp;Exp Profiles'!BD$7*12*'Model Params&amp;Exp Profiles'!BD$8*'Model Params&amp;Exp Profiles'!BD$9*$B$18</f>
        <v>0.80336773637799241</v>
      </c>
      <c r="BA21">
        <f>'Model Params&amp;Exp Profiles'!BE$7*12*'Model Params&amp;Exp Profiles'!BE$8*'Model Params&amp;Exp Profiles'!BE$9*$B$18</f>
        <v>0.74244781608642507</v>
      </c>
      <c r="BB21">
        <f>'Model Params&amp;Exp Profiles'!BF$7*12*'Model Params&amp;Exp Profiles'!BF$8*'Model Params&amp;Exp Profiles'!BF$9*$B$18</f>
        <v>0.68614749466630764</v>
      </c>
    </row>
    <row r="22" spans="1:54" x14ac:dyDescent="0.2">
      <c r="A22" t="s">
        <v>306</v>
      </c>
      <c r="B22" s="19" t="s">
        <v>289</v>
      </c>
      <c r="C22" s="19">
        <f>SUM(D21:BB21)</f>
        <v>203.72306150929685</v>
      </c>
    </row>
    <row r="24" spans="1:54" x14ac:dyDescent="0.2">
      <c r="A24" s="58" t="s">
        <v>22</v>
      </c>
    </row>
    <row r="25" spans="1:54" x14ac:dyDescent="0.2">
      <c r="A25" t="s">
        <v>325</v>
      </c>
      <c r="B25">
        <v>1</v>
      </c>
    </row>
    <row r="26" spans="1:54" x14ac:dyDescent="0.2">
      <c r="A26" t="s">
        <v>326</v>
      </c>
      <c r="B26">
        <f>B18*'Model Params&amp;Exp Profiles'!B13/'Model Params&amp;Exp Profiles'!B14</f>
        <v>0.86869490196078436</v>
      </c>
    </row>
    <row r="27" spans="1:54" x14ac:dyDescent="0.2">
      <c r="A27" t="s">
        <v>327</v>
      </c>
      <c r="B27" t="s">
        <v>290</v>
      </c>
      <c r="D27">
        <f>'Model Params&amp;Exp Profiles'!H$7*12*'Model Params&amp;Exp Profiles'!H$8*'Model Params&amp;Exp Profiles'!H$9*$B$26</f>
        <v>0</v>
      </c>
      <c r="E27">
        <f>'Model Params&amp;Exp Profiles'!I$7*12*'Model Params&amp;Exp Profiles'!I$8*'Model Params&amp;Exp Profiles'!I$9*$B$26</f>
        <v>0</v>
      </c>
      <c r="F27">
        <f>'Model Params&amp;Exp Profiles'!J$7*12*'Model Params&amp;Exp Profiles'!J$8*'Model Params&amp;Exp Profiles'!J$9*$B$26</f>
        <v>0</v>
      </c>
      <c r="G27">
        <f>'Model Params&amp;Exp Profiles'!K$7*12*'Model Params&amp;Exp Profiles'!K$8*'Model Params&amp;Exp Profiles'!K$9*$B$26</f>
        <v>0</v>
      </c>
      <c r="H27">
        <f>'Model Params&amp;Exp Profiles'!L$7*12*'Model Params&amp;Exp Profiles'!L$8*'Model Params&amp;Exp Profiles'!L$9*$B$26</f>
        <v>0</v>
      </c>
      <c r="I27">
        <f>'Model Params&amp;Exp Profiles'!M$7*12*'Model Params&amp;Exp Profiles'!M$8*'Model Params&amp;Exp Profiles'!M$9*$B$26</f>
        <v>0</v>
      </c>
      <c r="J27">
        <f>'Model Params&amp;Exp Profiles'!N$7*12*'Model Params&amp;Exp Profiles'!N$8*'Model Params&amp;Exp Profiles'!N$9*$B$26</f>
        <v>0</v>
      </c>
      <c r="K27">
        <f>'Model Params&amp;Exp Profiles'!O$7*12*'Model Params&amp;Exp Profiles'!O$8*'Model Params&amp;Exp Profiles'!O$9*$B$26</f>
        <v>0</v>
      </c>
      <c r="L27">
        <f>'Model Params&amp;Exp Profiles'!P$7*12*'Model Params&amp;Exp Profiles'!P$8*'Model Params&amp;Exp Profiles'!P$9*$B$26</f>
        <v>0</v>
      </c>
      <c r="M27">
        <f>'Model Params&amp;Exp Profiles'!Q$7*12*'Model Params&amp;Exp Profiles'!Q$8*'Model Params&amp;Exp Profiles'!Q$9*$B$26</f>
        <v>0</v>
      </c>
      <c r="N27">
        <f>'Model Params&amp;Exp Profiles'!R$7*12*'Model Params&amp;Exp Profiles'!R$8*'Model Params&amp;Exp Profiles'!R$9*$B$26</f>
        <v>4.0742521771613793</v>
      </c>
      <c r="O27">
        <f>'Model Params&amp;Exp Profiles'!S$7*12*'Model Params&amp;Exp Profiles'!S$8*'Model Params&amp;Exp Profiles'!S$9*$B$26</f>
        <v>3.7652988714194207</v>
      </c>
      <c r="P27">
        <f>'Model Params&amp;Exp Profiles'!T$7*12*'Model Params&amp;Exp Profiles'!T$8*'Model Params&amp;Exp Profiles'!T$9*$B$26</f>
        <v>3.4797737043832466</v>
      </c>
      <c r="Q27">
        <f>'Model Params&amp;Exp Profiles'!U$7*12*'Model Params&amp;Exp Profiles'!U$8*'Model Params&amp;Exp Profiles'!U$9*$B$26</f>
        <v>3.2159001044058919</v>
      </c>
      <c r="R27">
        <f>'Model Params&amp;Exp Profiles'!V$7*12*'Model Params&amp;Exp Profiles'!V$8*'Model Params&amp;Exp Profiles'!V$9*$B$26</f>
        <v>2.9720362184732467</v>
      </c>
      <c r="S27">
        <f>'Model Params&amp;Exp Profiles'!W$7*12*'Model Params&amp;Exp Profiles'!W$8*'Model Params&amp;Exp Profiles'!W$9*$B$26</f>
        <v>2.7466646963987631</v>
      </c>
      <c r="T27">
        <f>'Model Params&amp;Exp Profiles'!X$7*12*'Model Params&amp;Exp Profiles'!X$8*'Model Params&amp;Exp Profiles'!X$9*$B$26</f>
        <v>2.5383832496895993</v>
      </c>
      <c r="U27">
        <f>'Model Params&amp;Exp Profiles'!Y$7*12*'Model Params&amp;Exp Profiles'!Y$8*'Model Params&amp;Exp Profiles'!Y$9*$B$26</f>
        <v>2.3458959263403565</v>
      </c>
      <c r="V27">
        <f>'Model Params&amp;Exp Profiles'!Z$7*12*'Model Params&amp;Exp Profiles'!Z$8*'Model Params&amp;Exp Profiles'!Z$9*$B$26</f>
        <v>2.1680050472651153</v>
      </c>
      <c r="W27">
        <f>'Model Params&amp;Exp Profiles'!AA$7*12*'Model Params&amp;Exp Profiles'!AA$8*'Model Params&amp;Exp Profiles'!AA$9*$B$26</f>
        <v>2.0036037541953085</v>
      </c>
      <c r="X27">
        <f>'Model Params&amp;Exp Profiles'!AB$7*12*'Model Params&amp;Exp Profiles'!AB$8*'Model Params&amp;Exp Profiles'!AB$9*$B$26</f>
        <v>1.8516691226755366</v>
      </c>
      <c r="Y27">
        <f>'Model Params&amp;Exp Profiles'!AC$7*12*'Model Params&amp;Exp Profiles'!AC$8*'Model Params&amp;Exp Profiles'!AC$9*$B$26</f>
        <v>1.7112557973056035</v>
      </c>
      <c r="Z27">
        <f>'Model Params&amp;Exp Profiles'!AD$7*12*'Model Params&amp;Exp Profiles'!AD$8*'Model Params&amp;Exp Profiles'!AD$9*$B$26</f>
        <v>1.5814901096264435</v>
      </c>
      <c r="AA27">
        <f>'Model Params&amp;Exp Profiles'!AE$7*12*'Model Params&amp;Exp Profiles'!AE$8*'Model Params&amp;Exp Profiles'!AE$9*$B$26</f>
        <v>1.4615646420507653</v>
      </c>
      <c r="AB27">
        <f>'Model Params&amp;Exp Profiles'!AF$7*12*'Model Params&amp;Exp Profiles'!AF$8*'Model Params&amp;Exp Profiles'!AF$9*$B$26</f>
        <v>1.3507332040145084</v>
      </c>
      <c r="AC27">
        <f>'Model Params&amp;Exp Profiles'!AG$7*12*'Model Params&amp;Exp Profiles'!AG$8*'Model Params&amp;Exp Profiles'!AG$9*$B$26</f>
        <v>1.2483061890901495</v>
      </c>
      <c r="AD27">
        <f>'Model Params&amp;Exp Profiles'!AH$7*12*'Model Params&amp;Exp Profiles'!AH$8*'Model Params&amp;Exp Profiles'!AH$9*$B$26</f>
        <v>1.1536462841732542</v>
      </c>
      <c r="AE27">
        <f>'Model Params&amp;Exp Profiles'!AI$7*12*'Model Params&amp;Exp Profiles'!AI$8*'Model Params&amp;Exp Profiles'!AI$9*$B$26</f>
        <v>1.0661645040443222</v>
      </c>
      <c r="AF27">
        <f>'Model Params&amp;Exp Profiles'!AJ$7*12*'Model Params&amp;Exp Profiles'!AJ$8*'Model Params&amp;Exp Profiles'!AJ$9*$B$26</f>
        <v>0.98531652663249525</v>
      </c>
      <c r="AG27">
        <f>'Model Params&amp;Exp Profiles'!AK$7*12*'Model Params&amp;Exp Profiles'!AK$8*'Model Params&amp;Exp Profiles'!AK$9*$B$26</f>
        <v>0.91059930617870688</v>
      </c>
      <c r="AH27">
        <f>'Model Params&amp;Exp Profiles'!AL$7*12*'Model Params&amp;Exp Profiles'!AL$8*'Model Params&amp;Exp Profiles'!AL$9*$B$26</f>
        <v>0.84154794322496418</v>
      </c>
      <c r="AI27">
        <f>'Model Params&amp;Exp Profiles'!AM$7*12*'Model Params&amp;Exp Profiles'!AM$8*'Model Params&amp;Exp Profiles'!AM$9*$B$26</f>
        <v>0.77773279195446876</v>
      </c>
      <c r="AJ27">
        <f>'Model Params&amp;Exp Profiles'!AN$7*12*'Model Params&amp;Exp Profiles'!AN$8*'Model Params&amp;Exp Profiles'!AN$9*$B$26</f>
        <v>0.71875678688409339</v>
      </c>
      <c r="AK27">
        <f>'Model Params&amp;Exp Profiles'!AO$7*12*'Model Params&amp;Exp Profiles'!AO$8*'Model Params&amp;Exp Profiles'!AO$9*$B$26</f>
        <v>0.66425297227558644</v>
      </c>
      <c r="AL27">
        <f>'Model Params&amp;Exp Profiles'!AP$7*12*'Model Params&amp;Exp Profiles'!AP$8*'Model Params&amp;Exp Profiles'!AP$9*$B$26</f>
        <v>0.61388221889319572</v>
      </c>
      <c r="AM27">
        <f>'Model Params&amp;Exp Profiles'!AQ$7*12*'Model Params&amp;Exp Profiles'!AQ$8*'Model Params&amp;Exp Profiles'!AQ$9*$B$26</f>
        <v>0.56733111390111268</v>
      </c>
      <c r="AN27">
        <f>'Model Params&amp;Exp Profiles'!AR$7*12*'Model Params&amp;Exp Profiles'!AR$8*'Model Params&amp;Exp Profiles'!AR$9*$B$26</f>
        <v>0.52431001077142447</v>
      </c>
      <c r="AO27">
        <f>'Model Params&amp;Exp Profiles'!AS$7*12*'Model Params&amp;Exp Profiles'!AS$8*'Model Params&amp;Exp Profiles'!AS$9*$B$26</f>
        <v>0.48455122706886677</v>
      </c>
      <c r="AP27">
        <f>'Model Params&amp;Exp Profiles'!AT$7*12*'Model Params&amp;Exp Profiles'!AT$8*'Model Params&amp;Exp Profiles'!AT$9*$B$26</f>
        <v>0.44780737889878341</v>
      </c>
      <c r="AQ27">
        <f>'Model Params&amp;Exp Profiles'!AU$7*12*'Model Params&amp;Exp Profiles'!AU$8*'Model Params&amp;Exp Profiles'!AU$9*$B$26</f>
        <v>0.41384984165502509</v>
      </c>
      <c r="AR27">
        <f>'Model Params&amp;Exp Profiles'!AV$7*12*'Model Params&amp;Exp Profiles'!AV$8*'Model Params&amp;Exp Profiles'!AV$9*$B$26</f>
        <v>0.38246732749037915</v>
      </c>
      <c r="AS27">
        <f>'Model Params&amp;Exp Profiles'!AW$7*12*'Model Params&amp;Exp Profiles'!AW$8*'Model Params&amp;Exp Profiles'!AW$9*$B$26</f>
        <v>0.35346457065838244</v>
      </c>
      <c r="AT27">
        <f>'Model Params&amp;Exp Profiles'!AX$7*12*'Model Params&amp;Exp Profiles'!AX$8*'Model Params&amp;Exp Profiles'!AX$9*$B$26</f>
        <v>0.32666111254655422</v>
      </c>
      <c r="AU27">
        <f>'Model Params&amp;Exp Profiles'!AY$7*12*'Model Params&amp;Exp Profiles'!AY$8*'Model Params&amp;Exp Profiles'!AY$9*$B$26</f>
        <v>0.30189017884138547</v>
      </c>
      <c r="AV27">
        <f>'Model Params&amp;Exp Profiles'!AZ$7*12*'Model Params&amp;Exp Profiles'!AZ$8*'Model Params&amp;Exp Profiles'!AZ$9*$B$26</f>
        <v>0.27899764183866599</v>
      </c>
      <c r="AW27">
        <f>'Model Params&amp;Exp Profiles'!BA$7*12*'Model Params&amp;Exp Profiles'!BA$8*'Model Params&amp;Exp Profiles'!BA$9*$B$26</f>
        <v>0.257841061442525</v>
      </c>
      <c r="AX27">
        <f>'Model Params&amp;Exp Profiles'!BB$7*12*'Model Params&amp;Exp Profiles'!BB$8*'Model Params&amp;Exp Profiles'!BB$9*$B$26</f>
        <v>0.23828879888616419</v>
      </c>
      <c r="AY27">
        <f>'Model Params&amp;Exp Profiles'!BC$7*12*'Model Params&amp;Exp Profiles'!BC$8*'Model Params&amp;Exp Profiles'!BC$9*$B$26</f>
        <v>0.22021919765974873</v>
      </c>
      <c r="AZ27">
        <f>'Model Params&amp;Exp Profiles'!BD$7*12*'Model Params&amp;Exp Profiles'!BD$8*'Model Params&amp;Exp Profiles'!BD$9*$B$26</f>
        <v>0.2035198265490914</v>
      </c>
      <c r="BA27">
        <f>'Model Params&amp;Exp Profiles'!BE$7*12*'Model Params&amp;Exp Profiles'!BE$8*'Model Params&amp;Exp Profiles'!BE$9*$B$26</f>
        <v>0.18808678007522769</v>
      </c>
      <c r="BB27">
        <f>'Model Params&amp;Exp Profiles'!BF$7*12*'Model Params&amp;Exp Profiles'!BF$8*'Model Params&amp;Exp Profiles'!BF$9*$B$26</f>
        <v>0.17382403198213126</v>
      </c>
    </row>
    <row r="28" spans="1:54" x14ac:dyDescent="0.2">
      <c r="B28" s="19" t="s">
        <v>289</v>
      </c>
      <c r="C28" s="19">
        <f>SUM(D27:BB27)</f>
        <v>51.609842249021895</v>
      </c>
    </row>
    <row r="30" spans="1:54" x14ac:dyDescent="0.2">
      <c r="A30" s="19" t="s">
        <v>485</v>
      </c>
    </row>
    <row r="31" spans="1:54" x14ac:dyDescent="0.2">
      <c r="A31" t="s">
        <v>297</v>
      </c>
      <c r="B31" s="19" t="s">
        <v>298</v>
      </c>
      <c r="C31" t="s">
        <v>192</v>
      </c>
      <c r="D31" t="s">
        <v>299</v>
      </c>
      <c r="E31" t="s">
        <v>300</v>
      </c>
      <c r="N31" t="s">
        <v>370</v>
      </c>
    </row>
    <row r="32" spans="1:54" x14ac:dyDescent="0.2">
      <c r="A32" t="s">
        <v>65</v>
      </c>
      <c r="B32" s="19">
        <v>0.42529099999999997</v>
      </c>
      <c r="C32">
        <f>SUM(D32:BB32)</f>
        <v>-3.3660522879860896E-6</v>
      </c>
      <c r="D32">
        <f>-'Model Params&amp;Exp Profiles'!$B$9*'Model Params&amp;Exp Profiles'!$B$14/(1+$B32)^'Calcs-Table 5'!D$44</f>
        <v>-0.92841705882352943</v>
      </c>
      <c r="E32">
        <f>(-'Assumps&amp;Panel A Calcs'!$B$88*'Assumps&amp;Panel A Calcs'!B$95)/(1+$B32)^'Calcs-Table 5'!E$44</f>
        <v>0.14458430285555274</v>
      </c>
      <c r="F32">
        <f>(-'Assumps&amp;Panel A Calcs'!$B$88*'Assumps&amp;Panel A Calcs'!C$95)/(1+$B32)^'Calcs-Table 5'!F$44</f>
        <v>-0.4003885441724559</v>
      </c>
      <c r="G32">
        <f>(-'Assumps&amp;Panel A Calcs'!$B$88*'Assumps&amp;Panel A Calcs'!D$95)/(1+$B32)^'Calcs-Table 5'!G$44</f>
        <v>-1.0435539567385048</v>
      </c>
      <c r="H32">
        <f>(-'Assumps&amp;Panel A Calcs'!$B$88*'Assumps&amp;Panel A Calcs'!E$95)/(1+$B32)^'Calcs-Table 5'!H$44</f>
        <v>-0.67948238575775133</v>
      </c>
      <c r="I32">
        <f>(-'Assumps&amp;Panel A Calcs'!$B$88*'Assumps&amp;Panel A Calcs'!F$95)/(1+$B32)^'Calcs-Table 5'!I$44</f>
        <v>-0.54239314378813586</v>
      </c>
      <c r="J32">
        <f>(-'Assumps&amp;Panel A Calcs'!$B$88*'Assumps&amp;Panel A Calcs'!G$95)/(1+$B32)^'Calcs-Table 5'!J$44</f>
        <v>-0.3263429715056792</v>
      </c>
      <c r="K32">
        <f>(-'Assumps&amp;Panel A Calcs'!$B$88*'Assumps&amp;Panel A Calcs'!H$95)/(1+$B32)^'Calcs-Table 5'!K$44</f>
        <v>-0.27312419891394402</v>
      </c>
      <c r="L32">
        <f>(-'Assumps&amp;Panel A Calcs'!$B$88*'Assumps&amp;Panel A Calcs'!I$95)/(1+$B32)^'Calcs-Table 5'!L$44</f>
        <v>-4.4396901409631311E-2</v>
      </c>
      <c r="M32">
        <f>(-'Assumps&amp;Panel A Calcs'!$B$88*'Assumps&amp;Panel A Calcs'!J$95)/(1+$B32)^'Calcs-Table 5'!M$44</f>
        <v>-4.0233322483657671E-2</v>
      </c>
      <c r="N32">
        <f>12*'Model Params&amp;Exp Profiles'!R$8*'Model Params&amp;Exp Profiles'!R$9*$B$18/(1+$B32)^'Calcs-Table 5'!N$44</f>
        <v>1.1893803341016786</v>
      </c>
      <c r="O32">
        <f>12*'Model Params&amp;Exp Profiles'!S$8*'Model Params&amp;Exp Profiles'!S$9*$B$18/(1+$B32)^'Calcs-Table 5'!O$44</f>
        <v>0.84716658926494615</v>
      </c>
      <c r="P32">
        <f>12*'Model Params&amp;Exp Profiles'!T$8*'Model Params&amp;Exp Profiles'!T$9*$B$18/(1+$B32)^'Calcs-Table 5'!P$44</f>
        <v>0.60341608936124158</v>
      </c>
      <c r="Q32">
        <f>12*'Model Params&amp;Exp Profiles'!U$8*'Model Params&amp;Exp Profiles'!U$9*$B$18/(1+$B32)^'Calcs-Table 5'!Q$44</f>
        <v>0.42979855616820184</v>
      </c>
      <c r="R32">
        <f>12*'Model Params&amp;Exp Profiles'!V$8*'Model Params&amp;Exp Profiles'!V$9*$B$18/(1+$B32)^'Calcs-Table 5'!R$44</f>
        <v>0.30613502381054714</v>
      </c>
      <c r="S32">
        <f>12*'Model Params&amp;Exp Profiles'!W$8*'Model Params&amp;Exp Profiles'!W$9*$B$18/(1+$B32)^'Calcs-Table 5'!S$44</f>
        <v>0.21805250729322465</v>
      </c>
      <c r="T32">
        <f>12*'Model Params&amp;Exp Profiles'!X$8*'Model Params&amp;Exp Profiles'!X$9*$B$18/(1+$B32)^'Calcs-Table 5'!T$44</f>
        <v>0.15531348012727345</v>
      </c>
      <c r="U32">
        <f>12*'Model Params&amp;Exp Profiles'!Y$8*'Model Params&amp;Exp Profiles'!Y$9*$B$18/(1+$B32)^'Calcs-Table 5'!U$44</f>
        <v>0.1106260020060521</v>
      </c>
      <c r="V32">
        <f>12*'Model Params&amp;Exp Profiles'!Z$8*'Model Params&amp;Exp Profiles'!Z$9*$B$18/(1+$B32)^'Calcs-Table 5'!V$44</f>
        <v>7.8796201783736863E-2</v>
      </c>
      <c r="W32">
        <f>12*'Model Params&amp;Exp Profiles'!AA$8*'Model Params&amp;Exp Profiles'!AA$9*$B$18/(1+$B32)^'Calcs-Table 5'!W$44</f>
        <v>5.6124611781628919E-2</v>
      </c>
      <c r="X32">
        <f>12*'Model Params&amp;Exp Profiles'!AB$8*'Model Params&amp;Exp Profiles'!AB$9*$B$18/(1+$B32)^'Calcs-Table 5'!X$44</f>
        <v>3.9976191444911734E-2</v>
      </c>
      <c r="Y32">
        <f>12*'Model Params&amp;Exp Profiles'!AC$8*'Model Params&amp;Exp Profiles'!AC$9*$B$18/(1+$B32)^'Calcs-Table 5'!Y$44</f>
        <v>2.8474065685445565E-2</v>
      </c>
      <c r="Z32">
        <f>12*'Model Params&amp;Exp Profiles'!AD$8*'Model Params&amp;Exp Profiles'!AD$9*$B$18/(1+$B32)^'Calcs-Table 5'!Z$44</f>
        <v>2.0281382176597158E-2</v>
      </c>
      <c r="AA32">
        <f>12*'Model Params&amp;Exp Profiles'!AE$8*'Model Params&amp;Exp Profiles'!AE$9*$B$18/(1+$B32)^'Calcs-Table 5'!AA$44</f>
        <v>1.4445933627365523E-2</v>
      </c>
      <c r="AB32">
        <f>12*'Model Params&amp;Exp Profiles'!AF$8*'Model Params&amp;Exp Profiles'!AF$9*$B$18/(1+$B32)^'Calcs-Table 5'!AB$44</f>
        <v>1.0289486019698073E-2</v>
      </c>
      <c r="AC32">
        <f>12*'Model Params&amp;Exp Profiles'!AG$8*'Model Params&amp;Exp Profiles'!AG$9*$B$18/(1+$B32)^'Calcs-Table 5'!AC$44</f>
        <v>7.3289498124926664E-3</v>
      </c>
      <c r="AD32">
        <f>12*'Model Params&amp;Exp Profiles'!AH$8*'Model Params&amp;Exp Profiles'!AH$9*$B$18/(1+$B32)^'Calcs-Table 5'!AD$44</f>
        <v>5.2202321137525967E-3</v>
      </c>
      <c r="AE32">
        <f>12*'Model Params&amp;Exp Profiles'!AI$8*'Model Params&amp;Exp Profiles'!AI$9*$B$18/(1+$B32)^'Calcs-Table 5'!AE$44</f>
        <v>3.7182439529062053E-3</v>
      </c>
      <c r="AF32">
        <f>12*'Model Params&amp;Exp Profiles'!AJ$8*'Model Params&amp;Exp Profiles'!AJ$9*$B$18/(1+$B32)^'Calcs-Table 5'!AF$44</f>
        <v>2.6484144367644072E-3</v>
      </c>
      <c r="AG32">
        <f>12*'Model Params&amp;Exp Profiles'!AK$8*'Model Params&amp;Exp Profiles'!AK$9*$B$18/(1+$B32)^'Calcs-Table 5'!AG$44</f>
        <v>1.8864009779078286E-3</v>
      </c>
      <c r="AH32">
        <f>12*'Model Params&amp;Exp Profiles'!AL$8*'Model Params&amp;Exp Profiles'!AL$9*$B$18/(1+$B32)^'Calcs-Table 5'!AH$44</f>
        <v>1.343637385468671E-3</v>
      </c>
      <c r="AI32">
        <f>12*'Model Params&amp;Exp Profiles'!AM$8*'Model Params&amp;Exp Profiles'!AM$9*$B$18/(1+$B32)^'Calcs-Table 5'!AI$44</f>
        <v>9.5704012284354224E-4</v>
      </c>
      <c r="AJ32">
        <f>12*'Model Params&amp;Exp Profiles'!AN$8*'Model Params&amp;Exp Profiles'!AN$9*$B$18/(1+$B32)^'Calcs-Table 5'!AJ$44</f>
        <v>6.8167632624549252E-4</v>
      </c>
      <c r="AK32">
        <f>12*'Model Params&amp;Exp Profiles'!AO$8*'Model Params&amp;Exp Profiles'!AO$9*$B$18/(1+$B32)^'Calcs-Table 5'!AK$44</f>
        <v>4.8554141323029751E-4</v>
      </c>
      <c r="AL32">
        <f>12*'Model Params&amp;Exp Profiles'!AP$8*'Model Params&amp;Exp Profiles'!AP$9*$B$18/(1+$B32)^'Calcs-Table 5'!AL$44</f>
        <v>3.4583930068413961E-4</v>
      </c>
      <c r="AM32">
        <f>12*'Model Params&amp;Exp Profiles'!AQ$8*'Model Params&amp;Exp Profiles'!AQ$9*$B$18/(1+$B32)^'Calcs-Table 5'!AM$44</f>
        <v>2.4633289486465469E-4</v>
      </c>
      <c r="AN32">
        <f>12*'Model Params&amp;Exp Profiles'!AR$8*'Model Params&amp;Exp Profiles'!AR$9*$B$18/(1+$B32)^'Calcs-Table 5'!AN$44</f>
        <v>1.7545691010930223E-4</v>
      </c>
      <c r="AO32">
        <f>12*'Model Params&amp;Exp Profiles'!AS$8*'Model Params&amp;Exp Profiles'!AS$9*$B$18/(1+$B32)^'Calcs-Table 5'!AO$44</f>
        <v>1.2497367565147304E-4</v>
      </c>
      <c r="AP32">
        <f>12*'Model Params&amp;Exp Profiles'!AT$8*'Model Params&amp;Exp Profiles'!AT$9*$B$18/(1+$B32)^'Calcs-Table 5'!AP$44</f>
        <v>8.9015699615990995E-5</v>
      </c>
      <c r="AQ32">
        <f>12*'Model Params&amp;Exp Profiles'!AU$8*'Model Params&amp;Exp Profiles'!AU$9*$B$18/(1+$B32)^'Calcs-Table 5'!AQ$44</f>
        <v>6.3403710716025056E-5</v>
      </c>
      <c r="AR32">
        <f>12*'Model Params&amp;Exp Profiles'!AV$8*'Model Params&amp;Exp Profiles'!AV$9*$B$18/(1+$B32)^'Calcs-Table 5'!AR$44</f>
        <v>4.5160915994634534E-5</v>
      </c>
      <c r="AS32">
        <f>12*'Model Params&amp;Exp Profiles'!AW$8*'Model Params&amp;Exp Profiles'!AW$9*$B$18/(1+$B32)^'Calcs-Table 5'!AS$44</f>
        <v>3.2167018466932707E-5</v>
      </c>
      <c r="AT32">
        <f>12*'Model Params&amp;Exp Profiles'!AX$8*'Model Params&amp;Exp Profiles'!AX$9*$B$18/(1+$B32)^'Calcs-Table 5'!AT$44</f>
        <v>2.291178232910338E-5</v>
      </c>
      <c r="AU32">
        <f>12*'Model Params&amp;Exp Profiles'!AY$8*'Model Params&amp;Exp Profiles'!AY$9*$B$18/(1+$B32)^'Calcs-Table 5'!AU$44</f>
        <v>1.6319503470172583E-5</v>
      </c>
      <c r="AV32">
        <f>12*'Model Params&amp;Exp Profiles'!AZ$8*'Model Params&amp;Exp Profiles'!AZ$9*$B$18/(1+$B32)^'Calcs-Table 5'!AV$44</f>
        <v>1.1623984100733961E-5</v>
      </c>
      <c r="AW32">
        <f>12*'Model Params&amp;Exp Profiles'!BA$8*'Model Params&amp;Exp Profiles'!BA$9*$B$18/(1+$B32)^'Calcs-Table 5'!AW$44</f>
        <v>8.2794802318018684E-6</v>
      </c>
      <c r="AX32">
        <f>12*'Model Params&amp;Exp Profiles'!BB$8*'Model Params&amp;Exp Profiles'!BB$9*$B$18/(1+$B32)^'Calcs-Table 5'!AX$44</f>
        <v>5.8972717370173935E-6</v>
      </c>
      <c r="AY32">
        <f>12*'Model Params&amp;Exp Profiles'!BC$8*'Model Params&amp;Exp Profiles'!BC$9*$B$18/(1+$B32)^'Calcs-Table 5'!AY$44</f>
        <v>4.2004827557460608E-6</v>
      </c>
      <c r="AZ32">
        <f>12*'Model Params&amp;Exp Profiles'!BD$8*'Model Params&amp;Exp Profiles'!BD$9*$B$18/(1+$B32)^'Calcs-Table 5'!AZ$44</f>
        <v>2.9919013686562265E-6</v>
      </c>
      <c r="BA32">
        <f>12*'Model Params&amp;Exp Profiles'!BE$8*'Model Params&amp;Exp Profiles'!BE$9*$B$18/(1+$B32)^'Calcs-Table 5'!BA$44</f>
        <v>2.1310583378831417E-6</v>
      </c>
      <c r="BB32">
        <f>12*'Model Params&amp;Exp Profiles'!BF$8*'Model Params&amp;Exp Profiles'!BF$9*$B$18/(1+$B32)^'Calcs-Table 5'!BB$44</f>
        <v>1.5179008529619326E-6</v>
      </c>
    </row>
    <row r="33" spans="1:54" x14ac:dyDescent="0.2">
      <c r="A33" t="s">
        <v>301</v>
      </c>
      <c r="B33" s="19" t="s">
        <v>298</v>
      </c>
      <c r="C33" t="s">
        <v>192</v>
      </c>
      <c r="D33" t="s">
        <v>302</v>
      </c>
      <c r="E33" t="s">
        <v>300</v>
      </c>
      <c r="N33" t="s">
        <v>372</v>
      </c>
    </row>
    <row r="34" spans="1:54" x14ac:dyDescent="0.2">
      <c r="A34" t="s">
        <v>65</v>
      </c>
      <c r="B34" s="19">
        <v>0.189524</v>
      </c>
      <c r="C34">
        <f>SUM(D34:BB34)</f>
        <v>6.5534059272851289E-7</v>
      </c>
      <c r="D34">
        <f>-'Model Params&amp;Exp Profiles'!$B$8*'Model Params&amp;Exp Profiles'!$B$14/(1+$B34)^'Calcs-Table 5'!D$44</f>
        <v>-0.92841705882352943</v>
      </c>
      <c r="E34">
        <f>(-'Assumps&amp;Panel A Calcs'!$B$88*'Assumps&amp;Panel A Calcs'!B$95)/(1+$B34)^'Calcs-Table 5'!E$44</f>
        <v>0.17324131804090848</v>
      </c>
      <c r="F34">
        <f>(-'Assumps&amp;Panel A Calcs'!$B$88*'Assumps&amp;Panel A Calcs'!C$95)/(1+$B34)^'Calcs-Table 5'!F$44</f>
        <v>-0.5748338190438359</v>
      </c>
      <c r="G34">
        <f>(-'Assumps&amp;Panel A Calcs'!$B$88*'Assumps&amp;Panel A Calcs'!D$95)/(1+$B34)^'Calcs-Table 5'!G$44</f>
        <v>-1.7951713599775099</v>
      </c>
      <c r="H34">
        <f>(-'Assumps&amp;Panel A Calcs'!$B$88*'Assumps&amp;Panel A Calcs'!E$95)/(1+$B34)^'Calcs-Table 5'!H$44</f>
        <v>-1.4005529698497912</v>
      </c>
      <c r="I34">
        <f>(-'Assumps&amp;Panel A Calcs'!$B$88*'Assumps&amp;Panel A Calcs'!F$95)/(1+$B34)^'Calcs-Table 5'!I$44</f>
        <v>-1.3395713818965858</v>
      </c>
      <c r="J34">
        <f>(-'Assumps&amp;Panel A Calcs'!$B$88*'Assumps&amp;Panel A Calcs'!G$95)/(1+$B34)^'Calcs-Table 5'!J$44</f>
        <v>-0.96573121094363157</v>
      </c>
      <c r="K34">
        <f>(-'Assumps&amp;Panel A Calcs'!$B$88*'Assumps&amp;Panel A Calcs'!H$95)/(1+$B34)^'Calcs-Table 5'!K$44</f>
        <v>-0.96843955202651877</v>
      </c>
      <c r="L34">
        <f>(-'Assumps&amp;Panel A Calcs'!$B$88*'Assumps&amp;Panel A Calcs'!I$95)/(1+$B34)^'Calcs-Table 5'!L$44</f>
        <v>-0.18862329714213688</v>
      </c>
      <c r="M34">
        <f>(-'Assumps&amp;Panel A Calcs'!$B$88*'Assumps&amp;Panel A Calcs'!J$95)/(1+$B34)^'Calcs-Table 5'!M$44</f>
        <v>-0.20481365309307079</v>
      </c>
      <c r="N34">
        <f>'Assumps&amp;Panel A Calcs'!$B$12*12*'Model Params&amp;Exp Profiles'!R$8*'Model Params&amp;Exp Profiles'!R$9*$B$18/(1+$B34)^'Calcs-Table 5'!N$44</f>
        <v>1.2024793579480806</v>
      </c>
      <c r="O34">
        <f>'Assumps&amp;Panel A Calcs'!$B$12*12*'Model Params&amp;Exp Profiles'!S$8*'Model Params&amp;Exp Profiles'!S$9*$B$18/(1+$B34)^'Calcs-Table 5'!O$44</f>
        <v>1.026256758324247</v>
      </c>
      <c r="P34">
        <f>'Assumps&amp;Panel A Calcs'!$B$12*12*'Model Params&amp;Exp Profiles'!T$8*'Model Params&amp;Exp Profiles'!T$9*$B$18/(1+$B34)^'Calcs-Table 5'!P$44</f>
        <v>0.87585947072171366</v>
      </c>
      <c r="Q34">
        <f>'Assumps&amp;Panel A Calcs'!$B$12*12*'Model Params&amp;Exp Profiles'!U$8*'Model Params&amp;Exp Profiles'!U$9*$B$18/(1+$B34)^'Calcs-Table 5'!Q$44</f>
        <v>0.74750281177738653</v>
      </c>
      <c r="R34">
        <f>'Assumps&amp;Panel A Calcs'!$B$12*12*'Model Params&amp;Exp Profiles'!V$8*'Model Params&amp;Exp Profiles'!V$9*$B$18/(1+$B34)^'Calcs-Table 5'!R$44</f>
        <v>0.63795674111359058</v>
      </c>
      <c r="S34">
        <f>'Assumps&amp;Panel A Calcs'!$B$12*12*'Model Params&amp;Exp Profiles'!W$8*'Model Params&amp;Exp Profiles'!W$9*$B$18/(1+$B34)^'Calcs-Table 5'!S$44</f>
        <v>0.54446457875462551</v>
      </c>
      <c r="T34">
        <f>'Assumps&amp;Panel A Calcs'!$B$12*12*'Model Params&amp;Exp Profiles'!X$8*'Model Params&amp;Exp Profiles'!X$9*$B$18/(1+$B34)^'Calcs-Table 5'!T$44</f>
        <v>0.46467363445520732</v>
      </c>
      <c r="U34">
        <f>'Assumps&amp;Panel A Calcs'!$B$12*12*'Model Params&amp;Exp Profiles'!Y$8*'Model Params&amp;Exp Profiles'!Y$9*$B$18/(1+$B34)^'Calcs-Table 5'!U$44</f>
        <v>0.39657600325754389</v>
      </c>
      <c r="V34">
        <f>'Assumps&amp;Panel A Calcs'!$B$12*12*'Model Params&amp;Exp Profiles'!Z$8*'Model Params&amp;Exp Profiles'!Z$9*$B$18/(1+$B34)^'Calcs-Table 5'!V$44</f>
        <v>0.33845803742258124</v>
      </c>
      <c r="W34">
        <f>'Assumps&amp;Panel A Calcs'!$B$12*12*'Model Params&amp;Exp Profiles'!AA$8*'Model Params&amp;Exp Profiles'!AA$9*$B$18/(1+$B34)^'Calcs-Table 5'!W$44</f>
        <v>0.28885722321819857</v>
      </c>
      <c r="X34">
        <f>'Assumps&amp;Panel A Calcs'!$B$12*12*'Model Params&amp;Exp Profiles'!AB$8*'Model Params&amp;Exp Profiles'!AB$9*$B$18/(1+$B34)^'Calcs-Table 5'!X$44</f>
        <v>0.24652537738718622</v>
      </c>
      <c r="Y34">
        <f>'Assumps&amp;Panel A Calcs'!$B$12*12*'Model Params&amp;Exp Profiles'!AC$8*'Model Params&amp;Exp Profiles'!AC$9*$B$18/(1+$B34)^'Calcs-Table 5'!Y$44</f>
        <v>0.21039723714987799</v>
      </c>
      <c r="Z34">
        <f>'Assumps&amp;Panel A Calcs'!$B$12*12*'Model Params&amp;Exp Profiles'!AD$8*'Model Params&amp;Exp Profiles'!AD$9*$B$18/(1+$B34)^'Calcs-Table 5'!Z$44</f>
        <v>0.17956365332230048</v>
      </c>
      <c r="AA34">
        <f>'Assumps&amp;Panel A Calcs'!$B$12*12*'Model Params&amp;Exp Profiles'!AE$8*'Model Params&amp;Exp Profiles'!AE$9*$B$18/(1+$B34)^'Calcs-Table 5'!AA$44</f>
        <v>0.15324871196613052</v>
      </c>
      <c r="AB34">
        <f>'Assumps&amp;Panel A Calcs'!$B$12*12*'Model Params&amp;Exp Profiles'!AF$8*'Model Params&amp;Exp Profiles'!AF$9*$B$18/(1+$B34)^'Calcs-Table 5'!AB$44</f>
        <v>0.13079020884657713</v>
      </c>
      <c r="AC34">
        <f>'Assumps&amp;Panel A Calcs'!$B$12*12*'Model Params&amp;Exp Profiles'!AG$8*'Model Params&amp;Exp Profiles'!AG$9*$B$18/(1+$B34)^'Calcs-Table 5'!AC$44</f>
        <v>0.11162298534627726</v>
      </c>
      <c r="AD34">
        <f>'Assumps&amp;Panel A Calcs'!$B$12*12*'Model Params&amp;Exp Profiles'!AH$8*'Model Params&amp;Exp Profiles'!AH$9*$B$18/(1+$B34)^'Calcs-Table 5'!AD$44</f>
        <v>9.5264706490613624E-2</v>
      </c>
      <c r="AE34">
        <f>'Assumps&amp;Panel A Calcs'!$B$12*12*'Model Params&amp;Exp Profiles'!AI$8*'Model Params&amp;Exp Profiles'!AI$9*$B$18/(1+$B34)^'Calcs-Table 5'!AE$44</f>
        <v>8.1303723194547525E-2</v>
      </c>
      <c r="AF34">
        <f>'Assumps&amp;Panel A Calcs'!$B$12*12*'Model Params&amp;Exp Profiles'!AJ$8*'Model Params&amp;Exp Profiles'!AJ$9*$B$18/(1+$B34)^'Calcs-Table 5'!AF$44</f>
        <v>6.9388713289605469E-2</v>
      </c>
      <c r="AG34">
        <f>'Assumps&amp;Panel A Calcs'!$B$12*12*'Model Params&amp;Exp Profiles'!AK$8*'Model Params&amp;Exp Profiles'!AK$9*$B$18/(1+$B34)^'Calcs-Table 5'!AG$44</f>
        <v>5.9219840651897296E-2</v>
      </c>
      <c r="AH34">
        <f>'Assumps&amp;Panel A Calcs'!$B$12*12*'Model Params&amp;Exp Profiles'!AL$8*'Model Params&amp;Exp Profiles'!AL$9*$B$18/(1+$B34)^'Calcs-Table 5'!AH$44</f>
        <v>5.0541209954407099E-2</v>
      </c>
      <c r="AI34">
        <f>'Assumps&amp;Panel A Calcs'!$B$12*12*'Model Params&amp;Exp Profiles'!AM$8*'Model Params&amp;Exp Profiles'!AM$9*$B$18/(1+$B34)^'Calcs-Table 5'!AI$44</f>
        <v>4.313442717062798E-2</v>
      </c>
      <c r="AJ34">
        <f>'Assumps&amp;Panel A Calcs'!$B$12*12*'Model Params&amp;Exp Profiles'!AN$8*'Model Params&amp;Exp Profiles'!AN$9*$B$18/(1+$B34)^'Calcs-Table 5'!AJ$44</f>
        <v>3.681310378237139E-2</v>
      </c>
      <c r="AK34">
        <f>'Assumps&amp;Panel A Calcs'!$B$12*12*'Model Params&amp;Exp Profiles'!AO$8*'Model Params&amp;Exp Profiles'!AO$9*$B$18/(1+$B34)^'Calcs-Table 5'!AK$44</f>
        <v>3.1418166392492668E-2</v>
      </c>
      <c r="AL34">
        <f>'Assumps&amp;Panel A Calcs'!$B$12*12*'Model Params&amp;Exp Profiles'!AP$8*'Model Params&amp;Exp Profiles'!AP$9*$B$18/(1+$B34)^'Calcs-Table 5'!AL$44</f>
        <v>2.6813853710945346E-2</v>
      </c>
      <c r="AM34">
        <f>'Assumps&amp;Panel A Calcs'!$B$12*12*'Model Params&amp;Exp Profiles'!AQ$8*'Model Params&amp;Exp Profiles'!AQ$9*$B$18/(1+$B34)^'Calcs-Table 5'!AM$44</f>
        <v>2.2884300180031441E-2</v>
      </c>
      <c r="AN34">
        <f>'Assumps&amp;Panel A Calcs'!$B$12*12*'Model Params&amp;Exp Profiles'!AR$8*'Model Params&amp;Exp Profiles'!AR$9*$B$18/(1+$B34)^'Calcs-Table 5'!AN$44</f>
        <v>1.9530620267239601E-2</v>
      </c>
      <c r="AO34">
        <f>'Assumps&amp;Panel A Calcs'!$B$12*12*'Model Params&amp;Exp Profiles'!AS$8*'Model Params&amp;Exp Profiles'!AS$9*$B$18/(1+$B34)^'Calcs-Table 5'!AO$44</f>
        <v>1.6668420053148697E-2</v>
      </c>
      <c r="AP34">
        <f>'Assumps&amp;Panel A Calcs'!$B$12*12*'Model Params&amp;Exp Profiles'!AT$8*'Model Params&amp;Exp Profiles'!AT$9*$B$18/(1+$B34)^'Calcs-Table 5'!AP$44</f>
        <v>1.4225673494571409E-2</v>
      </c>
      <c r="AQ34">
        <f>'Assumps&amp;Panel A Calcs'!$B$12*12*'Model Params&amp;Exp Profiles'!AU$8*'Model Params&amp;Exp Profiles'!AU$9*$B$18/(1+$B34)^'Calcs-Table 5'!AQ$44</f>
        <v>1.2140909920009088E-2</v>
      </c>
      <c r="AR34">
        <f>'Assumps&amp;Panel A Calcs'!$B$12*12*'Model Params&amp;Exp Profiles'!AV$8*'Model Params&amp;Exp Profiles'!AV$9*$B$18/(1+$B34)^'Calcs-Table 5'!AR$44</f>
        <v>1.0361667146516783E-2</v>
      </c>
      <c r="AS34">
        <f>'Assumps&amp;Panel A Calcs'!$B$12*12*'Model Params&amp;Exp Profiles'!AW$8*'Model Params&amp;Exp Profiles'!AW$9*$B$18/(1+$B34)^'Calcs-Table 5'!AS$44</f>
        <v>8.8431712913264824E-3</v>
      </c>
      <c r="AT34">
        <f>'Assumps&amp;Panel A Calcs'!$B$12*12*'Model Params&amp;Exp Profiles'!AX$8*'Model Params&amp;Exp Profiles'!AX$9*$B$18/(1+$B34)^'Calcs-Table 5'!AT$44</f>
        <v>7.5472100562532949E-3</v>
      </c>
      <c r="AU34">
        <f>'Assumps&amp;Panel A Calcs'!$B$12*12*'Model Params&amp;Exp Profiles'!AY$8*'Model Params&amp;Exp Profiles'!AY$9*$B$18/(1+$B34)^'Calcs-Table 5'!AU$44</f>
        <v>6.441171131568885E-3</v>
      </c>
      <c r="AV34">
        <f>'Assumps&amp;Panel A Calcs'!$B$12*12*'Model Params&amp;Exp Profiles'!AZ$8*'Model Params&amp;Exp Profiles'!AZ$9*$B$18/(1+$B34)^'Calcs-Table 5'!AV$44</f>
        <v>5.4972215211872419E-3</v>
      </c>
      <c r="AW34">
        <f>'Assumps&amp;Panel A Calcs'!$B$12*12*'Model Params&amp;Exp Profiles'!BA$8*'Model Params&amp;Exp Profiles'!BA$9*$B$18/(1+$B34)^'Calcs-Table 5'!AW$44</f>
        <v>4.6916071372324463E-3</v>
      </c>
      <c r="AX34">
        <f>'Assumps&amp;Panel A Calcs'!$B$12*12*'Model Params&amp;Exp Profiles'!BB$8*'Model Params&amp;Exp Profiles'!BB$9*$B$18/(1+$B34)^'Calcs-Table 5'!AX$44</f>
        <v>4.0040550385855014E-3</v>
      </c>
      <c r="AY34">
        <f>'Assumps&amp;Panel A Calcs'!$B$12*12*'Model Params&amp;Exp Profiles'!BC$8*'Model Params&amp;Exp Profiles'!BC$9*$B$18/(1+$B34)^'Calcs-Table 5'!AY$44</f>
        <v>3.4172632709991574E-3</v>
      </c>
      <c r="AZ34">
        <f>'Assumps&amp;Panel A Calcs'!$B$12*12*'Model Params&amp;Exp Profiles'!BD$8*'Model Params&amp;Exp Profiles'!BD$9*$B$18/(1+$B34)^'Calcs-Table 5'!AZ$44</f>
        <v>2.9164654708255956E-3</v>
      </c>
      <c r="BA34">
        <f>'Assumps&amp;Panel A Calcs'!$B$12*12*'Model Params&amp;Exp Profiles'!BE$8*'Model Params&amp;Exp Profiles'!BE$9*$B$18/(1+$B34)^'Calcs-Table 5'!BA$44</f>
        <v>2.4890592757961542E-3</v>
      </c>
      <c r="BB34">
        <f>'Assumps&amp;Panel A Calcs'!$B$12*12*'Model Params&amp;Exp Profiles'!BF$8*'Model Params&amp;Exp Profiles'!BF$9*$B$18/(1+$B34)^'Calcs-Table 5'!BB$44</f>
        <v>2.1242891919694396E-3</v>
      </c>
    </row>
    <row r="35" spans="1:54" x14ac:dyDescent="0.2">
      <c r="A35" s="19">
        <v>0.42529099999999997</v>
      </c>
      <c r="B35" s="19">
        <v>0.189524</v>
      </c>
    </row>
    <row r="36" spans="1:54" x14ac:dyDescent="0.2">
      <c r="A36" s="58" t="s">
        <v>387</v>
      </c>
      <c r="B36" s="19"/>
      <c r="C36" t="s">
        <v>192</v>
      </c>
    </row>
    <row r="37" spans="1:54" x14ac:dyDescent="0.2">
      <c r="A37" t="s">
        <v>389</v>
      </c>
      <c r="B37">
        <f>'Assumps&amp;Panel A Calcs'!B32/'Assumps&amp;Panel A Calcs'!B11</f>
        <v>22.196235294117649</v>
      </c>
      <c r="C37" s="19">
        <f>SUM(D37:BB37)</f>
        <v>1318.6956657232656</v>
      </c>
      <c r="D37">
        <f>'Model Params&amp;Exp Profiles'!H$7*12*'Model Params&amp;Exp Profiles'!H$8*'Model Params&amp;Exp Profiles'!H$9*$B37</f>
        <v>0</v>
      </c>
      <c r="E37">
        <f>'Model Params&amp;Exp Profiles'!I$7*12*'Model Params&amp;Exp Profiles'!I$8*'Model Params&amp;Exp Profiles'!I$9*$B37</f>
        <v>0</v>
      </c>
      <c r="F37">
        <f>'Model Params&amp;Exp Profiles'!J$7*12*'Model Params&amp;Exp Profiles'!J$8*'Model Params&amp;Exp Profiles'!J$9*$B37</f>
        <v>0</v>
      </c>
      <c r="G37">
        <f>'Model Params&amp;Exp Profiles'!K$7*12*'Model Params&amp;Exp Profiles'!K$8*'Model Params&amp;Exp Profiles'!K$9*$B37</f>
        <v>0</v>
      </c>
      <c r="H37">
        <f>'Model Params&amp;Exp Profiles'!L$7*12*'Model Params&amp;Exp Profiles'!L$8*'Model Params&amp;Exp Profiles'!L$9*$B37</f>
        <v>0</v>
      </c>
      <c r="I37">
        <f>'Model Params&amp;Exp Profiles'!M$7*12*'Model Params&amp;Exp Profiles'!M$8*'Model Params&amp;Exp Profiles'!M$9*$B37</f>
        <v>0</v>
      </c>
      <c r="J37">
        <f>'Model Params&amp;Exp Profiles'!N$7*12*'Model Params&amp;Exp Profiles'!N$8*'Model Params&amp;Exp Profiles'!N$9*$B37</f>
        <v>0</v>
      </c>
      <c r="K37">
        <f>'Model Params&amp;Exp Profiles'!O$7*12*'Model Params&amp;Exp Profiles'!O$8*'Model Params&amp;Exp Profiles'!O$9*$B37</f>
        <v>0</v>
      </c>
      <c r="L37">
        <f>'Model Params&amp;Exp Profiles'!P$7*12*'Model Params&amp;Exp Profiles'!P$8*'Model Params&amp;Exp Profiles'!P$9*$B37</f>
        <v>0</v>
      </c>
      <c r="M37">
        <f>'Model Params&amp;Exp Profiles'!Q$7*12*'Model Params&amp;Exp Profiles'!Q$8*'Model Params&amp;Exp Profiles'!Q$9*$B37</f>
        <v>0</v>
      </c>
      <c r="N37">
        <f>'Model Params&amp;Exp Profiles'!R$7*12*'Model Params&amp;Exp Profiles'!R$8*'Model Params&amp;Exp Profiles'!R$9*$B37</f>
        <v>104.10221099228636</v>
      </c>
      <c r="O37">
        <f>'Model Params&amp;Exp Profiles'!S$7*12*'Model Params&amp;Exp Profiles'!S$8*'Model Params&amp;Exp Profiles'!S$9*$B37</f>
        <v>96.208069730877682</v>
      </c>
      <c r="P37">
        <f>'Model Params&amp;Exp Profiles'!T$7*12*'Model Params&amp;Exp Profiles'!T$8*'Model Params&amp;Exp Profiles'!T$9*$B37</f>
        <v>88.912546555108818</v>
      </c>
      <c r="Q37">
        <f>'Model Params&amp;Exp Profiles'!U$7*12*'Model Params&amp;Exp Profiles'!U$8*'Model Params&amp;Exp Profiles'!U$9*$B37</f>
        <v>82.17024784956439</v>
      </c>
      <c r="R37">
        <f>'Model Params&amp;Exp Profiles'!V$7*12*'Model Params&amp;Exp Profiles'!V$8*'Model Params&amp;Exp Profiles'!V$9*$B37</f>
        <v>75.939222227471802</v>
      </c>
      <c r="S37">
        <f>'Model Params&amp;Exp Profiles'!W$7*12*'Model Params&amp;Exp Profiles'!W$8*'Model Params&amp;Exp Profiles'!W$9*$B37</f>
        <v>70.180699504168771</v>
      </c>
      <c r="T37">
        <f>'Model Params&amp;Exp Profiles'!X$7*12*'Model Params&amp;Exp Profiles'!X$8*'Model Params&amp;Exp Profiles'!X$9*$B37</f>
        <v>64.858849464389763</v>
      </c>
      <c r="U37">
        <f>'Model Params&amp;Exp Profiles'!Y$7*12*'Model Params&amp;Exp Profiles'!Y$8*'Model Params&amp;Exp Profiles'!Y$9*$B37</f>
        <v>59.94055892239281</v>
      </c>
      <c r="V37">
        <f>'Model Params&amp;Exp Profiles'!Z$7*12*'Model Params&amp;Exp Profiles'!Z$8*'Model Params&amp;Exp Profiles'!Z$9*$B37</f>
        <v>55.395225687768011</v>
      </c>
      <c r="W37">
        <f>'Model Params&amp;Exp Profiles'!AA$7*12*'Model Params&amp;Exp Profiles'!AA$8*'Model Params&amp;Exp Profiles'!AA$9*$B37</f>
        <v>51.194568154958681</v>
      </c>
      <c r="X37">
        <f>'Model Params&amp;Exp Profiles'!AB$7*12*'Model Params&amp;Exp Profiles'!AB$8*'Model Params&amp;Exp Profiles'!AB$9*$B37</f>
        <v>47.312449331737874</v>
      </c>
      <c r="Y37">
        <f>'Model Params&amp;Exp Profiles'!AC$7*12*'Model Params&amp;Exp Profiles'!AC$8*'Model Params&amp;Exp Profiles'!AC$9*$B37</f>
        <v>43.724714211725356</v>
      </c>
      <c r="Z37">
        <f>'Model Params&amp;Exp Profiles'!AD$7*12*'Model Params&amp;Exp Profiles'!AD$8*'Model Params&amp;Exp Profiles'!AD$9*$B37</f>
        <v>40.40903947905651</v>
      </c>
      <c r="AA37">
        <f>'Model Params&amp;Exp Profiles'!AE$7*12*'Model Params&amp;Exp Profiles'!AE$8*'Model Params&amp;Exp Profiles'!AE$9*$B37</f>
        <v>37.344794610048403</v>
      </c>
      <c r="AB37">
        <f>'Model Params&amp;Exp Profiles'!AF$7*12*'Model Params&amp;Exp Profiles'!AF$8*'Model Params&amp;Exp Profiles'!AF$9*$B37</f>
        <v>34.512913507620524</v>
      </c>
      <c r="AC37">
        <f>'Model Params&amp;Exp Profiles'!AG$7*12*'Model Params&amp;Exp Profiles'!AG$8*'Model Params&amp;Exp Profiles'!AG$9*$B37</f>
        <v>31.895775869764563</v>
      </c>
      <c r="AD37">
        <f>'Model Params&amp;Exp Profiles'!AH$7*12*'Model Params&amp;Exp Profiles'!AH$8*'Model Params&amp;Exp Profiles'!AH$9*$B37</f>
        <v>29.477097553923517</v>
      </c>
      <c r="AE37">
        <f>'Model Params&amp;Exp Profiles'!AI$7*12*'Model Params&amp;Exp Profiles'!AI$8*'Model Params&amp;Exp Profiles'!AI$9*$B37</f>
        <v>27.241829255114389</v>
      </c>
      <c r="AF37">
        <f>'Model Params&amp;Exp Profiles'!AJ$7*12*'Model Params&amp;Exp Profiles'!AJ$8*'Model Params&amp;Exp Profiles'!AJ$9*$B37</f>
        <v>25.176062867357427</v>
      </c>
      <c r="AG37">
        <f>'Model Params&amp;Exp Profiles'!AK$7*12*'Model Params&amp;Exp Profiles'!AK$8*'Model Params&amp;Exp Profiles'!AK$9*$B37</f>
        <v>23.266944945781763</v>
      </c>
      <c r="AH37">
        <f>'Model Params&amp;Exp Profiles'!AL$7*12*'Model Params&amp;Exp Profiles'!AL$8*'Model Params&amp;Exp Profiles'!AL$9*$B37</f>
        <v>21.502596730958256</v>
      </c>
      <c r="AI37">
        <f>'Model Params&amp;Exp Profiles'!AM$7*12*'Model Params&amp;Exp Profiles'!AM$8*'Model Params&amp;Exp Profiles'!AM$9*$B37</f>
        <v>19.872040237841446</v>
      </c>
      <c r="AJ37">
        <f>'Model Params&amp;Exp Profiles'!AN$7*12*'Model Params&amp;Exp Profiles'!AN$8*'Model Params&amp;Exp Profiles'!AN$9*$B37</f>
        <v>18.365129949437083</v>
      </c>
      <c r="AK37">
        <f>'Model Params&amp;Exp Profiles'!AO$7*12*'Model Params&amp;Exp Profiles'!AO$8*'Model Params&amp;Exp Profiles'!AO$9*$B37</f>
        <v>16.972489690185281</v>
      </c>
      <c r="AL37">
        <f>'Model Params&amp;Exp Profiles'!AP$7*12*'Model Params&amp;Exp Profiles'!AP$8*'Model Params&amp;Exp Profiles'!AP$9*$B37</f>
        <v>15.685454286277741</v>
      </c>
      <c r="AM37">
        <f>'Model Params&amp;Exp Profiles'!AQ$7*12*'Model Params&amp;Exp Profiles'!AQ$8*'Model Params&amp;Exp Profiles'!AQ$9*$B37</f>
        <v>14.496015649912755</v>
      </c>
      <c r="AN37">
        <f>'Model Params&amp;Exp Profiles'!AR$7*12*'Model Params&amp;Exp Profiles'!AR$8*'Model Params&amp;Exp Profiles'!AR$9*$B37</f>
        <v>13.396772952017692</v>
      </c>
      <c r="AO37">
        <f>'Model Params&amp;Exp Profiles'!AS$7*12*'Model Params&amp;Exp Profiles'!AS$8*'Model Params&amp;Exp Profiles'!AS$9*$B37</f>
        <v>12.380886573407704</v>
      </c>
      <c r="AP37">
        <f>'Model Params&amp;Exp Profiles'!AT$7*12*'Model Params&amp;Exp Profiles'!AT$8*'Model Params&amp;Exp Profiles'!AT$9*$B37</f>
        <v>11.442035547859355</v>
      </c>
      <c r="AQ37">
        <f>'Model Params&amp;Exp Profiles'!AU$7*12*'Model Params&amp;Exp Profiles'!AU$8*'Model Params&amp;Exp Profiles'!AU$9*$B37</f>
        <v>10.574378232304797</v>
      </c>
      <c r="AR37">
        <f>'Model Params&amp;Exp Profiles'!AV$7*12*'Model Params&amp;Exp Profiles'!AV$8*'Model Params&amp;Exp Profiles'!AV$9*$B37</f>
        <v>9.7725159594317983</v>
      </c>
      <c r="AS37">
        <f>'Model Params&amp;Exp Profiles'!AW$7*12*'Model Params&amp;Exp Profiles'!AW$8*'Model Params&amp;Exp Profiles'!AW$9*$B37</f>
        <v>9.0314594465317857</v>
      </c>
      <c r="AT37">
        <f>'Model Params&amp;Exp Profiles'!AX$7*12*'Model Params&amp;Exp Profiles'!AX$8*'Model Params&amp;Exp Profiles'!AX$9*$B37</f>
        <v>8.3465977515876819</v>
      </c>
      <c r="AU37">
        <f>'Model Params&amp;Exp Profiles'!AY$7*12*'Model Params&amp;Exp Profiles'!AY$8*'Model Params&amp;Exp Profiles'!AY$9*$B37</f>
        <v>7.7136695834427096</v>
      </c>
      <c r="AV37">
        <f>'Model Params&amp;Exp Profiles'!AZ$7*12*'Model Params&amp;Exp Profiles'!AZ$8*'Model Params&amp;Exp Profiles'!AZ$9*$B37</f>
        <v>7.1287367875384993</v>
      </c>
      <c r="AW37">
        <f>'Model Params&amp;Exp Profiles'!BA$7*12*'Model Params&amp;Exp Profiles'!BA$8*'Model Params&amp;Exp Profiles'!BA$9*$B37</f>
        <v>6.5881598422476868</v>
      </c>
      <c r="AX37">
        <f>'Model Params&amp;Exp Profiles'!BB$7*12*'Model Params&amp;Exp Profiles'!BB$8*'Model Params&amp;Exp Profiles'!BB$9*$B37</f>
        <v>6.0885752133362327</v>
      </c>
      <c r="AY37">
        <f>'Model Params&amp;Exp Profiles'!BC$7*12*'Model Params&amp;Exp Profiles'!BC$8*'Model Params&amp;Exp Profiles'!BC$9*$B37</f>
        <v>5.6268744256522032</v>
      </c>
      <c r="AZ37">
        <f>'Model Params&amp;Exp Profiles'!BD$7*12*'Model Params&amp;Exp Profiles'!BD$8*'Model Params&amp;Exp Profiles'!BD$9*$B37</f>
        <v>5.2001847218225912</v>
      </c>
      <c r="BA37">
        <f>'Model Params&amp;Exp Profiles'!BE$7*12*'Model Params&amp;Exp Profiles'!BE$8*'Model Params&amp;Exp Profiles'!BE$9*$B37</f>
        <v>4.8058511876142882</v>
      </c>
      <c r="BB37">
        <f>'Model Params&amp;Exp Profiles'!BF$7*12*'Model Params&amp;Exp Profiles'!BF$8*'Model Params&amp;Exp Profiles'!BF$9*$B37</f>
        <v>4.4414202327410344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499984740745262"/>
  </sheetPr>
  <dimension ref="A1:BB57"/>
  <sheetViews>
    <sheetView showRuler="0" workbookViewId="0">
      <selection activeCell="A39" sqref="A39"/>
    </sheetView>
  </sheetViews>
  <sheetFormatPr baseColWidth="10" defaultColWidth="11" defaultRowHeight="16" x14ac:dyDescent="0.2"/>
  <sheetData>
    <row r="1" spans="1:3" x14ac:dyDescent="0.2">
      <c r="A1" s="19" t="s">
        <v>396</v>
      </c>
    </row>
    <row r="3" spans="1:3" x14ac:dyDescent="0.2">
      <c r="A3" s="19" t="s">
        <v>235</v>
      </c>
    </row>
    <row r="4" spans="1:3" x14ac:dyDescent="0.2">
      <c r="A4" s="14" t="s">
        <v>78</v>
      </c>
      <c r="B4">
        <f>'Assumps&amp;Panel A Calcs'!B10*'Assumps&amp;Panel A Calcs'!B63*'Assumps&amp;Panel A Calcs'!B135</f>
        <v>13.439352513415081</v>
      </c>
      <c r="C4" t="s">
        <v>237</v>
      </c>
    </row>
    <row r="5" spans="1:3" x14ac:dyDescent="0.2">
      <c r="A5" s="60" t="s">
        <v>240</v>
      </c>
      <c r="B5" s="61"/>
      <c r="C5" s="61"/>
    </row>
    <row r="6" spans="1:3" x14ac:dyDescent="0.2">
      <c r="A6" s="62" t="s">
        <v>223</v>
      </c>
      <c r="B6" s="61">
        <f>'Assumps&amp;Panel A Calcs'!$B66*'Assumps&amp;Panel A Calcs'!$B$10*'Assumps&amp;Panel A Calcs'!$B$135</f>
        <v>0</v>
      </c>
      <c r="C6" s="61" t="s">
        <v>247</v>
      </c>
    </row>
    <row r="7" spans="1:3" x14ac:dyDescent="0.2">
      <c r="A7" s="62" t="s">
        <v>224</v>
      </c>
      <c r="B7" s="61">
        <f>'Assumps&amp;Panel A Calcs'!$B67*'Assumps&amp;Panel A Calcs'!$B$10*'Assumps&amp;Panel A Calcs'!$B$135</f>
        <v>3.4046359700651538</v>
      </c>
      <c r="C7" s="61"/>
    </row>
    <row r="8" spans="1:3" x14ac:dyDescent="0.2">
      <c r="A8" s="62" t="s">
        <v>225</v>
      </c>
      <c r="B8" s="61">
        <f>'Assumps&amp;Panel A Calcs'!$B68*'Assumps&amp;Panel A Calcs'!$B$10*'Assumps&amp;Panel A Calcs'!$B$135</f>
        <v>13.439352513415081</v>
      </c>
      <c r="C8" s="61"/>
    </row>
    <row r="9" spans="1:3" x14ac:dyDescent="0.2">
      <c r="A9" s="14"/>
    </row>
    <row r="10" spans="1:3" x14ac:dyDescent="0.2">
      <c r="A10" s="67" t="s">
        <v>239</v>
      </c>
    </row>
    <row r="11" spans="1:3" x14ac:dyDescent="0.2">
      <c r="A11" s="14" t="s">
        <v>79</v>
      </c>
      <c r="B11">
        <f>'Assumps&amp;Panel A Calcs'!B10*('Assumps&amp;Panel A Calcs'!B63+'Assumps&amp;Panel A Calcs'!B64)*'Assumps&amp;Panel A Calcs'!B135</f>
        <v>91.99602623079835</v>
      </c>
      <c r="C11" t="s">
        <v>238</v>
      </c>
    </row>
    <row r="12" spans="1:3" x14ac:dyDescent="0.2">
      <c r="A12" s="60" t="s">
        <v>243</v>
      </c>
      <c r="B12" s="61"/>
      <c r="C12" s="61"/>
    </row>
    <row r="13" spans="1:3" x14ac:dyDescent="0.2">
      <c r="A13" s="62" t="s">
        <v>223</v>
      </c>
      <c r="B13" s="61">
        <f>('Assumps&amp;Panel A Calcs'!B66+('Assumps&amp;Panel A Calcs'!B70/'Assumps&amp;Panel A Calcs'!$B$24))*'Assumps&amp;Panel A Calcs'!$B$10*'Assumps&amp;Panel A Calcs'!$B$135</f>
        <v>0</v>
      </c>
      <c r="C13" s="61"/>
    </row>
    <row r="14" spans="1:3" x14ac:dyDescent="0.2">
      <c r="A14" s="62" t="s">
        <v>224</v>
      </c>
      <c r="B14" s="61">
        <f>('Assumps&amp;Panel A Calcs'!B67+('Assumps&amp;Panel A Calcs'!B71/'Assumps&amp;Panel A Calcs'!$B$24))*'Assumps&amp;Panel A Calcs'!$B$10*'Assumps&amp;Panel A Calcs'!$B$135</f>
        <v>23.305659978468913</v>
      </c>
      <c r="C14" s="61"/>
    </row>
    <row r="15" spans="1:3" x14ac:dyDescent="0.2">
      <c r="A15" s="62" t="s">
        <v>225</v>
      </c>
      <c r="B15" s="61">
        <f>('Assumps&amp;Panel A Calcs'!B68+('Assumps&amp;Panel A Calcs'!B72/'Assumps&amp;Panel A Calcs'!$B$24))*'Assumps&amp;Panel A Calcs'!$B$10*'Assumps&amp;Panel A Calcs'!$B$135</f>
        <v>72.35685780145252</v>
      </c>
      <c r="C15" s="61"/>
    </row>
    <row r="19" spans="1:54" x14ac:dyDescent="0.2">
      <c r="A19" s="69" t="s">
        <v>307</v>
      </c>
    </row>
    <row r="21" spans="1:54" x14ac:dyDescent="0.2">
      <c r="A21" s="58" t="s">
        <v>23</v>
      </c>
    </row>
    <row r="24" spans="1:54" x14ac:dyDescent="0.2">
      <c r="A24" t="s">
        <v>281</v>
      </c>
    </row>
    <row r="25" spans="1:54" x14ac:dyDescent="0.2">
      <c r="A25" t="s">
        <v>274</v>
      </c>
      <c r="B25">
        <f>'Model Params&amp;Exp Profiles'!B25</f>
        <v>1.7450000000000001</v>
      </c>
    </row>
    <row r="28" spans="1:54" x14ac:dyDescent="0.2">
      <c r="A28" t="s">
        <v>311</v>
      </c>
      <c r="B28" t="s">
        <v>290</v>
      </c>
      <c r="D28">
        <f>'Model Params&amp;Exp Profiles'!H$7*'Model Params&amp;Exp Profiles'!H$9*'Assumps&amp;Panel A Calcs'!$B$135*'Assumps&amp;Panel A Calcs'!$B$10*$B$25</f>
        <v>0</v>
      </c>
      <c r="E28">
        <f>'Model Params&amp;Exp Profiles'!I$7*'Model Params&amp;Exp Profiles'!I$9*'Assumps&amp;Panel A Calcs'!$B$135*'Assumps&amp;Panel A Calcs'!$B$10*$B$25</f>
        <v>0</v>
      </c>
      <c r="F28">
        <f>'Model Params&amp;Exp Profiles'!J$7*'Model Params&amp;Exp Profiles'!J$9*'Assumps&amp;Panel A Calcs'!$B$135*'Assumps&amp;Panel A Calcs'!$B$10*$B$25</f>
        <v>0</v>
      </c>
      <c r="G28">
        <f>'Model Params&amp;Exp Profiles'!K$7*'Model Params&amp;Exp Profiles'!K$9*'Assumps&amp;Panel A Calcs'!$B$135*'Assumps&amp;Panel A Calcs'!$B$10*$B$25</f>
        <v>0</v>
      </c>
      <c r="H28">
        <f>'Model Params&amp;Exp Profiles'!L$7*'Model Params&amp;Exp Profiles'!L$9*'Assumps&amp;Panel A Calcs'!$B$135*'Assumps&amp;Panel A Calcs'!$B$10*$B$25</f>
        <v>0</v>
      </c>
      <c r="I28">
        <f>'Model Params&amp;Exp Profiles'!M$7*'Model Params&amp;Exp Profiles'!M$9*'Assumps&amp;Panel A Calcs'!$B$135*'Assumps&amp;Panel A Calcs'!$B$10*$B$25</f>
        <v>0</v>
      </c>
      <c r="J28">
        <f>'Model Params&amp;Exp Profiles'!N$7*'Model Params&amp;Exp Profiles'!N$9*'Assumps&amp;Panel A Calcs'!$B$135*'Assumps&amp;Panel A Calcs'!$B$10*$B$25</f>
        <v>0</v>
      </c>
      <c r="K28">
        <f>'Model Params&amp;Exp Profiles'!O$7*'Model Params&amp;Exp Profiles'!O$9*'Assumps&amp;Panel A Calcs'!$B$135*'Assumps&amp;Panel A Calcs'!$B$10*$B$25</f>
        <v>0</v>
      </c>
      <c r="L28">
        <f>'Model Params&amp;Exp Profiles'!P$7*'Model Params&amp;Exp Profiles'!P$9*'Assumps&amp;Panel A Calcs'!$B$135*'Assumps&amp;Panel A Calcs'!$B$10*$B$25</f>
        <v>0</v>
      </c>
      <c r="M28">
        <f>'Model Params&amp;Exp Profiles'!Q$7*'Model Params&amp;Exp Profiles'!Q$9*'Assumps&amp;Panel A Calcs'!$B$135*'Assumps&amp;Panel A Calcs'!$B$10*$B$25</f>
        <v>0</v>
      </c>
      <c r="N28">
        <f>'Model Params&amp;Exp Profiles'!R$7*'Model Params&amp;Exp Profiles'!R$9*'Assumps&amp;Panel A Calcs'!$B$135*'Assumps&amp;Panel A Calcs'!$B$10*$B$25</f>
        <v>5.2526411664430066</v>
      </c>
      <c r="O28">
        <f>'Model Params&amp;Exp Profiles'!S$7*'Model Params&amp;Exp Profiles'!S$9*'Assumps&amp;Panel A Calcs'!$B$135*'Assumps&amp;Panel A Calcs'!$B$10*$B$25</f>
        <v>4.8543298244633055</v>
      </c>
      <c r="P28">
        <f>'Model Params&amp;Exp Profiles'!T$7*'Model Params&amp;Exp Profiles'!T$9*'Assumps&amp;Panel A Calcs'!$B$135*'Assumps&amp;Panel A Calcs'!$B$10*$B$25</f>
        <v>4.4862227016796981</v>
      </c>
      <c r="Q28">
        <f>'Model Params&amp;Exp Profiles'!U$7*'Model Params&amp;Exp Profiles'!U$9*'Assumps&amp;Panel A Calcs'!$B$135*'Assumps&amp;Panel A Calcs'!$B$10*$B$25</f>
        <v>4.1460293916661186</v>
      </c>
      <c r="R28">
        <f>'Model Params&amp;Exp Profiles'!V$7*'Model Params&amp;Exp Profiles'!V$9*'Assumps&amp;Panel A Calcs'!$B$135*'Assumps&amp;Panel A Calcs'!$B$10*$B$25</f>
        <v>3.8316331710691331</v>
      </c>
      <c r="S28">
        <f>'Model Params&amp;Exp Profiles'!W$7*'Model Params&amp;Exp Profiles'!W$9*'Assumps&amp;Panel A Calcs'!$B$135*'Assumps&amp;Panel A Calcs'!$B$10*$B$25</f>
        <v>3.5410778291027634</v>
      </c>
      <c r="T28">
        <f>'Model Params&amp;Exp Profiles'!X$7*'Model Params&amp;Exp Profiles'!X$9*'Assumps&amp;Panel A Calcs'!$B$135*'Assumps&amp;Panel A Calcs'!$B$10*$B$25</f>
        <v>3.2725554957716203</v>
      </c>
      <c r="U28">
        <f>'Model Params&amp;Exp Profiles'!Y$7*'Model Params&amp;Exp Profiles'!Y$9*'Assumps&amp;Panel A Calcs'!$B$135*'Assumps&amp;Panel A Calcs'!$B$10*$B$25</f>
        <v>3.0243953930881653</v>
      </c>
      <c r="V28">
        <f>'Model Params&amp;Exp Profiles'!Z$7*'Model Params&amp;Exp Profiles'!Z$9*'Assumps&amp;Panel A Calcs'!$B$135*'Assumps&amp;Panel A Calcs'!$B$10*$B$25</f>
        <v>2.7950534392927677</v>
      </c>
      <c r="W28">
        <f>'Model Params&amp;Exp Profiles'!AA$7*'Model Params&amp;Exp Profiles'!AA$9*'Assumps&amp;Panel A Calcs'!$B$135*'Assumps&amp;Panel A Calcs'!$B$10*$B$25</f>
        <v>2.5831026413928253</v>
      </c>
      <c r="X28">
        <f>'Model Params&amp;Exp Profiles'!AB$7*'Model Params&amp;Exp Profiles'!AB$9*'Assumps&amp;Panel A Calcs'!$B$135*'Assumps&amp;Panel A Calcs'!$B$10*$B$25</f>
        <v>2.3872242162421453</v>
      </c>
      <c r="Y28">
        <f>'Model Params&amp;Exp Profiles'!AC$7*'Model Params&amp;Exp Profiles'!AC$9*'Assumps&amp;Panel A Calcs'!$B$135*'Assumps&amp;Panel A Calcs'!$B$10*$B$25</f>
        <v>2.2061993849149082</v>
      </c>
      <c r="Z28">
        <f>'Model Params&amp;Exp Profiles'!AD$7*'Model Params&amp;Exp Profiles'!AD$9*'Assumps&amp;Panel A Calcs'!$B$135*'Assumps&amp;Panel A Calcs'!$B$10*$B$25</f>
        <v>2.0389017893178103</v>
      </c>
      <c r="AA28">
        <f>'Model Params&amp;Exp Profiles'!AE$7*'Model Params&amp;Exp Profiles'!AE$9*'Assumps&amp;Panel A Calcs'!$B$135*'Assumps&amp;Panel A Calcs'!$B$10*$B$25</f>
        <v>1.8842904838556589</v>
      </c>
      <c r="AB28">
        <f>'Model Params&amp;Exp Profiles'!AF$7*'Model Params&amp;Exp Profiles'!AF$9*'Assumps&amp;Panel A Calcs'!$B$135*'Assumps&amp;Panel A Calcs'!$B$10*$B$25</f>
        <v>1.7414034585437099</v>
      </c>
      <c r="AC28">
        <f>'Model Params&amp;Exp Profiles'!AG$7*'Model Params&amp;Exp Profiles'!AG$9*'Assumps&amp;Panel A Calcs'!$B$135*'Assumps&amp;Panel A Calcs'!$B$10*$B$25</f>
        <v>1.6093516532667955</v>
      </c>
      <c r="AD28">
        <f>'Model Params&amp;Exp Profiles'!AH$7*'Model Params&amp;Exp Profiles'!AH$9*'Assumps&amp;Panel A Calcs'!$B$135*'Assumps&amp;Panel A Calcs'!$B$10*$B$25</f>
        <v>1.4873134259412386</v>
      </c>
      <c r="AE28">
        <f>'Model Params&amp;Exp Profiles'!AI$7*'Model Params&amp;Exp Profiles'!AI$9*'Assumps&amp;Panel A Calcs'!$B$135*'Assumps&amp;Panel A Calcs'!$B$10*$B$25</f>
        <v>1.3745294401598052</v>
      </c>
      <c r="AF28">
        <f>'Model Params&amp;Exp Profiles'!AJ$7*'Model Params&amp;Exp Profiles'!AJ$9*'Assumps&amp;Panel A Calcs'!$B$135*'Assumps&amp;Panel A Calcs'!$B$10*$B$25</f>
        <v>1.2702979405099994</v>
      </c>
      <c r="AG28">
        <f>'Model Params&amp;Exp Profiles'!AK$7*'Model Params&amp;Exp Profiles'!AK$9*'Assumps&amp;Panel A Calcs'!$B$135*'Assumps&amp;Panel A Calcs'!$B$10*$B$25</f>
        <v>1.1739703861681854</v>
      </c>
      <c r="AH28">
        <f>'Model Params&amp;Exp Profiles'!AL$7*'Model Params&amp;Exp Profiles'!AL$9*'Assumps&amp;Panel A Calcs'!$B$135*'Assumps&amp;Panel A Calcs'!$B$10*$B$25</f>
        <v>1.0849474156012215</v>
      </c>
      <c r="AI28">
        <f>'Model Params&amp;Exp Profiles'!AM$7*'Model Params&amp;Exp Profiles'!AM$9*'Assumps&amp;Panel A Calcs'!$B$135*'Assumps&amp;Panel A Calcs'!$B$10*$B$25</f>
        <v>1.0026751172675104</v>
      </c>
      <c r="AJ28">
        <f>'Model Params&amp;Exp Profiles'!AN$7*'Model Params&amp;Exp Profiles'!AN$9*'Assumps&amp;Panel A Calcs'!$B$135*'Assumps&amp;Panel A Calcs'!$B$10*$B$25</f>
        <v>0.92664158311331501</v>
      </c>
      <c r="AK28">
        <f>'Model Params&amp;Exp Profiles'!AO$7*'Model Params&amp;Exp Profiles'!AO$9*'Assumps&amp;Panel A Calcs'!$B$135*'Assumps&amp;Panel A Calcs'!$B$10*$B$25</f>
        <v>0.85637372341978857</v>
      </c>
      <c r="AL28">
        <f>'Model Params&amp;Exp Profiles'!AP$7*'Model Params&amp;Exp Profiles'!AP$9*'Assumps&amp;Panel A Calcs'!$B$135*'Assumps&amp;Panel A Calcs'!$B$10*$B$25</f>
        <v>0.79143432318231166</v>
      </c>
      <c r="AM28">
        <f>'Model Params&amp;Exp Profiles'!AQ$7*'Model Params&amp;Exp Profiles'!AQ$9*'Assumps&amp;Panel A Calcs'!$B$135*'Assumps&amp;Panel A Calcs'!$B$10*$B$25</f>
        <v>0.73141932170658419</v>
      </c>
      <c r="AN28">
        <f>'Model Params&amp;Exp Profiles'!AR$7*'Model Params&amp;Exp Profiles'!AR$9*'Assumps&amp;Panel A Calcs'!$B$135*'Assumps&amp;Panel A Calcs'!$B$10*$B$25</f>
        <v>0.67595529849478797</v>
      </c>
      <c r="AO28">
        <f>'Model Params&amp;Exp Profiles'!AS$7*'Model Params&amp;Exp Profiles'!AS$9*'Assumps&amp;Panel A Calcs'!$B$135*'Assumps&amp;Panel A Calcs'!$B$10*$B$25</f>
        <v>0.62469714977870616</v>
      </c>
      <c r="AP28">
        <f>'Model Params&amp;Exp Profiles'!AT$7*'Model Params&amp;Exp Profiles'!AT$9*'Assumps&amp;Panel A Calcs'!$B$135*'Assumps&amp;Panel A Calcs'!$B$10*$B$25</f>
        <v>0.57732594124291547</v>
      </c>
      <c r="AQ28">
        <f>'Model Params&amp;Exp Profiles'!AU$7*'Model Params&amp;Exp Profiles'!AU$9*'Assumps&amp;Panel A Calcs'!$B$135*'Assumps&amp;Panel A Calcs'!$B$10*$B$25</f>
        <v>0.53354692357743094</v>
      </c>
      <c r="AR28">
        <f>'Model Params&amp;Exp Profiles'!AV$7*'Model Params&amp;Exp Profiles'!AV$9*'Assumps&amp;Panel A Calcs'!$B$135*'Assumps&amp;Panel A Calcs'!$B$10*$B$25</f>
        <v>0.49308769851234224</v>
      </c>
      <c r="AS28">
        <f>'Model Params&amp;Exp Profiles'!AW$7*'Model Params&amp;Exp Profiles'!AW$9*'Assumps&amp;Panel A Calcs'!$B$135*'Assumps&amp;Panel A Calcs'!$B$10*$B$25</f>
        <v>0.4556965239232863</v>
      </c>
      <c r="AT28">
        <f>'Model Params&amp;Exp Profiles'!AX$7*'Model Params&amp;Exp Profiles'!AX$9*'Assumps&amp;Panel A Calcs'!$B$135*'Assumps&amp;Panel A Calcs'!$B$10*$B$25</f>
        <v>0.42114074746192109</v>
      </c>
      <c r="AU28">
        <f>'Model Params&amp;Exp Profiles'!AY$7*'Model Params&amp;Exp Profiles'!AY$9*'Assumps&amp;Panel A Calcs'!$B$135*'Assumps&amp;Panel A Calcs'!$B$10*$B$25</f>
        <v>0.38920535896526387</v>
      </c>
      <c r="AV28">
        <f>'Model Params&amp;Exp Profiles'!AZ$7*'Model Params&amp;Exp Profiles'!AZ$9*'Assumps&amp;Panel A Calcs'!$B$135*'Assumps&amp;Panel A Calcs'!$B$10*$B$25</f>
        <v>0.35969165263681013</v>
      </c>
      <c r="AW28">
        <f>'Model Params&amp;Exp Profiles'!BA$7*'Model Params&amp;Exp Profiles'!BA$9*'Assumps&amp;Panel A Calcs'!$B$135*'Assumps&amp;Panel A Calcs'!$B$10*$B$25</f>
        <v>0.33241599067536615</v>
      </c>
      <c r="AX28">
        <f>'Model Params&amp;Exp Profiles'!BB$7*'Model Params&amp;Exp Profiles'!BB$9*'Assumps&amp;Panel A Calcs'!$B$135*'Assumps&amp;Panel A Calcs'!$B$10*$B$25</f>
        <v>0.3072086606587453</v>
      </c>
      <c r="AY28">
        <f>'Model Params&amp;Exp Profiles'!BC$7*'Model Params&amp;Exp Profiles'!BC$9*'Assumps&amp;Panel A Calcs'!$B$135*'Assumps&amp;Panel A Calcs'!$B$10*$B$25</f>
        <v>0.2839128195728341</v>
      </c>
      <c r="AZ28">
        <f>'Model Params&amp;Exp Profiles'!BD$7*'Model Params&amp;Exp Profiles'!BD$9*'Assumps&amp;Panel A Calcs'!$B$135*'Assumps&amp;Panel A Calcs'!$B$10*$B$25</f>
        <v>0.26238351791564973</v>
      </c>
      <c r="BA28">
        <f>'Model Params&amp;Exp Profiles'!BE$7*'Model Params&amp;Exp Profiles'!BE$9*'Assumps&amp;Panel A Calcs'!$B$135*'Assumps&amp;Panel A Calcs'!$B$10*$B$25</f>
        <v>0.24248679780424909</v>
      </c>
      <c r="BB28">
        <f>'Model Params&amp;Exp Profiles'!BF$7*'Model Params&amp;Exp Profiles'!BF$9*'Assumps&amp;Panel A Calcs'!$B$135*'Assumps&amp;Panel A Calcs'!$B$10*$B$25</f>
        <v>0.22409885947280267</v>
      </c>
    </row>
    <row r="29" spans="1:54" x14ac:dyDescent="0.2">
      <c r="A29" t="s">
        <v>308</v>
      </c>
      <c r="B29" s="19" t="s">
        <v>289</v>
      </c>
      <c r="C29" s="19">
        <f>SUM(D28:BB28)</f>
        <v>66.536868657873498</v>
      </c>
    </row>
    <row r="30" spans="1:54" x14ac:dyDescent="0.2">
      <c r="A30" t="s">
        <v>293</v>
      </c>
    </row>
    <row r="31" spans="1:54" x14ac:dyDescent="0.2">
      <c r="A31" t="s">
        <v>328</v>
      </c>
      <c r="B31">
        <f>'Calcs-Table 5'!B27</f>
        <v>9.3949999999999996</v>
      </c>
    </row>
    <row r="33" spans="1:54" x14ac:dyDescent="0.2">
      <c r="A33" t="s">
        <v>329</v>
      </c>
      <c r="B33" t="s">
        <v>290</v>
      </c>
      <c r="D33">
        <f>'Model Params&amp;Exp Profiles'!H$7*'Model Params&amp;Exp Profiles'!H$9*'Assumps&amp;Panel A Calcs'!$B$135*'Assumps&amp;Panel A Calcs'!$B$10*$B$31</f>
        <v>0</v>
      </c>
      <c r="E33">
        <f>'Model Params&amp;Exp Profiles'!I$7*'Model Params&amp;Exp Profiles'!I$9*'Assumps&amp;Panel A Calcs'!$B$135*'Assumps&amp;Panel A Calcs'!$B$10*$B$31</f>
        <v>0</v>
      </c>
      <c r="F33">
        <f>'Model Params&amp;Exp Profiles'!J$7*'Model Params&amp;Exp Profiles'!J$9*'Assumps&amp;Panel A Calcs'!$B$135*'Assumps&amp;Panel A Calcs'!$B$10*$B$31</f>
        <v>0</v>
      </c>
      <c r="G33">
        <f>'Model Params&amp;Exp Profiles'!K$7*'Model Params&amp;Exp Profiles'!K$9*'Assumps&amp;Panel A Calcs'!$B$135*'Assumps&amp;Panel A Calcs'!$B$10*$B$31</f>
        <v>0</v>
      </c>
      <c r="H33">
        <f>'Model Params&amp;Exp Profiles'!L$7*'Model Params&amp;Exp Profiles'!L$9*'Assumps&amp;Panel A Calcs'!$B$135*'Assumps&amp;Panel A Calcs'!$B$10*$B$31</f>
        <v>0</v>
      </c>
      <c r="I33">
        <f>'Model Params&amp;Exp Profiles'!M$7*'Model Params&amp;Exp Profiles'!M$9*'Assumps&amp;Panel A Calcs'!$B$135*'Assumps&amp;Panel A Calcs'!$B$10*$B$31</f>
        <v>0</v>
      </c>
      <c r="J33">
        <f>'Model Params&amp;Exp Profiles'!N$7*'Model Params&amp;Exp Profiles'!N$9*'Assumps&amp;Panel A Calcs'!$B$135*'Assumps&amp;Panel A Calcs'!$B$10*$B$31</f>
        <v>0</v>
      </c>
      <c r="K33">
        <f>'Model Params&amp;Exp Profiles'!O$7*'Model Params&amp;Exp Profiles'!O$9*'Assumps&amp;Panel A Calcs'!$B$135*'Assumps&amp;Panel A Calcs'!$B$10*$B$31</f>
        <v>0</v>
      </c>
      <c r="L33">
        <f>'Model Params&amp;Exp Profiles'!P$7*'Model Params&amp;Exp Profiles'!P$9*'Assumps&amp;Panel A Calcs'!$B$135*'Assumps&amp;Panel A Calcs'!$B$10*$B$31</f>
        <v>0</v>
      </c>
      <c r="M33">
        <f>'Model Params&amp;Exp Profiles'!Q$7*'Model Params&amp;Exp Profiles'!Q$9*'Assumps&amp;Panel A Calcs'!$B$135*'Assumps&amp;Panel A Calcs'!$B$10*$B$31</f>
        <v>0</v>
      </c>
      <c r="N33">
        <f>'Model Params&amp;Exp Profiles'!R$7*'Model Params&amp;Exp Profiles'!R$9*'Assumps&amp;Panel A Calcs'!$B$135*'Assumps&amp;Panel A Calcs'!$B$10*$B$31</f>
        <v>28.279979231365065</v>
      </c>
      <c r="O33">
        <f>'Model Params&amp;Exp Profiles'!S$7*'Model Params&amp;Exp Profiles'!S$9*'Assumps&amp;Panel A Calcs'!$B$135*'Assumps&amp;Panel A Calcs'!$B$10*$B$31</f>
        <v>26.135489226838253</v>
      </c>
      <c r="P33">
        <f>'Model Params&amp;Exp Profiles'!T$7*'Model Params&amp;Exp Profiles'!T$9*'Assumps&amp;Panel A Calcs'!$B$135*'Assumps&amp;Panel A Calcs'!$B$10*$B$31</f>
        <v>24.153617353742558</v>
      </c>
      <c r="Q33">
        <f>'Model Params&amp;Exp Profiles'!U$7*'Model Params&amp;Exp Profiles'!U$9*'Assumps&amp;Panel A Calcs'!$B$135*'Assumps&amp;Panel A Calcs'!$B$10*$B$31</f>
        <v>22.322032168884341</v>
      </c>
      <c r="R33">
        <f>'Model Params&amp;Exp Profiles'!V$7*'Model Params&amp;Exp Profiles'!V$9*'Assumps&amp;Panel A Calcs'!$B$135*'Assumps&amp;Panel A Calcs'!$B$10*$B$31</f>
        <v>20.629337330770486</v>
      </c>
      <c r="S33">
        <f>'Model Params&amp;Exp Profiles'!W$7*'Model Params&amp;Exp Profiles'!W$9*'Assumps&amp;Panel A Calcs'!$B$135*'Assumps&amp;Panel A Calcs'!$B$10*$B$31</f>
        <v>19.065000690212297</v>
      </c>
      <c r="T33">
        <f>'Model Params&amp;Exp Profiles'!X$7*'Model Params&amp;Exp Profiles'!X$9*'Assumps&amp;Panel A Calcs'!$B$135*'Assumps&amp;Panel A Calcs'!$B$10*$B$31</f>
        <v>17.619288758036888</v>
      </c>
      <c r="U33">
        <f>'Model Params&amp;Exp Profiles'!Y$7*'Model Params&amp;Exp Profiles'!Y$9*'Assumps&amp;Panel A Calcs'!$B$135*'Assumps&amp;Panel A Calcs'!$B$10*$B$31</f>
        <v>16.283206142156626</v>
      </c>
      <c r="V33">
        <f>'Model Params&amp;Exp Profiles'!Z$7*'Model Params&amp;Exp Profiles'!Z$9*'Assumps&amp;Panel A Calcs'!$B$135*'Assumps&amp;Panel A Calcs'!$B$10*$B$31</f>
        <v>15.048439577166505</v>
      </c>
      <c r="W33">
        <f>'Model Params&amp;Exp Profiles'!AA$7*'Model Params&amp;Exp Profiles'!AA$9*'Assumps&amp;Panel A Calcs'!$B$135*'Assumps&amp;Panel A Calcs'!$B$10*$B$31</f>
        <v>13.90730619821524</v>
      </c>
      <c r="X33">
        <f>'Model Params&amp;Exp Profiles'!AB$7*'Model Params&amp;Exp Profiles'!AB$9*'Assumps&amp;Panel A Calcs'!$B$135*'Assumps&amp;Panel A Calcs'!$B$10*$B$31</f>
        <v>12.852705737303697</v>
      </c>
      <c r="Y33">
        <f>'Model Params&amp;Exp Profiles'!AC$7*'Model Params&amp;Exp Profiles'!AC$9*'Assumps&amp;Panel A Calcs'!$B$135*'Assumps&amp;Panel A Calcs'!$B$10*$B$31</f>
        <v>11.878076344570522</v>
      </c>
      <c r="Z33">
        <f>'Model Params&amp;Exp Profiles'!AD$7*'Model Params&amp;Exp Profiles'!AD$9*'Assumps&amp;Panel A Calcs'!$B$135*'Assumps&amp;Panel A Calcs'!$B$10*$B$31</f>
        <v>10.977353759679556</v>
      </c>
      <c r="AA33">
        <f>'Model Params&amp;Exp Profiles'!AE$7*'Model Params&amp;Exp Profiles'!AE$9*'Assumps&amp;Panel A Calcs'!$B$135*'Assumps&amp;Panel A Calcs'!$B$10*$B$31</f>
        <v>10.144933579268718</v>
      </c>
      <c r="AB33">
        <f>'Model Params&amp;Exp Profiles'!AF$7*'Model Params&amp;Exp Profiles'!AF$9*'Assumps&amp;Panel A Calcs'!$B$135*'Assumps&amp;Panel A Calcs'!$B$10*$B$31</f>
        <v>9.3756363856837552</v>
      </c>
      <c r="AC33">
        <f>'Model Params&amp;Exp Profiles'!AG$7*'Model Params&amp;Exp Profiles'!AG$9*'Assumps&amp;Panel A Calcs'!$B$135*'Assumps&amp;Panel A Calcs'!$B$10*$B$31</f>
        <v>8.6646755200238061</v>
      </c>
      <c r="AD33">
        <f>'Model Params&amp;Exp Profiles'!AH$7*'Model Params&amp;Exp Profiles'!AH$9*'Assumps&amp;Panel A Calcs'!$B$135*'Assumps&amp;Panel A Calcs'!$B$10*$B$31</f>
        <v>8.0076272989787594</v>
      </c>
      <c r="AE33">
        <f>'Model Params&amp;Exp Profiles'!AI$7*'Model Params&amp;Exp Profiles'!AI$9*'Assumps&amp;Panel A Calcs'!$B$135*'Assumps&amp;Panel A Calcs'!$B$10*$B$31</f>
        <v>7.4004034901440505</v>
      </c>
      <c r="AF33">
        <f>'Model Params&amp;Exp Profiles'!AJ$7*'Model Params&amp;Exp Profiles'!AJ$9*'Assumps&amp;Panel A Calcs'!$B$135*'Assumps&amp;Panel A Calcs'!$B$10*$B$31</f>
        <v>6.8392258745509711</v>
      </c>
      <c r="AG33">
        <f>'Model Params&amp;Exp Profiles'!AK$7*'Model Params&amp;Exp Profiles'!AK$9*'Assumps&amp;Panel A Calcs'!$B$135*'Assumps&amp;Panel A Calcs'!$B$10*$B$31</f>
        <v>6.3206027381375938</v>
      </c>
      <c r="AH33">
        <f>'Model Params&amp;Exp Profiles'!AL$7*'Model Params&amp;Exp Profiles'!AL$9*'Assumps&amp;Panel A Calcs'!$B$135*'Assumps&amp;Panel A Calcs'!$B$10*$B$31</f>
        <v>5.8413071458873782</v>
      </c>
      <c r="AI33">
        <f>'Model Params&amp;Exp Profiles'!AM$7*'Model Params&amp;Exp Profiles'!AM$9*'Assumps&amp;Panel A Calcs'!$B$135*'Assumps&amp;Panel A Calcs'!$B$10*$B$31</f>
        <v>5.3983568634545893</v>
      </c>
      <c r="AJ33">
        <f>'Model Params&amp;Exp Profiles'!AN$7*'Model Params&amp;Exp Profiles'!AN$9*'Assumps&amp;Panel A Calcs'!$B$135*'Assumps&amp;Panel A Calcs'!$B$10*$B$31</f>
        <v>4.9889958013464719</v>
      </c>
      <c r="AK33">
        <f>'Model Params&amp;Exp Profiles'!AO$7*'Model Params&amp;Exp Profiles'!AO$9*'Assumps&amp;Panel A Calcs'!$B$135*'Assumps&amp;Panel A Calcs'!$B$10*$B$31</f>
        <v>4.6106768662056803</v>
      </c>
      <c r="AL33">
        <f>'Model Params&amp;Exp Profiles'!AP$7*'Model Params&amp;Exp Profiles'!AP$9*'Assumps&amp;Panel A Calcs'!$B$135*'Assumps&amp;Panel A Calcs'!$B$10*$B$31</f>
        <v>4.2610461124915862</v>
      </c>
      <c r="AM33">
        <f>'Model Params&amp;Exp Profiles'!AQ$7*'Model Params&amp;Exp Profiles'!AQ$9*'Assumps&amp;Panel A Calcs'!$B$135*'Assumps&amp;Panel A Calcs'!$B$10*$B$31</f>
        <v>3.9379280959503484</v>
      </c>
      <c r="AN33">
        <f>'Model Params&amp;Exp Profiles'!AR$7*'Model Params&amp;Exp Profiles'!AR$9*'Assumps&amp;Panel A Calcs'!$B$135*'Assumps&amp;Panel A Calcs'!$B$10*$B$31</f>
        <v>3.6393123377412793</v>
      </c>
      <c r="AO33">
        <f>'Model Params&amp;Exp Profiles'!AS$7*'Model Params&amp;Exp Profiles'!AS$9*'Assumps&amp;Panel A Calcs'!$B$135*'Assumps&amp;Panel A Calcs'!$B$10*$B$31</f>
        <v>3.3633408149976756</v>
      </c>
      <c r="AP33">
        <f>'Model Params&amp;Exp Profiles'!AT$7*'Model Params&amp;Exp Profiles'!AT$9*'Assumps&amp;Panel A Calcs'!$B$135*'Assumps&amp;Panel A Calcs'!$B$10*$B$31</f>
        <v>3.1082963999869286</v>
      </c>
      <c r="AQ33">
        <f>'Model Params&amp;Exp Profiles'!AU$7*'Model Params&amp;Exp Profiles'!AU$9*'Assumps&amp;Panel A Calcs'!$B$135*'Assumps&amp;Panel A Calcs'!$B$10*$B$31</f>
        <v>2.8725921759369419</v>
      </c>
      <c r="AR33">
        <f>'Model Params&amp;Exp Profiles'!AV$7*'Model Params&amp;Exp Profiles'!AV$9*'Assumps&amp;Panel A Calcs'!$B$135*'Assumps&amp;Panel A Calcs'!$B$10*$B$31</f>
        <v>2.6547615630506907</v>
      </c>
      <c r="AS33">
        <f>'Model Params&amp;Exp Profiles'!AW$7*'Model Params&amp;Exp Profiles'!AW$9*'Assumps&amp;Panel A Calcs'!$B$135*'Assumps&amp;Panel A Calcs'!$B$10*$B$31</f>
        <v>2.4534491932717906</v>
      </c>
      <c r="AT33">
        <f>'Model Params&amp;Exp Profiles'!AX$7*'Model Params&amp;Exp Profiles'!AX$9*'Assumps&amp;Panel A Calcs'!$B$135*'Assumps&amp;Panel A Calcs'!$B$10*$B$31</f>
        <v>2.2674024770227783</v>
      </c>
      <c r="AU33">
        <f>'Model Params&amp;Exp Profiles'!AY$7*'Model Params&amp;Exp Profiles'!AY$9*'Assumps&amp;Panel A Calcs'!$B$135*'Assumps&amp;Panel A Calcs'!$B$10*$B$31</f>
        <v>2.0954638094433546</v>
      </c>
      <c r="AV33">
        <f>'Model Params&amp;Exp Profiles'!AZ$7*'Model Params&amp;Exp Profiles'!AZ$9*'Assumps&amp;Panel A Calcs'!$B$135*'Assumps&amp;Panel A Calcs'!$B$10*$B$31</f>
        <v>1.9365633676348601</v>
      </c>
      <c r="AW33">
        <f>'Model Params&amp;Exp Profiles'!BA$7*'Model Params&amp;Exp Profiles'!BA$9*'Assumps&amp;Panel A Calcs'!$B$135*'Assumps&amp;Panel A Calcs'!$B$10*$B$31</f>
        <v>1.789712454094593</v>
      </c>
      <c r="AX33">
        <f>'Model Params&amp;Exp Profiles'!BB$7*'Model Params&amp;Exp Profiles'!BB$9*'Assumps&amp;Panel A Calcs'!$B$135*'Assumps&amp;Panel A Calcs'!$B$10*$B$31</f>
        <v>1.6539973449220124</v>
      </c>
      <c r="AY33">
        <f>'Model Params&amp;Exp Profiles'!BC$7*'Model Params&amp;Exp Profiles'!BC$9*'Assumps&amp;Panel A Calcs'!$B$135*'Assumps&amp;Panel A Calcs'!$B$10*$B$31</f>
        <v>1.5285736045196423</v>
      </c>
      <c r="AZ33">
        <f>'Model Params&amp;Exp Profiles'!BD$7*'Model Params&amp;Exp Profiles'!BD$9*'Assumps&amp;Panel A Calcs'!$B$135*'Assumps&amp;Panel A Calcs'!$B$10*$B$31</f>
        <v>1.4126608314140567</v>
      </c>
      <c r="BA33">
        <f>'Model Params&amp;Exp Profiles'!BE$7*'Model Params&amp;Exp Profiles'!BE$9*'Assumps&amp;Panel A Calcs'!$B$135*'Assumps&amp;Panel A Calcs'!$B$10*$B$31</f>
        <v>1.3055378025048252</v>
      </c>
      <c r="BB33">
        <f>'Model Params&amp;Exp Profiles'!BF$7*'Model Params&amp;Exp Profiles'!BF$9*'Assumps&amp;Panel A Calcs'!$B$135*'Assumps&amp;Panel A Calcs'!$B$10*$B$31</f>
        <v>1.2065379855283558</v>
      </c>
    </row>
    <row r="34" spans="1:54" x14ac:dyDescent="0.2">
      <c r="B34" s="19" t="s">
        <v>289</v>
      </c>
      <c r="C34" s="19">
        <f>SUM(D33:BB33)</f>
        <v>358.23145045313538</v>
      </c>
    </row>
    <row r="36" spans="1:54" x14ac:dyDescent="0.2">
      <c r="A36" s="58" t="s">
        <v>22</v>
      </c>
    </row>
    <row r="37" spans="1:54" x14ac:dyDescent="0.2">
      <c r="A37" t="s">
        <v>294</v>
      </c>
    </row>
    <row r="38" spans="1:54" x14ac:dyDescent="0.2">
      <c r="A38" t="s">
        <v>330</v>
      </c>
      <c r="B38">
        <f>'Model Params&amp;Exp Profiles'!B27</f>
        <v>0.44206666666666672</v>
      </c>
    </row>
    <row r="39" spans="1:54" x14ac:dyDescent="0.2">
      <c r="A39" t="s">
        <v>331</v>
      </c>
      <c r="B39" t="s">
        <v>290</v>
      </c>
      <c r="D39">
        <f>'Model Params&amp;Exp Profiles'!H$7*'Model Params&amp;Exp Profiles'!H$9*'Assumps&amp;Panel A Calcs'!$B$135*'Assumps&amp;Panel A Calcs'!$B$10*$B$25</f>
        <v>0</v>
      </c>
      <c r="E39">
        <f>'Model Params&amp;Exp Profiles'!I$7*'Model Params&amp;Exp Profiles'!I$9*'Assumps&amp;Panel A Calcs'!$B$135*'Assumps&amp;Panel A Calcs'!$B$10*$B$25</f>
        <v>0</v>
      </c>
      <c r="F39">
        <f>'Model Params&amp;Exp Profiles'!J$7*'Model Params&amp;Exp Profiles'!J$9*'Assumps&amp;Panel A Calcs'!$B$135*'Assumps&amp;Panel A Calcs'!$B$10*$B$25</f>
        <v>0</v>
      </c>
      <c r="G39">
        <f>'Model Params&amp;Exp Profiles'!K$7*'Model Params&amp;Exp Profiles'!K$9*'Assumps&amp;Panel A Calcs'!$B$135*'Assumps&amp;Panel A Calcs'!$B$10*$B$25</f>
        <v>0</v>
      </c>
      <c r="H39">
        <f>'Model Params&amp;Exp Profiles'!L$7*'Model Params&amp;Exp Profiles'!L$9*'Assumps&amp;Panel A Calcs'!$B$135*'Assumps&amp;Panel A Calcs'!$B$10*$B$25</f>
        <v>0</v>
      </c>
      <c r="I39">
        <f>'Model Params&amp;Exp Profiles'!M$7*'Model Params&amp;Exp Profiles'!M$9*'Assumps&amp;Panel A Calcs'!$B$135*'Assumps&amp;Panel A Calcs'!$B$10*$B$25</f>
        <v>0</v>
      </c>
      <c r="J39">
        <f>'Model Params&amp;Exp Profiles'!N$7*'Model Params&amp;Exp Profiles'!N$9*'Assumps&amp;Panel A Calcs'!$B$135*'Assumps&amp;Panel A Calcs'!$B$10*$B$25</f>
        <v>0</v>
      </c>
      <c r="K39">
        <f>'Model Params&amp;Exp Profiles'!O$7*'Model Params&amp;Exp Profiles'!O$9*'Assumps&amp;Panel A Calcs'!$B$135*'Assumps&amp;Panel A Calcs'!$B$10*$B$25</f>
        <v>0</v>
      </c>
      <c r="L39">
        <f>'Model Params&amp;Exp Profiles'!P$7*'Model Params&amp;Exp Profiles'!P$9*'Assumps&amp;Panel A Calcs'!$B$135*'Assumps&amp;Panel A Calcs'!$B$10*$B$25</f>
        <v>0</v>
      </c>
      <c r="M39">
        <f>'Model Params&amp;Exp Profiles'!Q$7*'Model Params&amp;Exp Profiles'!Q$9*'Assumps&amp;Panel A Calcs'!$B$135*'Assumps&amp;Panel A Calcs'!$B$10*$B$25</f>
        <v>0</v>
      </c>
      <c r="N39">
        <f>'Model Params&amp;Exp Profiles'!R$7*'Model Params&amp;Exp Profiles'!R$9*'Assumps&amp;Panel A Calcs'!$B$135*'Assumps&amp;Panel A Calcs'!$B$10*$B$38</f>
        <v>1.3306690954988951</v>
      </c>
      <c r="O39">
        <f>'Model Params&amp;Exp Profiles'!S$7*'Model Params&amp;Exp Profiles'!S$9*'Assumps&amp;Panel A Calcs'!$B$135*'Assumps&amp;Panel A Calcs'!$B$10*$B$38</f>
        <v>1.229763555530704</v>
      </c>
      <c r="P39">
        <f>'Model Params&amp;Exp Profiles'!T$7*'Model Params&amp;Exp Profiles'!T$9*'Assumps&amp;Panel A Calcs'!$B$135*'Assumps&amp;Panel A Calcs'!$B$10*$B$38</f>
        <v>1.1365097510921902</v>
      </c>
      <c r="Q39">
        <f>'Model Params&amp;Exp Profiles'!U$7*'Model Params&amp;Exp Profiles'!U$9*'Assumps&amp;Panel A Calcs'!$B$135*'Assumps&amp;Panel A Calcs'!$B$10*$B$38</f>
        <v>1.0503274458887502</v>
      </c>
      <c r="R39">
        <f>'Model Params&amp;Exp Profiles'!V$7*'Model Params&amp;Exp Profiles'!V$9*'Assumps&amp;Panel A Calcs'!$B$135*'Assumps&amp;Panel A Calcs'!$B$10*$B$38</f>
        <v>0.97068040333751371</v>
      </c>
      <c r="S39">
        <f>'Model Params&amp;Exp Profiles'!W$7*'Model Params&amp;Exp Profiles'!W$9*'Assumps&amp;Panel A Calcs'!$B$135*'Assumps&amp;Panel A Calcs'!$B$10*$B$38</f>
        <v>0.89707305003936677</v>
      </c>
      <c r="T39">
        <f>'Model Params&amp;Exp Profiles'!X$7*'Model Params&amp;Exp Profiles'!X$9*'Assumps&amp;Panel A Calcs'!$B$135*'Assumps&amp;Panel A Calcs'!$B$10*$B$38</f>
        <v>0.82904739226214386</v>
      </c>
      <c r="U39">
        <f>'Model Params&amp;Exp Profiles'!Y$7*'Model Params&amp;Exp Profiles'!Y$9*'Assumps&amp;Panel A Calcs'!$B$135*'Assumps&amp;Panel A Calcs'!$B$10*$B$38</f>
        <v>0.76618016624900198</v>
      </c>
      <c r="V39">
        <f>'Model Params&amp;Exp Profiles'!Z$7*'Model Params&amp;Exp Profiles'!Z$9*'Assumps&amp;Panel A Calcs'!$B$135*'Assumps&amp;Panel A Calcs'!$B$10*$B$38</f>
        <v>0.70808020462083454</v>
      </c>
      <c r="W39">
        <f>'Model Params&amp;Exp Profiles'!AA$7*'Model Params&amp;Exp Profiles'!AA$9*'Assumps&amp;Panel A Calcs'!$B$135*'Assumps&amp;Panel A Calcs'!$B$10*$B$38</f>
        <v>0.65438600248618251</v>
      </c>
      <c r="X39">
        <f>'Model Params&amp;Exp Profiles'!AB$7*'Model Params&amp;Exp Profiles'!AB$9*'Assumps&amp;Panel A Calcs'!$B$135*'Assumps&amp;Panel A Calcs'!$B$10*$B$38</f>
        <v>0.60476346811467685</v>
      </c>
      <c r="Y39">
        <f>'Model Params&amp;Exp Profiles'!AC$7*'Model Params&amp;Exp Profiles'!AC$9*'Assumps&amp;Panel A Calcs'!$B$135*'Assumps&amp;Panel A Calcs'!$B$10*$B$38</f>
        <v>0.55890384417844341</v>
      </c>
      <c r="Z39">
        <f>'Model Params&amp;Exp Profiles'!AD$7*'Model Params&amp;Exp Profiles'!AD$9*'Assumps&amp;Panel A Calcs'!$B$135*'Assumps&amp;Panel A Calcs'!$B$10*$B$38</f>
        <v>0.51652178662717863</v>
      </c>
      <c r="AA39">
        <f>'Model Params&amp;Exp Profiles'!AE$7*'Model Params&amp;Exp Profiles'!AE$9*'Assumps&amp;Panel A Calcs'!$B$135*'Assumps&amp;Panel A Calcs'!$B$10*$B$38</f>
        <v>0.47735358924343363</v>
      </c>
      <c r="AB39">
        <f>'Model Params&amp;Exp Profiles'!AF$7*'Model Params&amp;Exp Profiles'!AF$9*'Assumps&amp;Panel A Calcs'!$B$135*'Assumps&amp;Panel A Calcs'!$B$10*$B$38</f>
        <v>0.44115554283107322</v>
      </c>
      <c r="AC39">
        <f>'Model Params&amp;Exp Profiles'!AG$7*'Model Params&amp;Exp Profiles'!AG$9*'Assumps&amp;Panel A Calcs'!$B$135*'Assumps&amp;Panel A Calcs'!$B$10*$B$38</f>
        <v>0.40770241882758823</v>
      </c>
      <c r="AD39">
        <f>'Model Params&amp;Exp Profiles'!AH$7*'Model Params&amp;Exp Profiles'!AH$9*'Assumps&amp;Panel A Calcs'!$B$135*'Assumps&amp;Panel A Calcs'!$B$10*$B$38</f>
        <v>0.37678606790511382</v>
      </c>
      <c r="AE39">
        <f>'Model Params&amp;Exp Profiles'!AI$7*'Model Params&amp;Exp Profiles'!AI$9*'Assumps&amp;Panel A Calcs'!$B$135*'Assumps&amp;Panel A Calcs'!$B$10*$B$38</f>
        <v>0.34821412484048403</v>
      </c>
      <c r="AF39">
        <f>'Model Params&amp;Exp Profiles'!AJ$7*'Model Params&amp;Exp Profiles'!AJ$9*'Assumps&amp;Panel A Calcs'!$B$135*'Assumps&amp;Panel A Calcs'!$B$10*$B$38</f>
        <v>0.32180881159586655</v>
      </c>
      <c r="AG39">
        <f>'Model Params&amp;Exp Profiles'!AK$7*'Model Params&amp;Exp Profiles'!AK$9*'Assumps&amp;Panel A Calcs'!$B$135*'Assumps&amp;Panel A Calcs'!$B$10*$B$38</f>
        <v>0.29740583116260699</v>
      </c>
      <c r="AH39">
        <f>'Model Params&amp;Exp Profiles'!AL$7*'Model Params&amp;Exp Profiles'!AL$9*'Assumps&amp;Panel A Calcs'!$B$135*'Assumps&amp;Panel A Calcs'!$B$10*$B$38</f>
        <v>0.27485334528564281</v>
      </c>
      <c r="AI39">
        <f>'Model Params&amp;Exp Profiles'!AM$7*'Model Params&amp;Exp Profiles'!AM$9*'Assumps&amp;Panel A Calcs'!$B$135*'Assumps&amp;Panel A Calcs'!$B$10*$B$38</f>
        <v>0.25401102970776929</v>
      </c>
      <c r="AJ39">
        <f>'Model Params&amp;Exp Profiles'!AN$7*'Model Params&amp;Exp Profiles'!AN$9*'Assumps&amp;Panel A Calcs'!$B$135*'Assumps&amp;Panel A Calcs'!$B$10*$B$38</f>
        <v>0.23474920105537317</v>
      </c>
      <c r="AK39">
        <f>'Model Params&amp;Exp Profiles'!AO$7*'Model Params&amp;Exp Profiles'!AO$9*'Assumps&amp;Panel A Calcs'!$B$135*'Assumps&amp;Panel A Calcs'!$B$10*$B$38</f>
        <v>0.21694800993301311</v>
      </c>
      <c r="AL39">
        <f>'Model Params&amp;Exp Profiles'!AP$7*'Model Params&amp;Exp Profiles'!AP$9*'Assumps&amp;Panel A Calcs'!$B$135*'Assumps&amp;Panel A Calcs'!$B$10*$B$38</f>
        <v>0.20049669520618563</v>
      </c>
      <c r="AM39">
        <f>'Model Params&amp;Exp Profiles'!AQ$7*'Model Params&amp;Exp Profiles'!AQ$9*'Assumps&amp;Panel A Calcs'!$B$135*'Assumps&amp;Panel A Calcs'!$B$10*$B$38</f>
        <v>0.18529289483233469</v>
      </c>
      <c r="AN39">
        <f>'Model Params&amp;Exp Profiles'!AR$7*'Model Params&amp;Exp Profiles'!AR$9*'Assumps&amp;Panel A Calcs'!$B$135*'Assumps&amp;Panel A Calcs'!$B$10*$B$38</f>
        <v>0.17124200895201297</v>
      </c>
      <c r="AO39">
        <f>'Model Params&amp;Exp Profiles'!AS$7*'Model Params&amp;Exp Profiles'!AS$9*'Assumps&amp;Panel A Calcs'!$B$135*'Assumps&amp;Panel A Calcs'!$B$10*$B$38</f>
        <v>0.15825661127727225</v>
      </c>
      <c r="AP39">
        <f>'Model Params&amp;Exp Profiles'!AT$7*'Model Params&amp;Exp Profiles'!AT$9*'Assumps&amp;Panel A Calcs'!$B$135*'Assumps&amp;Panel A Calcs'!$B$10*$B$38</f>
        <v>0.14625590511487194</v>
      </c>
      <c r="AQ39">
        <f>'Model Params&amp;Exp Profiles'!AU$7*'Model Params&amp;Exp Profiles'!AU$9*'Assumps&amp;Panel A Calcs'!$B$135*'Assumps&amp;Panel A Calcs'!$B$10*$B$38</f>
        <v>0.13516522063961586</v>
      </c>
      <c r="AR39">
        <f>'Model Params&amp;Exp Profiles'!AV$7*'Model Params&amp;Exp Profiles'!AV$9*'Assumps&amp;Panel A Calcs'!$B$135*'Assumps&amp;Panel A Calcs'!$B$10*$B$38</f>
        <v>0.12491555028979338</v>
      </c>
      <c r="AS39">
        <f>'Model Params&amp;Exp Profiles'!AW$7*'Model Params&amp;Exp Profiles'!AW$9*'Assumps&amp;Panel A Calcs'!$B$135*'Assumps&amp;Panel A Calcs'!$B$10*$B$38</f>
        <v>0.1154431193938992</v>
      </c>
      <c r="AT39">
        <f>'Model Params&amp;Exp Profiles'!AX$7*'Model Params&amp;Exp Profiles'!AX$9*'Assumps&amp;Panel A Calcs'!$B$135*'Assumps&amp;Panel A Calcs'!$B$10*$B$38</f>
        <v>0.10668898935702001</v>
      </c>
      <c r="AU39">
        <f>'Model Params&amp;Exp Profiles'!AY$7*'Model Params&amp;Exp Profiles'!AY$9*'Assumps&amp;Panel A Calcs'!$B$135*'Assumps&amp;Panel A Calcs'!$B$10*$B$38</f>
        <v>9.8598690937866856E-2</v>
      </c>
      <c r="AV39">
        <f>'Model Params&amp;Exp Profiles'!AZ$7*'Model Params&amp;Exp Profiles'!AZ$9*'Assumps&amp;Panel A Calcs'!$B$135*'Assumps&amp;Panel A Calcs'!$B$10*$B$38</f>
        <v>9.1121885334658578E-2</v>
      </c>
      <c r="AW39">
        <f>'Model Params&amp;Exp Profiles'!BA$7*'Model Params&amp;Exp Profiles'!BA$9*'Assumps&amp;Panel A Calcs'!$B$135*'Assumps&amp;Panel A Calcs'!$B$10*$B$38</f>
        <v>8.4212050971092758E-2</v>
      </c>
      <c r="AX39">
        <f>'Model Params&amp;Exp Profiles'!BB$7*'Model Params&amp;Exp Profiles'!BB$9*'Assumps&amp;Panel A Calcs'!$B$135*'Assumps&amp;Panel A Calcs'!$B$10*$B$38</f>
        <v>7.7826194033548804E-2</v>
      </c>
      <c r="AY39">
        <f>'Model Params&amp;Exp Profiles'!BC$7*'Model Params&amp;Exp Profiles'!BC$9*'Assumps&amp;Panel A Calcs'!$B$135*'Assumps&amp;Panel A Calcs'!$B$10*$B$38</f>
        <v>7.1924580958451306E-2</v>
      </c>
      <c r="AZ39">
        <f>'Model Params&amp;Exp Profiles'!BD$7*'Model Params&amp;Exp Profiles'!BD$9*'Assumps&amp;Panel A Calcs'!$B$135*'Assumps&amp;Panel A Calcs'!$B$10*$B$38</f>
        <v>6.6470491205297938E-2</v>
      </c>
      <c r="BA39">
        <f>'Model Params&amp;Exp Profiles'!BE$7*'Model Params&amp;Exp Profiles'!BE$9*'Assumps&amp;Panel A Calcs'!$B$135*'Assumps&amp;Panel A Calcs'!$B$10*$B$38</f>
        <v>6.1429988777076443E-2</v>
      </c>
      <c r="BB39">
        <f>'Model Params&amp;Exp Profiles'!BF$7*'Model Params&amp;Exp Profiles'!BF$9*'Assumps&amp;Panel A Calcs'!$B$135*'Assumps&amp;Panel A Calcs'!$B$10*$B$38</f>
        <v>5.6771711066443346E-2</v>
      </c>
    </row>
    <row r="40" spans="1:54" x14ac:dyDescent="0.2">
      <c r="B40" s="19" t="s">
        <v>289</v>
      </c>
      <c r="C40" s="19">
        <f>SUM(D39:BB39)</f>
        <v>16.856006726661281</v>
      </c>
    </row>
    <row r="41" spans="1:54" x14ac:dyDescent="0.2">
      <c r="A41" t="s">
        <v>295</v>
      </c>
    </row>
    <row r="42" spans="1:54" x14ac:dyDescent="0.2">
      <c r="A42" t="s">
        <v>332</v>
      </c>
      <c r="B42">
        <f>'Model Params&amp;Exp Profiles'!B40</f>
        <v>2.5840000000000001</v>
      </c>
    </row>
    <row r="43" spans="1:54" x14ac:dyDescent="0.2">
      <c r="A43" t="s">
        <v>333</v>
      </c>
      <c r="B43" t="s">
        <v>290</v>
      </c>
      <c r="D43">
        <f>'Model Params&amp;Exp Profiles'!H$7*'Model Params&amp;Exp Profiles'!H$9*'Assumps&amp;Panel A Calcs'!$B$135*'Assumps&amp;Panel A Calcs'!$B$10*$B$42</f>
        <v>0</v>
      </c>
      <c r="E43">
        <f>'Model Params&amp;Exp Profiles'!I$7*'Model Params&amp;Exp Profiles'!I$9*'Assumps&amp;Panel A Calcs'!$B$135*'Assumps&amp;Panel A Calcs'!$B$10*$B$42</f>
        <v>0</v>
      </c>
      <c r="F43">
        <f>'Model Params&amp;Exp Profiles'!J$7*'Model Params&amp;Exp Profiles'!J$9*'Assumps&amp;Panel A Calcs'!$B$135*'Assumps&amp;Panel A Calcs'!$B$10*$B$42</f>
        <v>0</v>
      </c>
      <c r="G43">
        <f>'Model Params&amp;Exp Profiles'!K$7*'Model Params&amp;Exp Profiles'!K$9*'Assumps&amp;Panel A Calcs'!$B$135*'Assumps&amp;Panel A Calcs'!$B$10*$B$42</f>
        <v>0</v>
      </c>
      <c r="H43">
        <f>'Model Params&amp;Exp Profiles'!L$7*'Model Params&amp;Exp Profiles'!L$9*'Assumps&amp;Panel A Calcs'!$B$135*'Assumps&amp;Panel A Calcs'!$B$10*$B$42</f>
        <v>0</v>
      </c>
      <c r="I43">
        <f>'Model Params&amp;Exp Profiles'!M$7*'Model Params&amp;Exp Profiles'!M$9*'Assumps&amp;Panel A Calcs'!$B$135*'Assumps&amp;Panel A Calcs'!$B$10*$B$42</f>
        <v>0</v>
      </c>
      <c r="J43">
        <f>'Model Params&amp;Exp Profiles'!N$7*'Model Params&amp;Exp Profiles'!N$9*'Assumps&amp;Panel A Calcs'!$B$135*'Assumps&amp;Panel A Calcs'!$B$10*$B$42</f>
        <v>0</v>
      </c>
      <c r="K43">
        <f>'Model Params&amp;Exp Profiles'!O$7*'Model Params&amp;Exp Profiles'!O$9*'Assumps&amp;Panel A Calcs'!$B$135*'Assumps&amp;Panel A Calcs'!$B$10*$B$42</f>
        <v>0</v>
      </c>
      <c r="L43">
        <f>'Model Params&amp;Exp Profiles'!P$7*'Model Params&amp;Exp Profiles'!P$9*'Assumps&amp;Panel A Calcs'!$B$135*'Assumps&amp;Panel A Calcs'!$B$10*$B$42</f>
        <v>0</v>
      </c>
      <c r="M43">
        <f>'Model Params&amp;Exp Profiles'!Q$7*'Model Params&amp;Exp Profiles'!Q$9*'Assumps&amp;Panel A Calcs'!$B$135*'Assumps&amp;Panel A Calcs'!$B$10*$B$42</f>
        <v>0</v>
      </c>
      <c r="N43">
        <f>'Model Params&amp;Exp Profiles'!R$7*'Model Params&amp;Exp Profiles'!R$9*'Assumps&amp;Panel A Calcs'!$B$135*'Assumps&amp;Panel A Calcs'!$B$10*$B$42</f>
        <v>7.7781230797070071</v>
      </c>
      <c r="O43">
        <f>'Model Params&amp;Exp Profiles'!S$7*'Model Params&amp;Exp Profiles'!S$9*'Assumps&amp;Panel A Calcs'!$B$135*'Assumps&amp;Panel A Calcs'!$B$10*$B$42</f>
        <v>7.1883027314688714</v>
      </c>
      <c r="P43">
        <f>'Model Params&amp;Exp Profiles'!T$7*'Model Params&amp;Exp Profiles'!T$9*'Assumps&amp;Panel A Calcs'!$B$135*'Assumps&amp;Panel A Calcs'!$B$10*$B$42</f>
        <v>6.6432088602523436</v>
      </c>
      <c r="Q43">
        <f>'Model Params&amp;Exp Profiles'!U$7*'Model Params&amp;Exp Profiles'!U$9*'Assumps&amp;Panel A Calcs'!$B$135*'Assumps&amp;Panel A Calcs'!$B$10*$B$42</f>
        <v>6.1394498269714894</v>
      </c>
      <c r="R43">
        <f>'Model Params&amp;Exp Profiles'!V$7*'Model Params&amp;Exp Profiles'!V$9*'Assumps&amp;Panel A Calcs'!$B$135*'Assumps&amp;Panel A Calcs'!$B$10*$B$42</f>
        <v>5.6738911828324579</v>
      </c>
      <c r="S43">
        <f>'Model Params&amp;Exp Profiles'!W$7*'Model Params&amp;Exp Profiles'!W$9*'Assumps&amp;Panel A Calcs'!$B$135*'Assumps&amp;Panel A Calcs'!$B$10*$B$42</f>
        <v>5.243636166419221</v>
      </c>
      <c r="T43">
        <f>'Model Params&amp;Exp Profiles'!X$7*'Model Params&amp;Exp Profiles'!X$9*'Assumps&amp;Panel A Calcs'!$B$135*'Assumps&amp;Panel A Calcs'!$B$10*$B$42</f>
        <v>4.8460076796984906</v>
      </c>
      <c r="U43">
        <f>'Model Params&amp;Exp Profiles'!Y$7*'Model Params&amp;Exp Profiles'!Y$9*'Assumps&amp;Panel A Calcs'!$B$135*'Assumps&amp;Panel A Calcs'!$B$10*$B$42</f>
        <v>4.478531630796458</v>
      </c>
      <c r="V43">
        <f>'Model Params&amp;Exp Profiles'!Z$7*'Model Params&amp;Exp Profiles'!Z$9*'Assumps&amp;Panel A Calcs'!$B$135*'Assumps&amp;Panel A Calcs'!$B$10*$B$42</f>
        <v>4.1389215399040182</v>
      </c>
      <c r="W43">
        <f>'Model Params&amp;Exp Profiles'!AA$7*'Model Params&amp;Exp Profiles'!AA$9*'Assumps&amp;Panel A Calcs'!$B$135*'Assumps&amp;Panel A Calcs'!$B$10*$B$42</f>
        <v>3.8250643125266826</v>
      </c>
      <c r="X43">
        <f>'Model Params&amp;Exp Profiles'!AB$7*'Model Params&amp;Exp Profiles'!AB$9*'Assumps&amp;Panel A Calcs'!$B$135*'Assumps&amp;Panel A Calcs'!$B$10*$B$42</f>
        <v>3.535007091558569</v>
      </c>
      <c r="Y43">
        <f>'Model Params&amp;Exp Profiles'!AC$7*'Model Params&amp;Exp Profiles'!AC$9*'Assumps&amp;Panel A Calcs'!$B$135*'Assumps&amp;Panel A Calcs'!$B$10*$B$42</f>
        <v>3.266945106372563</v>
      </c>
      <c r="Z43">
        <f>'Model Params&amp;Exp Profiles'!AD$7*'Model Params&amp;Exp Profiles'!AD$9*'Assumps&amp;Panel A Calcs'!$B$135*'Assumps&amp;Panel A Calcs'!$B$10*$B$42</f>
        <v>3.0192104433221898</v>
      </c>
      <c r="AA43">
        <f>'Model Params&amp;Exp Profiles'!AE$7*'Model Params&amp;Exp Profiles'!AE$9*'Assumps&amp;Panel A Calcs'!$B$135*'Assumps&amp;Panel A Calcs'!$B$10*$B$42</f>
        <v>2.7902616677839669</v>
      </c>
      <c r="AB43">
        <f>'Model Params&amp;Exp Profiles'!AF$7*'Model Params&amp;Exp Profiles'!AF$9*'Assumps&amp;Panel A Calcs'!$B$135*'Assumps&amp;Panel A Calcs'!$B$10*$B$42</f>
        <v>2.5786742331673045</v>
      </c>
      <c r="AC43">
        <f>'Model Params&amp;Exp Profiles'!AG$7*'Model Params&amp;Exp Profiles'!AG$9*'Assumps&amp;Panel A Calcs'!$B$135*'Assumps&amp;Panel A Calcs'!$B$10*$B$42</f>
        <v>2.3831316172157018</v>
      </c>
      <c r="AD43">
        <f>'Model Params&amp;Exp Profiles'!AH$7*'Model Params&amp;Exp Profiles'!AH$9*'Assumps&amp;Panel A Calcs'!$B$135*'Assumps&amp;Panel A Calcs'!$B$10*$B$42</f>
        <v>2.2024171304482296</v>
      </c>
      <c r="AE43">
        <f>'Model Params&amp;Exp Profiles'!AI$7*'Model Params&amp;Exp Profiles'!AI$9*'Assumps&amp;Panel A Calcs'!$B$135*'Assumps&amp;Panel A Calcs'!$B$10*$B$42</f>
        <v>2.0354063457724565</v>
      </c>
      <c r="AF43">
        <f>'Model Params&amp;Exp Profiles'!AJ$7*'Model Params&amp;Exp Profiles'!AJ$9*'Assumps&amp;Panel A Calcs'!$B$135*'Assumps&amp;Panel A Calcs'!$B$10*$B$42</f>
        <v>1.8810601021649505</v>
      </c>
      <c r="AG43">
        <f>'Model Params&amp;Exp Profiles'!AK$7*'Model Params&amp;Exp Profiles'!AK$9*'Assumps&amp;Panel A Calcs'!$B$135*'Assumps&amp;Panel A Calcs'!$B$10*$B$42</f>
        <v>1.7384180388874446</v>
      </c>
      <c r="AH43">
        <f>'Model Params&amp;Exp Profiles'!AL$7*'Model Params&amp;Exp Profiles'!AL$9*'Assumps&amp;Panel A Calcs'!$B$135*'Assumps&amp;Panel A Calcs'!$B$10*$B$42</f>
        <v>1.6065926200077687</v>
      </c>
      <c r="AI43">
        <f>'Model Params&amp;Exp Profiles'!AM$7*'Model Params&amp;Exp Profiles'!AM$9*'Assumps&amp;Panel A Calcs'!$B$135*'Assumps&amp;Panel A Calcs'!$B$10*$B$42</f>
        <v>1.4847636120454135</v>
      </c>
      <c r="AJ43">
        <f>'Model Params&amp;Exp Profiles'!AN$7*'Model Params&amp;Exp Profiles'!AN$9*'Assumps&amp;Panel A Calcs'!$B$135*'Assumps&amp;Panel A Calcs'!$B$10*$B$42</f>
        <v>1.3721729803809777</v>
      </c>
      <c r="AK43">
        <f>'Model Params&amp;Exp Profiles'!AO$7*'Model Params&amp;Exp Profiles'!AO$9*'Assumps&amp;Panel A Calcs'!$B$135*'Assumps&amp;Panel A Calcs'!$B$10*$B$42</f>
        <v>1.2681201726743458</v>
      </c>
      <c r="AL43">
        <f>'Model Params&amp;Exp Profiles'!AP$7*'Model Params&amp;Exp Profiles'!AP$9*'Assumps&amp;Panel A Calcs'!$B$135*'Assumps&amp;Panel A Calcs'!$B$10*$B$42</f>
        <v>1.1719577599444662</v>
      </c>
      <c r="AM43">
        <f>'Model Params&amp;Exp Profiles'!AQ$7*'Model Params&amp;Exp Profiles'!AQ$9*'Assumps&amp;Panel A Calcs'!$B$135*'Assumps&amp;Panel A Calcs'!$B$10*$B$42</f>
        <v>1.083087408189005</v>
      </c>
      <c r="AN43">
        <f>'Model Params&amp;Exp Profiles'!AR$7*'Model Params&amp;Exp Profiles'!AR$9*'Assumps&amp;Panel A Calcs'!$B$135*'Assumps&amp;Panel A Calcs'!$B$10*$B$42</f>
        <v>1.0009561554788149</v>
      </c>
      <c r="AO43">
        <f>'Model Params&amp;Exp Profiles'!AS$7*'Model Params&amp;Exp Profiles'!AS$9*'Assumps&amp;Panel A Calcs'!$B$135*'Assumps&amp;Panel A Calcs'!$B$10*$B$42</f>
        <v>0.92505297136285203</v>
      </c>
      <c r="AP43">
        <f>'Model Params&amp;Exp Profiles'!AT$7*'Model Params&amp;Exp Profiles'!AT$9*'Assumps&amp;Panel A Calcs'!$B$135*'Assumps&amp;Panel A Calcs'!$B$10*$B$42</f>
        <v>0.85490557717575566</v>
      </c>
      <c r="AQ43">
        <f>'Model Params&amp;Exp Profiles'!AU$7*'Model Params&amp;Exp Profiles'!AU$9*'Assumps&amp;Panel A Calcs'!$B$135*'Assumps&amp;Panel A Calcs'!$B$10*$B$42</f>
        <v>0.79007750746365712</v>
      </c>
      <c r="AR43">
        <f>'Model Params&amp;Exp Profiles'!AV$7*'Model Params&amp;Exp Profiles'!AV$9*'Assumps&amp;Panel A Calcs'!$B$135*'Assumps&amp;Panel A Calcs'!$B$10*$B$42</f>
        <v>0.73016539424406435</v>
      </c>
      <c r="AS43">
        <f>'Model Params&amp;Exp Profiles'!AW$7*'Model Params&amp;Exp Profiles'!AW$9*'Assumps&amp;Panel A Calcs'!$B$135*'Assumps&amp;Panel A Calcs'!$B$10*$B$42</f>
        <v>0.67479645720216153</v>
      </c>
      <c r="AT43">
        <f>'Model Params&amp;Exp Profiles'!AX$7*'Model Params&amp;Exp Profiles'!AX$9*'Assumps&amp;Panel A Calcs'!$B$135*'Assumps&amp;Panel A Calcs'!$B$10*$B$42</f>
        <v>0.62362618420722293</v>
      </c>
      <c r="AU43">
        <f>'Model Params&amp;Exp Profiles'!AY$7*'Model Params&amp;Exp Profiles'!AY$9*'Assumps&amp;Panel A Calcs'!$B$135*'Assumps&amp;Panel A Calcs'!$B$10*$B$42</f>
        <v>0.57633618771704409</v>
      </c>
      <c r="AV43">
        <f>'Model Params&amp;Exp Profiles'!AZ$7*'Model Params&amp;Exp Profiles'!AZ$9*'Assumps&amp;Panel A Calcs'!$B$135*'Assumps&amp;Panel A Calcs'!$B$10*$B$42</f>
        <v>0.53263222373267471</v>
      </c>
      <c r="AW43">
        <f>'Model Params&amp;Exp Profiles'!BA$7*'Model Params&amp;Exp Profiles'!BA$9*'Assumps&amp;Panel A Calcs'!$B$135*'Assumps&amp;Panel A Calcs'!$B$10*$B$42</f>
        <v>0.49224236097716112</v>
      </c>
      <c r="AX43">
        <f>'Model Params&amp;Exp Profiles'!BB$7*'Model Params&amp;Exp Profiles'!BB$9*'Assumps&amp;Panel A Calcs'!$B$135*'Assumps&amp;Panel A Calcs'!$B$10*$B$42</f>
        <v>0.45491528890670357</v>
      </c>
      <c r="AY43">
        <f>'Model Params&amp;Exp Profiles'!BC$7*'Model Params&amp;Exp Profiles'!BC$9*'Assumps&amp;Panel A Calcs'!$B$135*'Assumps&amp;Panel A Calcs'!$B$10*$B$42</f>
        <v>0.42041875402647749</v>
      </c>
      <c r="AZ43">
        <f>'Model Params&amp;Exp Profiles'!BD$7*'Model Params&amp;Exp Profiles'!BD$9*'Assumps&amp;Panel A Calcs'!$B$135*'Assumps&amp;Panel A Calcs'!$B$10*$B$42</f>
        <v>0.38853811478168415</v>
      </c>
      <c r="BA43">
        <f>'Model Params&amp;Exp Profiles'!BE$7*'Model Params&amp;Exp Profiles'!BE$9*'Assumps&amp;Panel A Calcs'!$B$135*'Assumps&amp;Panel A Calcs'!$B$10*$B$42</f>
        <v>0.35907500603219461</v>
      </c>
      <c r="BB43">
        <f>'Model Params&amp;Exp Profiles'!BF$7*'Model Params&amp;Exp Profiles'!BF$9*'Assumps&amp;Panel A Calcs'!$B$135*'Assumps&amp;Panel A Calcs'!$B$10*$B$42</f>
        <v>0.33184610480098686</v>
      </c>
    </row>
    <row r="44" spans="1:54" x14ac:dyDescent="0.2">
      <c r="B44" s="19" t="s">
        <v>289</v>
      </c>
      <c r="C44" s="19">
        <f>SUM(D43:BB43)</f>
        <v>98.527947628621845</v>
      </c>
    </row>
    <row r="46" spans="1:54" x14ac:dyDescent="0.2">
      <c r="A46" s="32"/>
      <c r="B46" s="32"/>
      <c r="C46" s="32"/>
      <c r="D46" s="32" t="s">
        <v>282</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row>
    <row r="47" spans="1:54" x14ac:dyDescent="0.2">
      <c r="A47" s="70" t="s">
        <v>296</v>
      </c>
      <c r="B47" s="32"/>
      <c r="C47" s="32"/>
      <c r="D47" s="32">
        <v>0</v>
      </c>
      <c r="E47" s="32">
        <v>1</v>
      </c>
      <c r="F47" s="32">
        <v>2</v>
      </c>
      <c r="G47" s="32">
        <v>3</v>
      </c>
      <c r="H47" s="32">
        <v>4</v>
      </c>
      <c r="I47" s="32">
        <v>5</v>
      </c>
      <c r="J47" s="32">
        <v>6</v>
      </c>
      <c r="K47" s="32">
        <v>7</v>
      </c>
      <c r="L47" s="32">
        <v>8</v>
      </c>
      <c r="M47" s="32">
        <v>9</v>
      </c>
      <c r="N47" s="32">
        <v>10</v>
      </c>
      <c r="O47" s="32">
        <v>11</v>
      </c>
      <c r="P47" s="32">
        <v>12</v>
      </c>
      <c r="Q47" s="32">
        <v>13</v>
      </c>
      <c r="R47" s="32">
        <v>14</v>
      </c>
      <c r="S47" s="32">
        <v>15</v>
      </c>
      <c r="T47" s="32">
        <v>16</v>
      </c>
      <c r="U47" s="32">
        <v>17</v>
      </c>
      <c r="V47" s="32">
        <v>18</v>
      </c>
      <c r="W47" s="32">
        <v>19</v>
      </c>
      <c r="X47" s="32">
        <v>20</v>
      </c>
      <c r="Y47" s="32">
        <v>21</v>
      </c>
      <c r="Z47" s="32">
        <v>22</v>
      </c>
      <c r="AA47" s="32">
        <v>23</v>
      </c>
      <c r="AB47" s="32">
        <v>24</v>
      </c>
      <c r="AC47" s="32">
        <v>25</v>
      </c>
      <c r="AD47" s="32">
        <v>26</v>
      </c>
      <c r="AE47" s="32">
        <v>27</v>
      </c>
      <c r="AF47" s="32">
        <v>28</v>
      </c>
      <c r="AG47" s="32">
        <v>29</v>
      </c>
      <c r="AH47" s="32">
        <v>30</v>
      </c>
      <c r="AI47" s="32">
        <v>31</v>
      </c>
      <c r="AJ47" s="32">
        <v>32</v>
      </c>
      <c r="AK47" s="32">
        <v>33</v>
      </c>
      <c r="AL47" s="32">
        <v>34</v>
      </c>
      <c r="AM47" s="32">
        <v>35</v>
      </c>
      <c r="AN47" s="32">
        <v>36</v>
      </c>
      <c r="AO47" s="32">
        <v>37</v>
      </c>
      <c r="AP47" s="32">
        <v>38</v>
      </c>
      <c r="AQ47" s="32">
        <v>39</v>
      </c>
      <c r="AR47" s="32">
        <v>40</v>
      </c>
      <c r="AS47" s="32">
        <v>41</v>
      </c>
      <c r="AT47" s="32">
        <v>42</v>
      </c>
      <c r="AU47" s="32">
        <v>43</v>
      </c>
      <c r="AV47" s="32">
        <v>44</v>
      </c>
      <c r="AW47" s="32">
        <v>45</v>
      </c>
      <c r="AX47" s="32">
        <v>46</v>
      </c>
      <c r="AY47" s="32">
        <v>47</v>
      </c>
      <c r="AZ47" s="32">
        <v>48</v>
      </c>
      <c r="BA47" s="32">
        <v>49</v>
      </c>
      <c r="BB47" s="32">
        <v>50</v>
      </c>
    </row>
    <row r="48" spans="1:54" x14ac:dyDescent="0.2">
      <c r="A48" s="32" t="s">
        <v>297</v>
      </c>
      <c r="B48" s="71" t="s">
        <v>298</v>
      </c>
      <c r="C48" s="32" t="s">
        <v>192</v>
      </c>
      <c r="D48" s="32" t="s">
        <v>299</v>
      </c>
      <c r="E48" s="32" t="s">
        <v>309</v>
      </c>
      <c r="F48" s="32"/>
      <c r="G48" s="32"/>
      <c r="H48" s="32"/>
      <c r="I48" s="32"/>
      <c r="J48" s="32"/>
      <c r="K48" s="32"/>
      <c r="L48" s="32"/>
      <c r="M48" s="32"/>
      <c r="N48" s="32" t="s">
        <v>370</v>
      </c>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row>
    <row r="49" spans="1:54" x14ac:dyDescent="0.2">
      <c r="A49" s="32" t="s">
        <v>65</v>
      </c>
      <c r="B49" s="71">
        <v>0.28186647511428664</v>
      </c>
      <c r="C49" s="72">
        <f>SUM(D49:BB49)</f>
        <v>-0.66358749840306186</v>
      </c>
      <c r="D49">
        <f>-'Model Params&amp;Exp Profiles'!$B$9*'Model Params&amp;Exp Profiles'!$B$14/(1+$B49)^D$47</f>
        <v>-0.92841705882352943</v>
      </c>
      <c r="E49">
        <f>(-'Assumps&amp;Panel A Calcs'!$B$88*'Assumps&amp;Panel A Calcs'!B$95)/(1+$B49)^E$47</f>
        <v>0.16076144403645531</v>
      </c>
      <c r="F49">
        <f>(-'Assumps&amp;Panel A Calcs'!$B$88*'Assumps&amp;Panel A Calcs'!C$95)/(1+$B49)^F$47</f>
        <v>-0.4949976642532341</v>
      </c>
      <c r="G49">
        <f>(-'Assumps&amp;Panel A Calcs'!$B$88*'Assumps&amp;Panel A Calcs'!D$95)/(1+$B49)^G$47</f>
        <v>-1.4344888237506384</v>
      </c>
      <c r="H49">
        <f>(-'Assumps&amp;Panel A Calcs'!$B$88*'Assumps&amp;Panel A Calcs'!E$95)/(1+$B49)^H$47</f>
        <v>-1.0385351882866516</v>
      </c>
      <c r="I49">
        <f>(-'Assumps&amp;Panel A Calcs'!$B$88*'Assumps&amp;Panel A Calcs'!F$95)/(1+$B49)^I$47</f>
        <v>-0.9217602116011141</v>
      </c>
      <c r="J49">
        <f>(-'Assumps&amp;Panel A Calcs'!$B$88*'Assumps&amp;Panel A Calcs'!G$95)/(1+$B49)^J$47</f>
        <v>-0.61665006756699847</v>
      </c>
      <c r="K49">
        <f>(-'Assumps&amp;Panel A Calcs'!$B$88*'Assumps&amp;Panel A Calcs'!H$95)/(1+$B49)^K$47</f>
        <v>-0.57383291214478727</v>
      </c>
      <c r="L49">
        <f>(-'Assumps&amp;Panel A Calcs'!$B$88*'Assumps&amp;Panel A Calcs'!I$95)/(1+$B49)^L$47</f>
        <v>-0.10371431105951608</v>
      </c>
      <c r="M49">
        <f>(-'Assumps&amp;Panel A Calcs'!$B$88*'Assumps&amp;Panel A Calcs'!J$95)/(1+$B49)^M$47</f>
        <v>-0.10450394322271792</v>
      </c>
      <c r="N49">
        <f>'Model Params&amp;Exp Profiles'!R$9*'Assumps&amp;Panel A Calcs'!$B$135*'Assumps&amp;Panel A Calcs'!$B$10*$B$25/(1+$B$49)^N$47</f>
        <v>1.121890448531115</v>
      </c>
      <c r="O49">
        <f>'Model Params&amp;Exp Profiles'!S$9*'Assumps&amp;Panel A Calcs'!$B$135*'Assumps&amp;Panel A Calcs'!$B$10*$B$25/(1+$B$49)^O$47</f>
        <v>0.88850376030564648</v>
      </c>
      <c r="P49">
        <f>'Model Params&amp;Exp Profiles'!T$9*'Assumps&amp;Panel A Calcs'!$B$135*'Assumps&amp;Panel A Calcs'!$B$10*$B$25/(1+$B$49)^P$47</f>
        <v>0.70366846701554675</v>
      </c>
      <c r="Q49">
        <f>'Model Params&amp;Exp Profiles'!U$9*'Assumps&amp;Panel A Calcs'!$B$135*'Assumps&amp;Panel A Calcs'!$B$10*$B$25/(1+$B$49)^Q$47</f>
        <v>0.55728442983930371</v>
      </c>
      <c r="R49">
        <f>'Model Params&amp;Exp Profiles'!V$9*'Assumps&amp;Panel A Calcs'!$B$135*'Assumps&amp;Panel A Calcs'!$B$10*$B$25/(1+$B$49)^R$47</f>
        <v>0.44135264019789616</v>
      </c>
      <c r="S49">
        <f>'Model Params&amp;Exp Profiles'!W$9*'Assumps&amp;Panel A Calcs'!$B$135*'Assumps&amp;Panel A Calcs'!$B$10*$B$25/(1+$B$49)^S$47</f>
        <v>0.34953812197089928</v>
      </c>
      <c r="T49">
        <f>'Model Params&amp;Exp Profiles'!X$9*'Assumps&amp;Panel A Calcs'!$B$135*'Assumps&amp;Panel A Calcs'!$B$10*$B$25/(1+$B$49)^T$47</f>
        <v>0.27682376309374951</v>
      </c>
      <c r="U49">
        <f>'Model Params&amp;Exp Profiles'!Y$9*'Assumps&amp;Panel A Calcs'!$B$135*'Assumps&amp;Panel A Calcs'!$B$10*$B$25/(1+$B$49)^U$47</f>
        <v>0.21923616051174044</v>
      </c>
      <c r="V49">
        <f>'Model Params&amp;Exp Profiles'!Z$9*'Assumps&amp;Panel A Calcs'!$B$135*'Assumps&amp;Panel A Calcs'!$B$10*$B$25/(1+$B$49)^V$47</f>
        <v>0.1736284975638164</v>
      </c>
      <c r="W49">
        <f>'Model Params&amp;Exp Profiles'!AA$9*'Assumps&amp;Panel A Calcs'!$B$135*'Assumps&amp;Panel A Calcs'!$B$10*$B$25/(1+$B$49)^W$47</f>
        <v>0.13750858934903581</v>
      </c>
      <c r="X49">
        <f>'Model Params&amp;Exp Profiles'!AB$9*'Assumps&amp;Panel A Calcs'!$B$135*'Assumps&amp;Panel A Calcs'!$B$10*$B$25/(1+$B$49)^X$47</f>
        <v>0.10890269978758514</v>
      </c>
      <c r="Y49">
        <f>'Model Params&amp;Exp Profiles'!AC$9*'Assumps&amp;Panel A Calcs'!$B$135*'Assumps&amp;Panel A Calcs'!$B$10*$B$25/(1+$B$49)^Y$47</f>
        <v>8.6247688796525807E-2</v>
      </c>
      <c r="Z49">
        <f>'Model Params&amp;Exp Profiles'!AD$9*'Assumps&amp;Panel A Calcs'!$B$135*'Assumps&amp;Panel A Calcs'!$B$10*$B$25/(1+$B$49)^Z$47</f>
        <v>6.8305596071093599E-2</v>
      </c>
      <c r="AA49">
        <f>'Model Params&amp;Exp Profiles'!AE$9*'Assumps&amp;Panel A Calcs'!$B$135*'Assumps&amp;Panel A Calcs'!$B$10*$B$25/(1+$B$49)^AA$47</f>
        <v>5.4095993988134985E-2</v>
      </c>
      <c r="AB49">
        <f>'Model Params&amp;Exp Profiles'!AF$9*'Assumps&amp;Panel A Calcs'!$B$135*'Assumps&amp;Panel A Calcs'!$B$10*$B$25/(1+$B$49)^AB$47</f>
        <v>4.2842413124080138E-2</v>
      </c>
      <c r="AC49">
        <f>'Model Params&amp;Exp Profiles'!AG$9*'Assumps&amp;Panel A Calcs'!$B$135*'Assumps&amp;Panel A Calcs'!$B$10*$B$25/(1+$B$49)^AC$47</f>
        <v>3.3929912863731322E-2</v>
      </c>
      <c r="AD49">
        <f>'Model Params&amp;Exp Profiles'!AH$9*'Assumps&amp;Panel A Calcs'!$B$135*'Assumps&amp;Panel A Calcs'!$B$10*$B$25/(1+$B$49)^AD$47</f>
        <v>2.6871478588430194E-2</v>
      </c>
      <c r="AE49">
        <f>'Model Params&amp;Exp Profiles'!AI$9*'Assumps&amp;Panel A Calcs'!$B$135*'Assumps&amp;Panel A Calcs'!$B$10*$B$25/(1+$B$49)^AE$47</f>
        <v>2.1281409251725818E-2</v>
      </c>
      <c r="AF49">
        <f>'Model Params&amp;Exp Profiles'!AJ$9*'Assumps&amp;Panel A Calcs'!$B$135*'Assumps&amp;Panel A Calcs'!$B$10*$B$25/(1+$B$49)^AF$47</f>
        <v>1.6854241133364409E-2</v>
      </c>
      <c r="AG49">
        <f>'Model Params&amp;Exp Profiles'!AK$9*'Assumps&amp;Panel A Calcs'!$B$135*'Assumps&amp;Panel A Calcs'!$B$10*$B$25/(1+$B$49)^AG$47</f>
        <v>1.3348056081321611E-2</v>
      </c>
      <c r="AH49">
        <f>'Model Params&amp;Exp Profiles'!AL$9*'Assumps&amp;Panel A Calcs'!$B$135*'Assumps&amp;Panel A Calcs'!$B$10*$B$25/(1+$B$49)^AH$47</f>
        <v>1.0571262137540142E-2</v>
      </c>
      <c r="AI49">
        <f>'Model Params&amp;Exp Profiles'!AM$9*'Assumps&amp;Panel A Calcs'!$B$135*'Assumps&amp;Panel A Calcs'!$B$10*$B$25/(1+$B$49)^AI$47</f>
        <v>8.3721241879533004E-3</v>
      </c>
      <c r="AJ49">
        <f>'Model Params&amp;Exp Profiles'!AN$9*'Assumps&amp;Panel A Calcs'!$B$135*'Assumps&amp;Panel A Calcs'!$B$10*$B$25/(1+$B$49)^AJ$47</f>
        <v>6.630472549687687E-3</v>
      </c>
      <c r="AK49">
        <f>'Model Params&amp;Exp Profiles'!AO$9*'Assumps&amp;Panel A Calcs'!$B$135*'Assumps&amp;Panel A Calcs'!$B$10*$B$25/(1+$B$49)^AK$47</f>
        <v>5.2511364195266964E-3</v>
      </c>
      <c r="AL49">
        <f>'Model Params&amp;Exp Profiles'!AP$9*'Assumps&amp;Panel A Calcs'!$B$135*'Assumps&amp;Panel A Calcs'!$B$10*$B$25/(1+$B$49)^AL$47</f>
        <v>4.1587433610261277E-3</v>
      </c>
      <c r="AM49">
        <f>'Model Params&amp;Exp Profiles'!AQ$9*'Assumps&amp;Panel A Calcs'!$B$135*'Assumps&amp;Panel A Calcs'!$B$10*$B$25/(1+$B$49)^AM$47</f>
        <v>3.2936006534825006E-3</v>
      </c>
      <c r="AN49">
        <f>'Model Params&amp;Exp Profiles'!AR$9*'Assumps&amp;Panel A Calcs'!$B$135*'Assumps&amp;Panel A Calcs'!$B$10*$B$25/(1+$B$49)^AN$47</f>
        <v>2.6084334432081367E-3</v>
      </c>
      <c r="AO49">
        <f>'Model Params&amp;Exp Profiles'!AS$9*'Assumps&amp;Panel A Calcs'!$B$135*'Assumps&amp;Panel A Calcs'!$B$10*$B$25/(1+$B$49)^AO$47</f>
        <v>2.0658014566679477E-3</v>
      </c>
      <c r="AP49">
        <f>'Model Params&amp;Exp Profiles'!AT$9*'Assumps&amp;Panel A Calcs'!$B$135*'Assumps&amp;Panel A Calcs'!$B$10*$B$25/(1+$B$49)^AP$47</f>
        <v>1.63605311436382E-3</v>
      </c>
      <c r="AQ49">
        <f>'Model Params&amp;Exp Profiles'!AU$9*'Assumps&amp;Panel A Calcs'!$B$135*'Assumps&amp;Panel A Calcs'!$B$10*$B$25/(1+$B$49)^AQ$47</f>
        <v>1.2957052500761194E-3</v>
      </c>
      <c r="AR49">
        <f>'Model Params&amp;Exp Profiles'!AV$9*'Assumps&amp;Panel A Calcs'!$B$135*'Assumps&amp;Panel A Calcs'!$B$10*$B$25/(1+$B$49)^AR$47</f>
        <v>1.0261598968488511E-3</v>
      </c>
      <c r="AS49">
        <f>'Model Params&amp;Exp Profiles'!AW$9*'Assumps&amp;Panel A Calcs'!$B$135*'Assumps&amp;Panel A Calcs'!$B$10*$B$25/(1+$B$49)^AS$47</f>
        <v>8.1268801977840515E-4</v>
      </c>
      <c r="AT49">
        <f>'Model Params&amp;Exp Profiles'!AX$9*'Assumps&amp;Panel A Calcs'!$B$135*'Assumps&amp;Panel A Calcs'!$B$10*$B$25/(1+$B$49)^AT$47</f>
        <v>6.4362466270559068E-4</v>
      </c>
      <c r="AU49">
        <f>'Model Params&amp;Exp Profiles'!AY$9*'Assumps&amp;Panel A Calcs'!$B$135*'Assumps&amp;Panel A Calcs'!$B$10*$B$25/(1+$B$49)^AU$47</f>
        <v>5.0973152841091369E-4</v>
      </c>
      <c r="AV49">
        <f>'Model Params&amp;Exp Profiles'!AZ$9*'Assumps&amp;Panel A Calcs'!$B$135*'Assumps&amp;Panel A Calcs'!$B$10*$B$25/(1+$B$49)^AV$47</f>
        <v>4.0369216114854946E-4</v>
      </c>
      <c r="AW49">
        <f>'Model Params&amp;Exp Profiles'!BA$9*'Assumps&amp;Panel A Calcs'!$B$135*'Assumps&amp;Panel A Calcs'!$B$10*$B$25/(1+$B$49)^AW$47</f>
        <v>3.197121462759751E-4</v>
      </c>
      <c r="AX49">
        <f>'Model Params&amp;Exp Profiles'!BB$9*'Assumps&amp;Panel A Calcs'!$B$135*'Assumps&amp;Panel A Calcs'!$B$10*$B$25/(1+$B$49)^AX$47</f>
        <v>2.5320248028986978E-4</v>
      </c>
      <c r="AY49">
        <f>'Model Params&amp;Exp Profiles'!BC$9*'Assumps&amp;Panel A Calcs'!$B$135*'Assumps&amp;Panel A Calcs'!$B$10*$B$25/(1+$B$49)^AY$47</f>
        <v>2.0052880934214162E-4</v>
      </c>
      <c r="AZ49">
        <f>'Model Params&amp;Exp Profiles'!BD$9*'Assumps&amp;Panel A Calcs'!$B$135*'Assumps&amp;Panel A Calcs'!$B$10*$B$25/(1+$B$49)^AZ$47</f>
        <v>1.5881283362683465E-4</v>
      </c>
      <c r="BA49">
        <f>'Model Params&amp;Exp Profiles'!BE$9*'Assumps&amp;Panel A Calcs'!$B$135*'Assumps&amp;Panel A Calcs'!$B$10*$B$25/(1+$B$49)^BA$47</f>
        <v>1.2577502558024865E-4</v>
      </c>
      <c r="BB49">
        <f>'Model Params&amp;Exp Profiles'!BF$9*'Assumps&amp;Panel A Calcs'!$B$135*'Assumps&amp;Panel A Calcs'!$B$10*$B$25/(1+$B$49)^BB$47</f>
        <v>9.9610067388402818E-5</v>
      </c>
    </row>
    <row r="50" spans="1:54" x14ac:dyDescent="0.2">
      <c r="A50" s="32" t="s">
        <v>66</v>
      </c>
      <c r="B50" s="71">
        <v>0.47580676863184257</v>
      </c>
      <c r="C50" s="72">
        <f>SUM(D50:BB50)</f>
        <v>-0.56513683175818674</v>
      </c>
      <c r="D50">
        <f>-'Model Params&amp;Exp Profiles'!$B$9*'Model Params&amp;Exp Profiles'!$B$14/(1+$B50)^D$47</f>
        <v>-0.92841705882352943</v>
      </c>
      <c r="E50">
        <f>(-'Assumps&amp;Panel A Calcs'!$B$88*('Assumps&amp;Panel A Calcs'!B$95+'Assumps&amp;Panel A Calcs'!B$101))/(1+$B50)^'Calcs-Table 5'!E$44</f>
        <v>1.0116239452086264</v>
      </c>
      <c r="F50">
        <f>(-'Assumps&amp;Panel A Calcs'!$B$88*('Assumps&amp;Panel A Calcs'!C$95+'Assumps&amp;Panel A Calcs'!C$101))/(1+$B50)^'Calcs-Table 5'!F$44</f>
        <v>-1.1269856217949235</v>
      </c>
      <c r="G50">
        <f>(-'Assumps&amp;Panel A Calcs'!$B$88*('Assumps&amp;Panel A Calcs'!D$95+'Assumps&amp;Panel A Calcs'!D$101))/(1+$B50)^'Calcs-Table 5'!G$44</f>
        <v>-0.81410132287075809</v>
      </c>
      <c r="H50">
        <f>(-'Assumps&amp;Panel A Calcs'!$B$88*('Assumps&amp;Panel A Calcs'!E$95+'Assumps&amp;Panel A Calcs'!E$101))/(1+$B50)^'Calcs-Table 5'!H$44</f>
        <v>-0.86933132412072023</v>
      </c>
      <c r="I50">
        <f>(-'Assumps&amp;Panel A Calcs'!$B$88*('Assumps&amp;Panel A Calcs'!F$95+'Assumps&amp;Panel A Calcs'!F$101))/(1+$B50)^'Calcs-Table 5'!I$44</f>
        <v>-1.4098143011597004</v>
      </c>
      <c r="J50">
        <f>(-'Assumps&amp;Panel A Calcs'!$B$88*('Assumps&amp;Panel A Calcs'!G$95+'Assumps&amp;Panel A Calcs'!G$101))/(1+$B50)^'Calcs-Table 5'!J$44</f>
        <v>0.36918873505408673</v>
      </c>
      <c r="K50">
        <f>(-'Assumps&amp;Panel A Calcs'!$B$88*('Assumps&amp;Panel A Calcs'!H$95+'Assumps&amp;Panel A Calcs'!H$101))/(1+$B50)^'Calcs-Table 5'!K$44</f>
        <v>-0.64188646075175593</v>
      </c>
      <c r="L50">
        <f>(-'Assumps&amp;Panel A Calcs'!$B$88*('Assumps&amp;Panel A Calcs'!I$95+'Assumps&amp;Panel A Calcs'!I$101))/(1+$B50)^'Calcs-Table 5'!L$44</f>
        <v>-0.83656206132729283</v>
      </c>
      <c r="M50">
        <f>(-'Assumps&amp;Panel A Calcs'!$B$88*('Assumps&amp;Panel A Calcs'!J$95+'Assumps&amp;Panel A Calcs'!J$101))/(1+$B50)^'Calcs-Table 5'!M$44</f>
        <v>-4.9098238672659743E-2</v>
      </c>
      <c r="N50">
        <f>'Model Params&amp;Exp Profiles'!R$9*'Assumps&amp;Panel A Calcs'!$B$135*'Assumps&amp;Panel A Calcs'!$B$10*$B$31/(1+$B50)^N$47</f>
        <v>1.4763343347561331</v>
      </c>
      <c r="O50">
        <f>'Model Params&amp;Exp Profiles'!S$9*'Assumps&amp;Panel A Calcs'!$B$135*'Assumps&amp;Panel A Calcs'!$B$10*$B$31/(1+$B50)^O$47</f>
        <v>1.0155629100643548</v>
      </c>
      <c r="P50">
        <f>'Model Params&amp;Exp Profiles'!T$9*'Assumps&amp;Panel A Calcs'!$B$135*'Assumps&amp;Panel A Calcs'!$B$10*$B$31/(1+$B50)^P$47</f>
        <v>0.69860058119473789</v>
      </c>
      <c r="Q50">
        <f>'Model Params&amp;Exp Profiles'!U$9*'Assumps&amp;Panel A Calcs'!$B$135*'Assumps&amp;Panel A Calcs'!$B$10*$B$31/(1+$B50)^Q$47</f>
        <v>0.48056380083307582</v>
      </c>
      <c r="R50">
        <f>'Model Params&amp;Exp Profiles'!V$9*'Assumps&amp;Panel A Calcs'!$B$135*'Assumps&amp;Panel A Calcs'!$B$10*$B$31/(1+$B50)^R$47</f>
        <v>0.33057740415299802</v>
      </c>
      <c r="S50">
        <f>'Model Params&amp;Exp Profiles'!W$9*'Assumps&amp;Panel A Calcs'!$B$135*'Assumps&amp;Panel A Calcs'!$B$10*$B$31/(1+$B50)^S$47</f>
        <v>0.22740252167785216</v>
      </c>
      <c r="T50">
        <f>'Model Params&amp;Exp Profiles'!X$9*'Assumps&amp;Panel A Calcs'!$B$135*'Assumps&amp;Panel A Calcs'!$B$10*$B$31/(1+$B50)^T$47</f>
        <v>0.15642904268651317</v>
      </c>
      <c r="U50">
        <f>'Model Params&amp;Exp Profiles'!Y$9*'Assumps&amp;Panel A Calcs'!$B$135*'Assumps&amp;Panel A Calcs'!$B$10*$B$31/(1+$B50)^U$47</f>
        <v>0.10760674602581692</v>
      </c>
      <c r="V50">
        <f>'Model Params&amp;Exp Profiles'!Z$9*'Assumps&amp;Panel A Calcs'!$B$135*'Assumps&amp;Panel A Calcs'!$B$10*$B$31/(1+$B50)^V$47</f>
        <v>7.4022135476911555E-2</v>
      </c>
      <c r="W50">
        <f>'Model Params&amp;Exp Profiles'!AA$9*'Assumps&amp;Panel A Calcs'!$B$135*'Assumps&amp;Panel A Calcs'!$B$10*$B$31/(1+$B50)^W$47</f>
        <v>5.0919452013237776E-2</v>
      </c>
      <c r="X50">
        <f>'Model Params&amp;Exp Profiles'!AB$9*'Assumps&amp;Panel A Calcs'!$B$135*'Assumps&amp;Panel A Calcs'!$B$10*$B$31/(1+$B50)^X$47</f>
        <v>3.5027233092149154E-2</v>
      </c>
      <c r="Y50">
        <f>'Model Params&amp;Exp Profiles'!AC$9*'Assumps&amp;Panel A Calcs'!$B$135*'Assumps&amp;Panel A Calcs'!$B$10*$B$31/(1+$B50)^Y$47</f>
        <v>2.409505620313401E-2</v>
      </c>
      <c r="Z50">
        <f>'Model Params&amp;Exp Profiles'!AD$9*'Assumps&amp;Panel A Calcs'!$B$135*'Assumps&amp;Panel A Calcs'!$B$10*$B$31/(1+$B50)^Z$47</f>
        <v>1.6574867101401543E-2</v>
      </c>
      <c r="AA50">
        <f>'Model Params&amp;Exp Profiles'!AE$9*'Assumps&amp;Panel A Calcs'!$B$135*'Assumps&amp;Panel A Calcs'!$B$10*$B$31/(1+$B50)^AA$47</f>
        <v>1.1401767114093304E-2</v>
      </c>
      <c r="AB50">
        <f>'Model Params&amp;Exp Profiles'!AF$9*'Assumps&amp;Panel A Calcs'!$B$135*'Assumps&amp;Panel A Calcs'!$B$10*$B$31/(1+$B50)^AB$47</f>
        <v>7.8432178387135877E-3</v>
      </c>
      <c r="AC50">
        <f>'Model Params&amp;Exp Profiles'!AG$9*'Assumps&amp;Panel A Calcs'!$B$135*'Assumps&amp;Panel A Calcs'!$B$10*$B$31/(1+$B50)^AC$47</f>
        <v>5.3953098190785967E-3</v>
      </c>
      <c r="AD50">
        <f>'Model Params&amp;Exp Profiles'!AH$9*'Assumps&amp;Panel A Calcs'!$B$135*'Assumps&amp;Panel A Calcs'!$B$10*$B$31/(1+$B50)^AD$47</f>
        <v>3.7114062929839925E-3</v>
      </c>
      <c r="AE50">
        <f>'Model Params&amp;Exp Profiles'!AI$9*'Assumps&amp;Panel A Calcs'!$B$135*'Assumps&amp;Panel A Calcs'!$B$10*$B$31/(1+$B50)^AE$47</f>
        <v>2.5530575877019015E-3</v>
      </c>
      <c r="AF50">
        <f>'Model Params&amp;Exp Profiles'!AJ$9*'Assumps&amp;Panel A Calcs'!$B$135*'Assumps&amp;Panel A Calcs'!$B$10*$B$31/(1+$B50)^AF$47</f>
        <v>1.7562353813011557E-3</v>
      </c>
      <c r="AG50">
        <f>'Model Params&amp;Exp Profiles'!AK$9*'Assumps&amp;Panel A Calcs'!$B$135*'Assumps&amp;Panel A Calcs'!$B$10*$B$31/(1+$B50)^AG$47</f>
        <v>1.2081054220599706E-3</v>
      </c>
      <c r="AH50">
        <f>'Model Params&amp;Exp Profiles'!AL$9*'Assumps&amp;Panel A Calcs'!$B$135*'Assumps&amp;Panel A Calcs'!$B$10*$B$31/(1+$B50)^AH$47</f>
        <v>8.3104959981467562E-4</v>
      </c>
      <c r="AI50">
        <f>'Model Params&amp;Exp Profiles'!AM$9*'Assumps&amp;Panel A Calcs'!$B$135*'Assumps&amp;Panel A Calcs'!$B$10*$B$31/(1+$B50)^AI$47</f>
        <v>5.7167480978149998E-4</v>
      </c>
      <c r="AJ50">
        <f>'Model Params&amp;Exp Profiles'!AN$9*'Assumps&amp;Panel A Calcs'!$B$135*'Assumps&amp;Panel A Calcs'!$B$10*$B$31/(1+$B50)^AJ$47</f>
        <v>3.9325220565847503E-4</v>
      </c>
      <c r="AK50">
        <f>'Model Params&amp;Exp Profiles'!AO$9*'Assumps&amp;Panel A Calcs'!$B$135*'Assumps&amp;Panel A Calcs'!$B$10*$B$31/(1+$B50)^AK$47</f>
        <v>2.7051620013546397E-4</v>
      </c>
      <c r="AL50">
        <f>'Model Params&amp;Exp Profiles'!AP$9*'Assumps&amp;Panel A Calcs'!$B$135*'Assumps&amp;Panel A Calcs'!$B$10*$B$31/(1+$B50)^AL$47</f>
        <v>1.8608672369223444E-4</v>
      </c>
      <c r="AM50">
        <f>'Model Params&amp;Exp Profiles'!AQ$9*'Assumps&amp;Panel A Calcs'!$B$135*'Assumps&amp;Panel A Calcs'!$B$10*$B$31/(1+$B50)^AM$47</f>
        <v>1.2800811454977379E-4</v>
      </c>
      <c r="AN50">
        <f>'Model Params&amp;Exp Profiles'!AR$9*'Assumps&amp;Panel A Calcs'!$B$135*'Assumps&amp;Panel A Calcs'!$B$10*$B$31/(1+$B50)^AN$47</f>
        <v>8.8056133535290002E-5</v>
      </c>
      <c r="AO50">
        <f>'Model Params&amp;Exp Profiles'!AS$9*'Assumps&amp;Panel A Calcs'!$B$135*'Assumps&amp;Panel A Calcs'!$B$10*$B$31/(1+$B50)^AO$47</f>
        <v>6.0573368184169748E-5</v>
      </c>
      <c r="AP50">
        <f>'Model Params&amp;Exp Profiles'!AT$9*'Assumps&amp;Panel A Calcs'!$B$135*'Assumps&amp;Panel A Calcs'!$B$10*$B$31/(1+$B50)^AP$47</f>
        <v>4.1668113121325283E-5</v>
      </c>
      <c r="AQ50">
        <f>'Model Params&amp;Exp Profiles'!AU$9*'Assumps&amp;Panel A Calcs'!$B$135*'Assumps&amp;Panel A Calcs'!$B$10*$B$31/(1+$B50)^AQ$47</f>
        <v>2.8663283933834587E-5</v>
      </c>
      <c r="AR50">
        <f>'Model Params&amp;Exp Profiles'!AV$9*'Assumps&amp;Panel A Calcs'!$B$135*'Assumps&amp;Panel A Calcs'!$B$10*$B$31/(1+$B50)^AR$47</f>
        <v>1.9717327815622691E-5</v>
      </c>
      <c r="AS50">
        <f>'Model Params&amp;Exp Profiles'!AW$9*'Assumps&amp;Panel A Calcs'!$B$135*'Assumps&amp;Panel A Calcs'!$B$10*$B$31/(1+$B50)^AS$47</f>
        <v>1.3563449920328728E-5</v>
      </c>
      <c r="AT50">
        <f>'Model Params&amp;Exp Profiles'!AX$9*'Assumps&amp;Panel A Calcs'!$B$135*'Assumps&amp;Panel A Calcs'!$B$10*$B$31/(1+$B50)^AT$47</f>
        <v>9.3302284904702971E-6</v>
      </c>
      <c r="AU50">
        <f>'Model Params&amp;Exp Profiles'!AY$9*'Assumps&amp;Panel A Calcs'!$B$135*'Assumps&amp;Panel A Calcs'!$B$10*$B$31/(1+$B50)^AU$47</f>
        <v>6.4182169135235634E-6</v>
      </c>
      <c r="AV50">
        <f>'Model Params&amp;Exp Profiles'!AZ$9*'Assumps&amp;Panel A Calcs'!$B$135*'Assumps&amp;Panel A Calcs'!$B$10*$B$31/(1+$B50)^AV$47</f>
        <v>4.4150589014099853E-6</v>
      </c>
      <c r="AW50">
        <f>'Model Params&amp;Exp Profiles'!BA$9*'Assumps&amp;Panel A Calcs'!$B$135*'Assumps&amp;Panel A Calcs'!$B$10*$B$31/(1+$B50)^AW$47</f>
        <v>3.0370966524747965E-6</v>
      </c>
      <c r="AX50">
        <f>'Model Params&amp;Exp Profiles'!BB$9*'Assumps&amp;Panel A Calcs'!$B$135*'Assumps&amp;Panel A Calcs'!$B$10*$B$31/(1+$B50)^AX$47</f>
        <v>2.0892034019133639E-6</v>
      </c>
      <c r="AY50">
        <f>'Model Params&amp;Exp Profiles'!BC$9*'Assumps&amp;Panel A Calcs'!$B$135*'Assumps&amp;Panel A Calcs'!$B$10*$B$31/(1+$B50)^AY$47</f>
        <v>1.4371524366897288E-6</v>
      </c>
      <c r="AZ50">
        <f>'Model Params&amp;Exp Profiles'!BD$9*'Assumps&amp;Panel A Calcs'!$B$135*'Assumps&amp;Panel A Calcs'!$B$10*$B$31/(1+$B50)^AZ$47</f>
        <v>9.8860988087213265E-7</v>
      </c>
      <c r="BA50">
        <f>'Model Params&amp;Exp Profiles'!BE$9*'Assumps&amp;Panel A Calcs'!$B$135*'Assumps&amp;Panel A Calcs'!$B$10*$B$31/(1+$B50)^BA$47</f>
        <v>6.8005972895206205E-7</v>
      </c>
      <c r="BB50">
        <f>'Model Params&amp;Exp Profiles'!BF$9*'Assumps&amp;Panel A Calcs'!$B$135*'Assumps&amp;Panel A Calcs'!$B$10*$B$31/(1+$B50)^BB$47</f>
        <v>4.6780964249958731E-7</v>
      </c>
    </row>
    <row r="51" spans="1:54"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row>
    <row r="52" spans="1:54" x14ac:dyDescent="0.2">
      <c r="A52" s="32" t="s">
        <v>301</v>
      </c>
      <c r="B52" s="71" t="s">
        <v>298</v>
      </c>
      <c r="C52" s="32" t="s">
        <v>192</v>
      </c>
      <c r="D52" s="32" t="s">
        <v>302</v>
      </c>
      <c r="E52" s="32" t="s">
        <v>300</v>
      </c>
      <c r="F52" s="32"/>
      <c r="G52" s="32"/>
      <c r="H52" s="32"/>
      <c r="I52" s="32"/>
      <c r="J52" s="32"/>
      <c r="K52" s="32"/>
      <c r="L52" s="32"/>
      <c r="M52" s="32"/>
      <c r="N52" t="s">
        <v>372</v>
      </c>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row>
    <row r="53" spans="1:54" x14ac:dyDescent="0.2">
      <c r="A53" s="32" t="s">
        <v>65</v>
      </c>
      <c r="B53" s="71">
        <v>0.10359539831914619</v>
      </c>
      <c r="C53">
        <f>SUM(D53:BB53)</f>
        <v>-1.3543530933634795</v>
      </c>
      <c r="D53">
        <f>-'Model Params&amp;Exp Profiles'!$B$8*'Model Params&amp;Exp Profiles'!$B$14/(1+$B53)^D$47</f>
        <v>-0.92841705882352943</v>
      </c>
      <c r="E53">
        <f>(-'Assumps&amp;Panel A Calcs'!$B$88*'Assumps&amp;Panel A Calcs'!B$95)/(1+$B53)^E$47</f>
        <v>0.18673030525060177</v>
      </c>
      <c r="F53">
        <f>(-'Assumps&amp;Panel A Calcs'!$B$88*'Assumps&amp;Panel A Calcs'!C$95)/(1+$B53)^F$47</f>
        <v>-0.66783467845697142</v>
      </c>
      <c r="G53">
        <f>(-'Assumps&amp;Panel A Calcs'!$B$88*'Assumps&amp;Panel A Calcs'!D$95)/(1+$B53)^G$47</f>
        <v>-2.2479978663568403</v>
      </c>
      <c r="H53">
        <f>(-'Assumps&amp;Panel A Calcs'!$B$88*'Assumps&amp;Panel A Calcs'!E$95)/(1+$B53)^H$47</f>
        <v>-1.8903962645927217</v>
      </c>
      <c r="I53">
        <f>(-'Assumps&amp;Panel A Calcs'!$B$88*'Assumps&amp;Panel A Calcs'!F$95)/(1+$B53)^I$47</f>
        <v>-1.9488683402634353</v>
      </c>
      <c r="J53">
        <f>(-'Assumps&amp;Panel A Calcs'!$B$88*'Assumps&amp;Panel A Calcs'!G$95)/(1+$B53)^J$47</f>
        <v>-1.5143847754445567</v>
      </c>
      <c r="K53">
        <f>(-'Assumps&amp;Panel A Calcs'!$B$88*'Assumps&amp;Panel A Calcs'!H$95)/(1+$B53)^K$47</f>
        <v>-1.6368761225208888</v>
      </c>
      <c r="L53">
        <f>(-'Assumps&amp;Panel A Calcs'!$B$88*'Assumps&amp;Panel A Calcs'!I$95)/(1+$B53)^L$47</f>
        <v>-0.3436386113993235</v>
      </c>
      <c r="M53">
        <f>(-'Assumps&amp;Panel A Calcs'!$B$88*'Assumps&amp;Panel A Calcs'!J$95)/(1+$B53)^M$47</f>
        <v>-0.40218776532077172</v>
      </c>
      <c r="N53">
        <f>'Assumps&amp;Panel A Calcs'!$B$12*'Model Params&amp;Exp Profiles'!R$9*'Assumps&amp;Panel A Calcs'!$B$135*'Assumps&amp;Panel A Calcs'!$B$10*$B$25/(1+$B$53)^N$47</f>
        <v>0.83125270856737721</v>
      </c>
      <c r="O53">
        <f>'Assumps&amp;Panel A Calcs'!$B$12*'Model Params&amp;Exp Profiles'!S$9*'Assumps&amp;Panel A Calcs'!$B$135*'Assumps&amp;Panel A Calcs'!$B$10*$B$25/(1+$B$53)^O$47</f>
        <v>0.76467131978159941</v>
      </c>
      <c r="P53">
        <f>'Assumps&amp;Panel A Calcs'!$B$12*'Model Params&amp;Exp Profiles'!T$9*'Assumps&amp;Panel A Calcs'!$B$135*'Assumps&amp;Panel A Calcs'!$B$10*$B$25/(1+$B$53)^P$47</f>
        <v>0.70342294379319725</v>
      </c>
      <c r="Q53">
        <f>'Assumps&amp;Panel A Calcs'!$B$12*'Model Params&amp;Exp Profiles'!U$9*'Assumps&amp;Panel A Calcs'!$B$135*'Assumps&amp;Panel A Calcs'!$B$10*$B$25/(1+$B$53)^Q$47</f>
        <v>0.64708041880792688</v>
      </c>
      <c r="R53">
        <f>'Assumps&amp;Panel A Calcs'!$B$12*'Model Params&amp;Exp Profiles'!V$9*'Assumps&amp;Panel A Calcs'!$B$135*'Assumps&amp;Panel A Calcs'!$B$10*$B$25/(1+$B$53)^R$47</f>
        <v>0.59525079768757372</v>
      </c>
      <c r="S53">
        <f>'Assumps&amp;Panel A Calcs'!$B$12*'Model Params&amp;Exp Profiles'!W$9*'Assumps&amp;Panel A Calcs'!$B$135*'Assumps&amp;Panel A Calcs'!$B$10*$B$25/(1+$B$53)^S$47</f>
        <v>0.5475726074363978</v>
      </c>
      <c r="T53">
        <f>'Assumps&amp;Panel A Calcs'!$B$12*'Model Params&amp;Exp Profiles'!X$9*'Assumps&amp;Panel A Calcs'!$B$135*'Assumps&amp;Panel A Calcs'!$B$10*$B$25/(1+$B$53)^T$47</f>
        <v>0.50371332819627501</v>
      </c>
      <c r="U53">
        <f>'Assumps&amp;Panel A Calcs'!$B$12*'Model Params&amp;Exp Profiles'!Y$9*'Assumps&amp;Panel A Calcs'!$B$135*'Assumps&amp;Panel A Calcs'!$B$10*$B$25/(1+$B$53)^U$47</f>
        <v>0.46336707416840539</v>
      </c>
      <c r="V53">
        <f>'Assumps&amp;Panel A Calcs'!$B$12*'Model Params&amp;Exp Profiles'!Z$9*'Assumps&amp;Panel A Calcs'!$B$135*'Assumps&amp;Panel A Calcs'!$B$10*$B$25/(1+$B$53)^V$47</f>
        <v>0.42625246028774055</v>
      </c>
      <c r="W53">
        <f>'Assumps&amp;Panel A Calcs'!$B$12*'Model Params&amp;Exp Profiles'!AA$9*'Assumps&amp;Panel A Calcs'!$B$135*'Assumps&amp;Panel A Calcs'!$B$10*$B$25/(1+$B$53)^W$47</f>
        <v>0.39211063977178134</v>
      </c>
      <c r="X53">
        <f>'Assumps&amp;Panel A Calcs'!$B$12*'Model Params&amp;Exp Profiles'!AB$9*'Assumps&amp;Panel A Calcs'!$B$135*'Assumps&amp;Panel A Calcs'!$B$10*$B$25/(1+$B$53)^X$47</f>
        <v>0.36070349885710129</v>
      </c>
      <c r="Y53">
        <f>'Assumps&amp;Panel A Calcs'!$B$12*'Model Params&amp;Exp Profiles'!AC$9*'Assumps&amp;Panel A Calcs'!$B$135*'Assumps&amp;Panel A Calcs'!$B$10*$B$25/(1+$B$53)^Y$47</f>
        <v>0.33181199613323575</v>
      </c>
      <c r="Z53">
        <f>'Assumps&amp;Panel A Calcs'!$B$12*'Model Params&amp;Exp Profiles'!AD$9*'Assumps&amp;Panel A Calcs'!$B$135*'Assumps&amp;Panel A Calcs'!$B$10*$B$25/(1+$B$53)^Z$47</f>
        <v>0.30523463489202268</v>
      </c>
      <c r="AA53">
        <f>'Assumps&amp;Panel A Calcs'!$B$12*'Model Params&amp;Exp Profiles'!AE$9*'Assumps&amp;Panel A Calcs'!$B$135*'Assumps&amp;Panel A Calcs'!$B$10*$B$25/(1+$B$53)^AA$47</f>
        <v>0.28078605783817312</v>
      </c>
      <c r="AB53">
        <f>'Assumps&amp;Panel A Calcs'!$B$12*'Model Params&amp;Exp Profiles'!AF$9*'Assumps&amp;Panel A Calcs'!$B$135*'Assumps&amp;Panel A Calcs'!$B$10*$B$25/(1+$B$53)^AB$47</f>
        <v>0.25829575436022184</v>
      </c>
      <c r="AC53">
        <f>'Assumps&amp;Panel A Calcs'!$B$12*'Model Params&amp;Exp Profiles'!AG$9*'Assumps&amp;Panel A Calcs'!$B$135*'Assumps&amp;Panel A Calcs'!$B$10*$B$25/(1+$B$53)^AC$47</f>
        <v>0.23760687134603828</v>
      </c>
      <c r="AD53">
        <f>'Assumps&amp;Panel A Calcs'!$B$12*'Model Params&amp;Exp Profiles'!AH$9*'Assumps&amp;Panel A Calcs'!$B$135*'Assumps&amp;Panel A Calcs'!$B$10*$B$25/(1+$B$53)^AD$47</f>
        <v>0.21857511924922021</v>
      </c>
      <c r="AE53">
        <f>'Assumps&amp;Panel A Calcs'!$B$12*'Model Params&amp;Exp Profiles'!AI$9*'Assumps&amp;Panel A Calcs'!$B$135*'Assumps&amp;Panel A Calcs'!$B$10*$B$25/(1+$B$53)^AE$47</f>
        <v>0.20106776577699936</v>
      </c>
      <c r="AF53">
        <f>'Assumps&amp;Panel A Calcs'!$B$12*'Model Params&amp;Exp Profiles'!AJ$9*'Assumps&amp;Panel A Calcs'!$B$135*'Assumps&amp;Panel A Calcs'!$B$10*$B$25/(1+$B$53)^AF$47</f>
        <v>0.18496271018138083</v>
      </c>
      <c r="AG53">
        <f>'Assumps&amp;Panel A Calcs'!$B$12*'Model Params&amp;Exp Profiles'!AK$9*'Assumps&amp;Panel A Calcs'!$B$135*'Assumps&amp;Panel A Calcs'!$B$10*$B$25/(1+$B$53)^AG$47</f>
        <v>0.17014763169738756</v>
      </c>
      <c r="AH53">
        <f>'Assumps&amp;Panel A Calcs'!$B$12*'Model Params&amp;Exp Profiles'!AL$9*'Assumps&amp;Panel A Calcs'!$B$135*'Assumps&amp;Panel A Calcs'!$B$10*$B$25/(1+$B$53)^AH$47</f>
        <v>0.15651920618940035</v>
      </c>
      <c r="AI53">
        <f>'Assumps&amp;Panel A Calcs'!$B$12*'Model Params&amp;Exp Profiles'!AM$9*'Assumps&amp;Panel A Calcs'!$B$135*'Assumps&amp;Panel A Calcs'!$B$10*$B$25/(1+$B$53)^AI$47</f>
        <v>0.14398238554228537</v>
      </c>
      <c r="AJ53">
        <f>'Assumps&amp;Panel A Calcs'!$B$12*'Model Params&amp;Exp Profiles'!AN$9*'Assumps&amp;Panel A Calcs'!$B$135*'Assumps&amp;Panel A Calcs'!$B$10*$B$25/(1+$B$53)^AJ$47</f>
        <v>0.13244973477159905</v>
      </c>
      <c r="AK53">
        <f>'Assumps&amp;Panel A Calcs'!$B$12*'Model Params&amp;Exp Profiles'!AO$9*'Assumps&amp;Panel A Calcs'!$B$135*'Assumps&amp;Panel A Calcs'!$B$10*$B$25/(1+$B$53)^AK$47</f>
        <v>0.12184082222970843</v>
      </c>
      <c r="AL53">
        <f>'Assumps&amp;Panel A Calcs'!$B$12*'Model Params&amp;Exp Profiles'!AP$9*'Assumps&amp;Panel A Calcs'!$B$135*'Assumps&amp;Panel A Calcs'!$B$10*$B$25/(1+$B$53)^AL$47</f>
        <v>0.11208165865496804</v>
      </c>
      <c r="AM53">
        <f>'Assumps&amp;Panel A Calcs'!$B$12*'Model Params&amp;Exp Profiles'!AQ$9*'Assumps&amp;Panel A Calcs'!$B$135*'Assumps&amp;Panel A Calcs'!$B$10*$B$25/(1+$B$53)^AM$47</f>
        <v>0.10310418115173968</v>
      </c>
      <c r="AN53">
        <f>'Assumps&amp;Panel A Calcs'!$B$12*'Model Params&amp;Exp Profiles'!AR$9*'Assumps&amp;Panel A Calcs'!$B$135*'Assumps&amp;Panel A Calcs'!$B$10*$B$25/(1+$B$53)^AN$47</f>
        <v>9.4845778502400432E-2</v>
      </c>
      <c r="AO53">
        <f>'Assumps&amp;Panel A Calcs'!$B$12*'Model Params&amp;Exp Profiles'!AS$9*'Assumps&amp;Panel A Calcs'!$B$135*'Assumps&amp;Panel A Calcs'!$B$10*$B$25/(1+$B$53)^AO$47</f>
        <v>8.7248854500743198E-2</v>
      </c>
      <c r="AP53">
        <f>'Assumps&amp;Panel A Calcs'!$B$12*'Model Params&amp;Exp Profiles'!AT$9*'Assumps&amp;Panel A Calcs'!$B$135*'Assumps&amp;Panel A Calcs'!$B$10*$B$25/(1+$B$53)^AP$47</f>
        <v>8.0260426261345927E-2</v>
      </c>
      <c r="AQ53">
        <f>'Assumps&amp;Panel A Calcs'!$B$12*'Model Params&amp;Exp Profiles'!AU$9*'Assumps&amp;Panel A Calcs'!$B$135*'Assumps&amp;Panel A Calcs'!$B$10*$B$25/(1+$B$53)^AQ$47</f>
        <v>7.383175470341645E-2</v>
      </c>
      <c r="AR53">
        <f>'Assumps&amp;Panel A Calcs'!$B$12*'Model Params&amp;Exp Profiles'!AV$9*'Assumps&amp;Panel A Calcs'!$B$135*'Assumps&amp;Panel A Calcs'!$B$10*$B$25/(1+$B$53)^AR$47</f>
        <v>6.7918004632013362E-2</v>
      </c>
      <c r="AS53">
        <f>'Assumps&amp;Panel A Calcs'!$B$12*'Model Params&amp;Exp Profiles'!AW$9*'Assumps&amp;Panel A Calcs'!$B$135*'Assumps&amp;Panel A Calcs'!$B$10*$B$25/(1+$B$53)^AS$47</f>
        <v>6.2477932045961991E-2</v>
      </c>
      <c r="AT53">
        <f>'Assumps&amp;Panel A Calcs'!$B$12*'Model Params&amp;Exp Profiles'!AX$9*'Assumps&amp;Panel A Calcs'!$B$135*'Assumps&amp;Panel A Calcs'!$B$10*$B$25/(1+$B$53)^AT$47</f>
        <v>5.7473596491671962E-2</v>
      </c>
      <c r="AU53">
        <f>'Assumps&amp;Panel A Calcs'!$B$12*'Model Params&amp;Exp Profiles'!AY$9*'Assumps&amp;Panel A Calcs'!$B$135*'Assumps&amp;Panel A Calcs'!$B$10*$B$25/(1+$B$53)^AU$47</f>
        <v>5.2870096456737951E-2</v>
      </c>
      <c r="AV53">
        <f>'Assumps&amp;Panel A Calcs'!$B$12*'Model Params&amp;Exp Profiles'!AZ$9*'Assumps&amp;Panel A Calcs'!$B$135*'Assumps&amp;Panel A Calcs'!$B$10*$B$25/(1+$B$53)^AV$47</f>
        <v>4.8635325957891128E-2</v>
      </c>
      <c r="AW53">
        <f>'Assumps&amp;Panel A Calcs'!$B$12*'Model Params&amp;Exp Profiles'!BA$9*'Assumps&amp;Panel A Calcs'!$B$135*'Assumps&amp;Panel A Calcs'!$B$10*$B$25/(1+$B$53)^AW$47</f>
        <v>4.4739750625684069E-2</v>
      </c>
      <c r="AX53">
        <f>'Assumps&amp;Panel A Calcs'!$B$12*'Model Params&amp;Exp Profiles'!BB$9*'Assumps&amp;Panel A Calcs'!$B$135*'Assumps&amp;Panel A Calcs'!$B$10*$B$25/(1+$B$53)^AX$47</f>
        <v>4.1156201724265998E-2</v>
      </c>
      <c r="AY53">
        <f>'Assumps&amp;Panel A Calcs'!$B$12*'Model Params&amp;Exp Profiles'!BC$9*'Assumps&amp;Panel A Calcs'!$B$135*'Assumps&amp;Panel A Calcs'!$B$10*$B$25/(1+$B$53)^AY$47</f>
        <v>3.785968666969023E-2</v>
      </c>
      <c r="AZ53">
        <f>'Assumps&amp;Panel A Calcs'!$B$12*'Model Params&amp;Exp Profiles'!BD$9*'Assumps&amp;Panel A Calcs'!$B$135*'Assumps&amp;Panel A Calcs'!$B$10*$B$25/(1+$B$53)^AZ$47</f>
        <v>3.4827214725259799E-2</v>
      </c>
      <c r="BA53">
        <f>'Assumps&amp;Panel A Calcs'!$B$12*'Model Params&amp;Exp Profiles'!BE$9*'Assumps&amp;Panel A Calcs'!$B$135*'Assumps&amp;Panel A Calcs'!$B$10*$B$25/(1+$B$53)^BA$47</f>
        <v>3.203763665826654E-2</v>
      </c>
      <c r="BB53">
        <f>'Assumps&amp;Panel A Calcs'!$B$12*'Model Params&amp;Exp Profiles'!BF$9*'Assumps&amp;Panel A Calcs'!$B$135*'Assumps&amp;Panel A Calcs'!$B$10*$B$25/(1+$B$53)^BB$47</f>
        <v>2.9471497239848481E-2</v>
      </c>
    </row>
    <row r="54" spans="1:54" x14ac:dyDescent="0.2">
      <c r="A54" s="32" t="s">
        <v>66</v>
      </c>
      <c r="B54" s="71">
        <v>0.19422388202079321</v>
      </c>
      <c r="C54">
        <f>SUM(D54:BB54)</f>
        <v>-1.8750396661871034</v>
      </c>
      <c r="D54">
        <f>-'Model Params&amp;Exp Profiles'!$B$8*'Model Params&amp;Exp Profiles'!$B$14/(1+$B54)^'Calcs-Table 5'!D$44</f>
        <v>-0.92841705882352943</v>
      </c>
      <c r="E54">
        <f>(-'Assumps&amp;Panel A Calcs'!$B$88*('Assumps&amp;Panel A Calcs'!B$95+'Assumps&amp;Panel A Calcs'!B$101))/(1+$B54)^E$47</f>
        <v>1.2501520762778922</v>
      </c>
      <c r="F54">
        <f>(-'Assumps&amp;Panel A Calcs'!$B$88*('Assumps&amp;Panel A Calcs'!C$95+'Assumps&amp;Panel A Calcs'!C$101))/(1+$B54)^F$47</f>
        <v>-1.7210990590467476</v>
      </c>
      <c r="G54">
        <f>(-'Assumps&amp;Panel A Calcs'!$B$88*('Assumps&amp;Panel A Calcs'!D$95+'Assumps&amp;Panel A Calcs'!D$101))/(1+$B54)^G$47</f>
        <v>-1.5364191027580869</v>
      </c>
      <c r="H54">
        <f>(-'Assumps&amp;Panel A Calcs'!$B$88*('Assumps&amp;Panel A Calcs'!E$95+'Assumps&amp;Panel A Calcs'!E$101))/(1+$B54)^H$47</f>
        <v>-2.027497429678315</v>
      </c>
      <c r="I54">
        <f>(-'Assumps&amp;Panel A Calcs'!$B$88*('Assumps&amp;Panel A Calcs'!F$95+'Assumps&amp;Panel A Calcs'!F$101))/(1+$B54)^I$47</f>
        <v>-4.0633164033045199</v>
      </c>
      <c r="J54">
        <f>(-'Assumps&amp;Panel A Calcs'!$B$88*('Assumps&amp;Panel A Calcs'!G$95+'Assumps&amp;Panel A Calcs'!G$101))/(1+$B54)^J$47</f>
        <v>1.3149550782916781</v>
      </c>
      <c r="K54">
        <f>(-'Assumps&amp;Panel A Calcs'!$B$88*('Assumps&amp;Panel A Calcs'!H$95+'Assumps&amp;Panel A Calcs'!H$101))/(1+$B54)^K$47</f>
        <v>-2.8252991366465232</v>
      </c>
      <c r="L54">
        <f>(-'Assumps&amp;Panel A Calcs'!$B$88*('Assumps&amp;Panel A Calcs'!I$95+'Assumps&amp;Panel A Calcs'!I$101))/(1+$B54)^L$47</f>
        <v>-4.5503848897798695</v>
      </c>
      <c r="M54">
        <f>(-'Assumps&amp;Panel A Calcs'!$B$88*('Assumps&amp;Panel A Calcs'!J$95+'Assumps&amp;Panel A Calcs'!J$101))/(1+$B54)^M$47</f>
        <v>-0.33003471664175399</v>
      </c>
      <c r="N54">
        <f>'Assumps&amp;Panel A Calcs'!$B$12*'Model Params&amp;Exp Profiles'!R$9*'Assumps&amp;Panel A Calcs'!$B$135*'Assumps&amp;Panel A Calcs'!$B$10*$B$31/(1+$B54)^N$47</f>
        <v>2.0327113706039275</v>
      </c>
      <c r="O54">
        <f>'Assumps&amp;Panel A Calcs'!$B$12*'Model Params&amp;Exp Profiles'!S$9*'Assumps&amp;Panel A Calcs'!$B$135*'Assumps&amp;Panel A Calcs'!$B$10*$B$31/(1+$B54)^O$47</f>
        <v>1.7279913879675506</v>
      </c>
      <c r="P54">
        <f>'Assumps&amp;Panel A Calcs'!$B$12*'Model Params&amp;Exp Profiles'!T$9*'Assumps&amp;Panel A Calcs'!$B$135*'Assumps&amp;Panel A Calcs'!$B$10*$B$31/(1+$B54)^P$47</f>
        <v>1.4689514114356941</v>
      </c>
      <c r="Q54">
        <f>'Assumps&amp;Panel A Calcs'!$B$12*'Model Params&amp;Exp Profiles'!U$9*'Assumps&amp;Panel A Calcs'!$B$135*'Assumps&amp;Panel A Calcs'!$B$10*$B$31/(1+$B54)^Q$47</f>
        <v>1.2487436362150655</v>
      </c>
      <c r="R54">
        <f>'Assumps&amp;Panel A Calcs'!$B$12*'Model Params&amp;Exp Profiles'!V$9*'Assumps&amp;Panel A Calcs'!$B$135*'Assumps&amp;Panel A Calcs'!$B$10*$B$31/(1+$B54)^R$47</f>
        <v>1.061546799198462</v>
      </c>
      <c r="S54">
        <f>'Assumps&amp;Panel A Calcs'!$B$12*'Model Params&amp;Exp Profiles'!W$9*'Assumps&amp;Panel A Calcs'!$B$135*'Assumps&amp;Panel A Calcs'!$B$10*$B$31/(1+$B54)^S$47</f>
        <v>0.90241229200900741</v>
      </c>
      <c r="T54">
        <f>'Assumps&amp;Panel A Calcs'!$B$12*'Model Params&amp;Exp Profiles'!X$9*'Assumps&amp;Panel A Calcs'!$B$135*'Assumps&amp;Panel A Calcs'!$B$10*$B$31/(1+$B54)^T$47</f>
        <v>0.76713334295184787</v>
      </c>
      <c r="U54">
        <f>'Assumps&amp;Panel A Calcs'!$B$12*'Model Params&amp;Exp Profiles'!Y$9*'Assumps&amp;Panel A Calcs'!$B$135*'Assumps&amp;Panel A Calcs'!$B$10*$B$31/(1+$B54)^U$47</f>
        <v>0.6521338096562671</v>
      </c>
      <c r="V54">
        <f>'Assumps&amp;Panel A Calcs'!$B$12*'Model Params&amp;Exp Profiles'!Z$9*'Assumps&amp;Panel A Calcs'!$B$135*'Assumps&amp;Panel A Calcs'!$B$10*$B$31/(1+$B54)^V$47</f>
        <v>0.55437364260608135</v>
      </c>
      <c r="W54">
        <f>'Assumps&amp;Panel A Calcs'!$B$12*'Model Params&amp;Exp Profiles'!AA$9*'Assumps&amp;Panel A Calcs'!$B$135*'Assumps&amp;Panel A Calcs'!$B$10*$B$31/(1+$B54)^W$47</f>
        <v>0.47126852045644707</v>
      </c>
      <c r="X54">
        <f>'Assumps&amp;Panel A Calcs'!$B$12*'Model Params&amp;Exp Profiles'!AB$9*'Assumps&amp;Panel A Calcs'!$B$135*'Assumps&amp;Panel A Calcs'!$B$10*$B$31/(1+$B54)^X$47</f>
        <v>0.4006215326709191</v>
      </c>
      <c r="Y54">
        <f>'Assumps&amp;Panel A Calcs'!$B$12*'Model Params&amp;Exp Profiles'!AC$9*'Assumps&amp;Panel A Calcs'!$B$135*'Assumps&amp;Panel A Calcs'!$B$10*$B$31/(1+$B54)^Y$47</f>
        <v>0.34056510348738428</v>
      </c>
      <c r="Z54">
        <f>'Assumps&amp;Panel A Calcs'!$B$12*'Model Params&amp;Exp Profiles'!AD$9*'Assumps&amp;Panel A Calcs'!$B$135*'Assumps&amp;Panel A Calcs'!$B$10*$B$31/(1+$B54)^Z$47</f>
        <v>0.28951162195429325</v>
      </c>
      <c r="AA54">
        <f>'Assumps&amp;Panel A Calcs'!$B$12*'Model Params&amp;Exp Profiles'!AE$9*'Assumps&amp;Panel A Calcs'!$B$135*'Assumps&amp;Panel A Calcs'!$B$10*$B$31/(1+$B54)^AA$47</f>
        <v>0.24611147292638139</v>
      </c>
      <c r="AB54">
        <f>'Assumps&amp;Panel A Calcs'!$B$12*'Model Params&amp;Exp Profiles'!AF$9*'Assumps&amp;Panel A Calcs'!$B$135*'Assumps&amp;Panel A Calcs'!$B$10*$B$31/(1+$B54)^AB$47</f>
        <v>0.20921735955579573</v>
      </c>
      <c r="AC54">
        <f>'Assumps&amp;Panel A Calcs'!$B$12*'Model Params&amp;Exp Profiles'!AG$9*'Assumps&amp;Panel A Calcs'!$B$135*'Assumps&amp;Panel A Calcs'!$B$10*$B$31/(1+$B54)^AC$47</f>
        <v>0.17785397413225212</v>
      </c>
      <c r="AD54">
        <f>'Assumps&amp;Panel A Calcs'!$B$12*'Model Params&amp;Exp Profiles'!AH$9*'Assumps&amp;Panel A Calcs'!$B$135*'Assumps&amp;Panel A Calcs'!$B$10*$B$31/(1+$B54)^AD$47</f>
        <v>0.15119221551116038</v>
      </c>
      <c r="AE54">
        <f>'Assumps&amp;Panel A Calcs'!$B$12*'Model Params&amp;Exp Profiles'!AI$9*'Assumps&amp;Panel A Calcs'!$B$135*'Assumps&amp;Panel A Calcs'!$B$10*$B$31/(1+$B54)^AE$47</f>
        <v>0.12852727155916779</v>
      </c>
      <c r="AF54">
        <f>'Assumps&amp;Panel A Calcs'!$B$12*'Model Params&amp;Exp Profiles'!AJ$9*'Assumps&amp;Panel A Calcs'!$B$135*'Assumps&amp;Panel A Calcs'!$B$10*$B$31/(1+$B54)^AF$47</f>
        <v>0.10925998721954487</v>
      </c>
      <c r="AG54">
        <f>'Assumps&amp;Panel A Calcs'!$B$12*'Model Params&amp;Exp Profiles'!AK$9*'Assumps&amp;Panel A Calcs'!$B$135*'Assumps&amp;Panel A Calcs'!$B$10*$B$31/(1+$B54)^AG$47</f>
        <v>9.2881025656251837E-2</v>
      </c>
      <c r="AH54">
        <f>'Assumps&amp;Panel A Calcs'!$B$12*'Model Params&amp;Exp Profiles'!AL$9*'Assumps&amp;Panel A Calcs'!$B$135*'Assumps&amp;Panel A Calcs'!$B$10*$B$31/(1+$B54)^AH$47</f>
        <v>7.8957403771452203E-2</v>
      </c>
      <c r="AI54">
        <f>'Assumps&amp;Panel A Calcs'!$B$12*'Model Params&amp;Exp Profiles'!AM$9*'Assumps&amp;Panel A Calcs'!$B$135*'Assumps&amp;Panel A Calcs'!$B$10*$B$31/(1+$B54)^AI$47</f>
        <v>6.7121046158564943E-2</v>
      </c>
      <c r="AJ54">
        <f>'Assumps&amp;Panel A Calcs'!$B$12*'Model Params&amp;Exp Profiles'!AN$9*'Assumps&amp;Panel A Calcs'!$B$135*'Assumps&amp;Panel A Calcs'!$B$10*$B$31/(1+$B54)^AJ$47</f>
        <v>5.7059054910935637E-2</v>
      </c>
      <c r="AK54">
        <f>'Assumps&amp;Panel A Calcs'!$B$12*'Model Params&amp;Exp Profiles'!AO$9*'Assumps&amp;Panel A Calcs'!$B$135*'Assumps&amp;Panel A Calcs'!$B$10*$B$31/(1+$B54)^AK$47</f>
        <v>4.8505438065400593E-2</v>
      </c>
      <c r="AL54">
        <f>'Assumps&amp;Panel A Calcs'!$B$12*'Model Params&amp;Exp Profiles'!AP$9*'Assumps&amp;Panel A Calcs'!$B$135*'Assumps&amp;Panel A Calcs'!$B$10*$B$31/(1+$B54)^AL$47</f>
        <v>4.1234078019499285E-2</v>
      </c>
      <c r="AM54">
        <f>'Assumps&amp;Panel A Calcs'!$B$12*'Model Params&amp;Exp Profiles'!AQ$9*'Assumps&amp;Panel A Calcs'!$B$135*'Assumps&amp;Panel A Calcs'!$B$10*$B$31/(1+$B54)^AM$47</f>
        <v>3.5052754040189933E-2</v>
      </c>
      <c r="AN54">
        <f>'Assumps&amp;Panel A Calcs'!$B$12*'Model Params&amp;Exp Profiles'!AR$9*'Assumps&amp;Panel A Calcs'!$B$135*'Assumps&amp;Panel A Calcs'!$B$10*$B$31/(1+$B54)^AN$47</f>
        <v>2.9798060847171386E-2</v>
      </c>
      <c r="AO54">
        <f>'Assumps&amp;Panel A Calcs'!$B$12*'Model Params&amp;Exp Profiles'!AS$9*'Assumps&amp;Panel A Calcs'!$B$135*'Assumps&amp;Panel A Calcs'!$B$10*$B$31/(1+$B54)^AO$47</f>
        <v>2.5331088941932315E-2</v>
      </c>
      <c r="AP54">
        <f>'Assumps&amp;Panel A Calcs'!$B$12*'Model Params&amp;Exp Profiles'!AT$9*'Assumps&amp;Panel A Calcs'!$B$135*'Assumps&amp;Panel A Calcs'!$B$10*$B$31/(1+$B54)^AP$47</f>
        <v>2.1533752490642228E-2</v>
      </c>
      <c r="AQ54">
        <f>'Assumps&amp;Panel A Calcs'!$B$12*'Model Params&amp;Exp Profiles'!AU$9*'Assumps&amp;Panel A Calcs'!$B$135*'Assumps&amp;Panel A Calcs'!$B$10*$B$31/(1+$B54)^AQ$47</f>
        <v>1.8305667687291614E-2</v>
      </c>
      <c r="AR54">
        <f>'Assumps&amp;Panel A Calcs'!$B$12*'Model Params&amp;Exp Profiles'!AV$9*'Assumps&amp;Panel A Calcs'!$B$135*'Assumps&amp;Panel A Calcs'!$B$10*$B$31/(1+$B54)^AR$47</f>
        <v>1.5561499075610413E-2</v>
      </c>
      <c r="AS54">
        <f>'Assumps&amp;Panel A Calcs'!$B$12*'Model Params&amp;Exp Profiles'!AW$9*'Assumps&amp;Panel A Calcs'!$B$135*'Assumps&amp;Panel A Calcs'!$B$10*$B$31/(1+$B54)^AS$47</f>
        <v>1.3228703678934323E-2</v>
      </c>
      <c r="AT54">
        <f>'Assumps&amp;Panel A Calcs'!$B$12*'Model Params&amp;Exp Profiles'!AX$9*'Assumps&amp;Panel A Calcs'!$B$135*'Assumps&amp;Panel A Calcs'!$B$10*$B$31/(1+$B54)^AT$47</f>
        <v>1.12456133033691E-2</v>
      </c>
      <c r="AU54">
        <f>'Assumps&amp;Panel A Calcs'!$B$12*'Model Params&amp;Exp Profiles'!AY$9*'Assumps&amp;Panel A Calcs'!$B$135*'Assumps&amp;Panel A Calcs'!$B$10*$B$31/(1+$B54)^AU$47</f>
        <v>9.559804319322374E-3</v>
      </c>
      <c r="AV54">
        <f>'Assumps&amp;Panel A Calcs'!$B$12*'Model Params&amp;Exp Profiles'!AZ$9*'Assumps&amp;Panel A Calcs'!$B$135*'Assumps&amp;Panel A Calcs'!$B$10*$B$31/(1+$B54)^AV$47</f>
        <v>8.1267118260553179E-3</v>
      </c>
      <c r="AW54">
        <f>'Assumps&amp;Panel A Calcs'!$B$12*'Model Params&amp;Exp Profiles'!BA$9*'Assumps&amp;Panel A Calcs'!$B$135*'Assumps&amp;Panel A Calcs'!$B$10*$B$31/(1+$B54)^AW$47</f>
        <v>6.908451564250088E-3</v>
      </c>
      <c r="AX54">
        <f>'Assumps&amp;Panel A Calcs'!$B$12*'Model Params&amp;Exp Profiles'!BB$9*'Assumps&amp;Panel A Calcs'!$B$135*'Assumps&amp;Panel A Calcs'!$B$10*$B$31/(1+$B54)^AX$47</f>
        <v>5.8728184334740814E-3</v>
      </c>
      <c r="AY54">
        <f>'Assumps&amp;Panel A Calcs'!$B$12*'Model Params&amp;Exp Profiles'!BC$9*'Assumps&amp;Panel A Calcs'!$B$135*'Assumps&amp;Panel A Calcs'!$B$10*$B$31/(1+$B54)^AY$47</f>
        <v>4.9924351400293622E-3</v>
      </c>
      <c r="AZ54">
        <f>'Assumps&amp;Panel A Calcs'!$B$12*'Model Params&amp;Exp Profiles'!BD$9*'Assumps&amp;Panel A Calcs'!$B$135*'Assumps&amp;Panel A Calcs'!$B$10*$B$31/(1+$B54)^AZ$47</f>
        <v>4.2440284694202444E-3</v>
      </c>
      <c r="BA54">
        <f>'Assumps&amp;Panel A Calcs'!$B$12*'Model Params&amp;Exp Profiles'!BE$9*'Assumps&amp;Panel A Calcs'!$B$135*'Assumps&amp;Panel A Calcs'!$B$10*$B$31/(1+$B54)^BA$47</f>
        <v>3.6078140514698019E-3</v>
      </c>
      <c r="BB54">
        <f>'Assumps&amp;Panel A Calcs'!$B$12*'Model Params&amp;Exp Profiles'!BF$9*'Assumps&amp;Panel A Calcs'!$B$135*'Assumps&amp;Panel A Calcs'!$B$10*$B$31/(1+$B54)^BB$47</f>
        <v>3.0669733541540171E-3</v>
      </c>
    </row>
    <row r="56" spans="1:54" x14ac:dyDescent="0.2">
      <c r="A56" s="58" t="s">
        <v>387</v>
      </c>
      <c r="C56" t="s">
        <v>192</v>
      </c>
    </row>
    <row r="57" spans="1:54" x14ac:dyDescent="0.2">
      <c r="A57" s="32" t="s">
        <v>390</v>
      </c>
      <c r="B57">
        <f>'Assumps&amp;Panel A Calcs'!$B$25+'Assumps&amp;Panel A Calcs'!$B$26+'Assumps&amp;Panel A Calcs'!$B$27</f>
        <v>18.5</v>
      </c>
      <c r="C57" s="19">
        <f>SUM(D57:BB57)</f>
        <v>705.40519780553529</v>
      </c>
      <c r="D57">
        <f>'Model Params&amp;Exp Profiles'!H$7*'Model Params&amp;Exp Profiles'!H$9*'Assumps&amp;Panel A Calcs'!$B$135*'Assumps&amp;Panel A Calcs'!$B$10*$B57</f>
        <v>0</v>
      </c>
      <c r="E57">
        <f>'Model Params&amp;Exp Profiles'!I$7*'Model Params&amp;Exp Profiles'!I$9*'Assumps&amp;Panel A Calcs'!$B$135*'Assumps&amp;Panel A Calcs'!$B$10*$B57</f>
        <v>0</v>
      </c>
      <c r="F57">
        <f>'Model Params&amp;Exp Profiles'!J$7*'Model Params&amp;Exp Profiles'!J$9*'Assumps&amp;Panel A Calcs'!$B$135*'Assumps&amp;Panel A Calcs'!$B$10*$B57</f>
        <v>0</v>
      </c>
      <c r="G57">
        <f>'Model Params&amp;Exp Profiles'!K$7*'Model Params&amp;Exp Profiles'!K$9*'Assumps&amp;Panel A Calcs'!$B$135*'Assumps&amp;Panel A Calcs'!$B$10*$B57</f>
        <v>0</v>
      </c>
      <c r="H57">
        <f>'Model Params&amp;Exp Profiles'!L$7*'Model Params&amp;Exp Profiles'!L$9*'Assumps&amp;Panel A Calcs'!$B$135*'Assumps&amp;Panel A Calcs'!$B$10*$B57</f>
        <v>0</v>
      </c>
      <c r="I57">
        <f>'Model Params&amp;Exp Profiles'!M$7*'Model Params&amp;Exp Profiles'!M$9*'Assumps&amp;Panel A Calcs'!$B$135*'Assumps&amp;Panel A Calcs'!$B$10*$B57</f>
        <v>0</v>
      </c>
      <c r="J57">
        <f>'Model Params&amp;Exp Profiles'!N$7*'Model Params&amp;Exp Profiles'!N$9*'Assumps&amp;Panel A Calcs'!$B$135*'Assumps&amp;Panel A Calcs'!$B$10*$B57</f>
        <v>0</v>
      </c>
      <c r="K57">
        <f>'Model Params&amp;Exp Profiles'!O$7*'Model Params&amp;Exp Profiles'!O$9*'Assumps&amp;Panel A Calcs'!$B$135*'Assumps&amp;Panel A Calcs'!$B$10*$B57</f>
        <v>0</v>
      </c>
      <c r="L57">
        <f>'Model Params&amp;Exp Profiles'!P$7*'Model Params&amp;Exp Profiles'!P$9*'Assumps&amp;Panel A Calcs'!$B$135*'Assumps&amp;Panel A Calcs'!$B$10*$B57</f>
        <v>0</v>
      </c>
      <c r="M57">
        <f>'Model Params&amp;Exp Profiles'!Q$7*'Model Params&amp;Exp Profiles'!Q$9*'Assumps&amp;Panel A Calcs'!$B$135*'Assumps&amp;Panel A Calcs'!$B$10*$B57</f>
        <v>0</v>
      </c>
      <c r="N57">
        <f>'Model Params&amp;Exp Profiles'!R$7*'Model Params&amp;Exp Profiles'!R$9*'Assumps&amp;Panel A Calcs'!$B$135*'Assumps&amp;Panel A Calcs'!$B$10*$B57</f>
        <v>55.687026692948777</v>
      </c>
      <c r="O57">
        <f>'Model Params&amp;Exp Profiles'!S$7*'Model Params&amp;Exp Profiles'!S$9*'Assumps&amp;Panel A Calcs'!$B$135*'Assumps&amp;Panel A Calcs'!$B$10*$B57</f>
        <v>51.46424169201785</v>
      </c>
      <c r="P57">
        <f>'Model Params&amp;Exp Profiles'!T$7*'Model Params&amp;Exp Profiles'!T$9*'Assumps&amp;Panel A Calcs'!$B$135*'Assumps&amp;Panel A Calcs'!$B$10*$B57</f>
        <v>47.561673341589923</v>
      </c>
      <c r="Q57">
        <f>'Model Params&amp;Exp Profiles'!U$7*'Model Params&amp;Exp Profiles'!U$9*'Assumps&amp;Panel A Calcs'!$B$135*'Assumps&amp;Panel A Calcs'!$B$10*$B57</f>
        <v>43.955039395887212</v>
      </c>
      <c r="R57">
        <f>'Model Params&amp;Exp Profiles'!V$7*'Model Params&amp;Exp Profiles'!V$9*'Assumps&amp;Panel A Calcs'!$B$135*'Assumps&amp;Panel A Calcs'!$B$10*$B57</f>
        <v>40.621898948297392</v>
      </c>
      <c r="S57">
        <f>'Model Params&amp;Exp Profiles'!W$7*'Model Params&amp;Exp Profiles'!W$9*'Assumps&amp;Panel A Calcs'!$B$135*'Assumps&amp;Panel A Calcs'!$B$10*$B57</f>
        <v>37.541512801376001</v>
      </c>
      <c r="T57">
        <f>'Model Params&amp;Exp Profiles'!X$7*'Model Params&amp;Exp Profiles'!X$9*'Assumps&amp;Panel A Calcs'!$B$135*'Assumps&amp;Panel A Calcs'!$B$10*$B57</f>
        <v>34.694714425085941</v>
      </c>
      <c r="U57">
        <f>'Model Params&amp;Exp Profiles'!Y$7*'Model Params&amp;Exp Profiles'!Y$9*'Assumps&amp;Panel A Calcs'!$B$135*'Assumps&amp;Panel A Calcs'!$B$10*$B57</f>
        <v>32.063790700361636</v>
      </c>
      <c r="V57">
        <f>'Model Params&amp;Exp Profiles'!Z$7*'Model Params&amp;Exp Profiles'!Z$9*'Assumps&amp;Panel A Calcs'!$B$135*'Assumps&amp;Panel A Calcs'!$B$10*$B57</f>
        <v>29.63237170596917</v>
      </c>
      <c r="W57">
        <f>'Model Params&amp;Exp Profiles'!AA$7*'Model Params&amp;Exp Profiles'!AA$9*'Assumps&amp;Panel A Calcs'!$B$135*'Assumps&amp;Panel A Calcs'!$B$10*$B57</f>
        <v>27.385328862903879</v>
      </c>
      <c r="X57">
        <f>'Model Params&amp;Exp Profiles'!AB$7*'Model Params&amp;Exp Profiles'!AB$9*'Assumps&amp;Panel A Calcs'!$B$135*'Assumps&amp;Panel A Calcs'!$B$10*$B57</f>
        <v>25.308680802567153</v>
      </c>
      <c r="Y57">
        <f>'Model Params&amp;Exp Profiles'!AC$7*'Model Params&amp;Exp Profiles'!AC$9*'Assumps&amp;Panel A Calcs'!$B$135*'Assumps&amp;Panel A Calcs'!$B$10*$B57</f>
        <v>23.38950637302338</v>
      </c>
      <c r="Z57">
        <f>'Model Params&amp;Exp Profiles'!AD$7*'Model Params&amp;Exp Profiles'!AD$9*'Assumps&amp;Panel A Calcs'!$B$135*'Assumps&amp;Panel A Calcs'!$B$10*$B57</f>
        <v>21.615864242051281</v>
      </c>
      <c r="AA57">
        <f>'Model Params&amp;Exp Profiles'!AE$7*'Model Params&amp;Exp Profiles'!AE$9*'Assumps&amp;Panel A Calcs'!$B$135*'Assumps&amp;Panel A Calcs'!$B$10*$B57</f>
        <v>19.976718596750537</v>
      </c>
      <c r="AB57">
        <f>'Model Params&amp;Exp Profiles'!AF$7*'Model Params&amp;Exp Profiles'!AF$9*'Assumps&amp;Panel A Calcs'!$B$135*'Assumps&amp;Panel A Calcs'!$B$10*$B57</f>
        <v>18.461870477397497</v>
      </c>
      <c r="AC57">
        <f>'Model Params&amp;Exp Profiles'!AG$7*'Model Params&amp;Exp Profiles'!AG$9*'Assumps&amp;Panel A Calcs'!$B$135*'Assumps&amp;Panel A Calcs'!$B$10*$B57</f>
        <v>17.06189431830127</v>
      </c>
      <c r="AD57">
        <f>'Model Params&amp;Exp Profiles'!AH$7*'Model Params&amp;Exp Profiles'!AH$9*'Assumps&amp;Panel A Calcs'!$B$135*'Assumps&amp;Panel A Calcs'!$B$10*$B57</f>
        <v>15.768079300809694</v>
      </c>
      <c r="AE57">
        <f>'Model Params&amp;Exp Profiles'!AI$7*'Model Params&amp;Exp Profiles'!AI$9*'Assumps&amp;Panel A Calcs'!$B$135*'Assumps&amp;Panel A Calcs'!$B$10*$B57</f>
        <v>14.572375153556674</v>
      </c>
      <c r="AF57">
        <f>'Model Params&amp;Exp Profiles'!AJ$7*'Model Params&amp;Exp Profiles'!AJ$9*'Assumps&amp;Panel A Calcs'!$B$135*'Assumps&amp;Panel A Calcs'!$B$10*$B57</f>
        <v>13.467342062713461</v>
      </c>
      <c r="AG57">
        <f>'Model Params&amp;Exp Profiles'!AK$7*'Model Params&amp;Exp Profiles'!AK$9*'Assumps&amp;Panel A Calcs'!$B$135*'Assumps&amp;Panel A Calcs'!$B$10*$B57</f>
        <v>12.446104380579616</v>
      </c>
      <c r="AH57">
        <f>'Model Params&amp;Exp Profiles'!AL$7*'Model Params&amp;Exp Profiles'!AL$9*'Assumps&amp;Panel A Calcs'!$B$135*'Assumps&amp;Panel A Calcs'!$B$10*$B57</f>
        <v>11.502307844482864</v>
      </c>
      <c r="AI57">
        <f>'Model Params&amp;Exp Profiles'!AM$7*'Model Params&amp;Exp Profiles'!AM$9*'Assumps&amp;Panel A Calcs'!$B$135*'Assumps&amp;Panel A Calcs'!$B$10*$B57</f>
        <v>10.63008003979882</v>
      </c>
      <c r="AJ57">
        <f>'Model Params&amp;Exp Profiles'!AN$7*'Model Params&amp;Exp Profiles'!AN$9*'Assumps&amp;Panel A Calcs'!$B$135*'Assumps&amp;Panel A Calcs'!$B$10*$B57</f>
        <v>9.8239938610867199</v>
      </c>
      <c r="AK57">
        <f>'Model Params&amp;Exp Profiles'!AO$7*'Model Params&amp;Exp Profiles'!AO$9*'Assumps&amp;Panel A Calcs'!$B$135*'Assumps&amp;Panel A Calcs'!$B$10*$B57</f>
        <v>9.0790337439920261</v>
      </c>
      <c r="AL57">
        <f>'Model Params&amp;Exp Profiles'!AP$7*'Model Params&amp;Exp Profiles'!AP$9*'Assumps&amp;Panel A Calcs'!$B$135*'Assumps&amp;Panel A Calcs'!$B$10*$B57</f>
        <v>8.3905644578067431</v>
      </c>
      <c r="AM57">
        <f>'Model Params&amp;Exp Profiles'!AQ$7*'Model Params&amp;Exp Profiles'!AQ$9*'Assumps&amp;Panel A Calcs'!$B$135*'Assumps&amp;Panel A Calcs'!$B$10*$B57</f>
        <v>7.7543022645110646</v>
      </c>
      <c r="AN57">
        <f>'Model Params&amp;Exp Profiles'!AR$7*'Model Params&amp;Exp Profiles'!AR$9*'Assumps&amp;Panel A Calcs'!$B$135*'Assumps&amp;Panel A Calcs'!$B$10*$B57</f>
        <v>7.1662882648444572</v>
      </c>
      <c r="AO57">
        <f>'Model Params&amp;Exp Profiles'!AS$7*'Model Params&amp;Exp Profiles'!AS$9*'Assumps&amp;Panel A Calcs'!$B$135*'Assumps&amp;Panel A Calcs'!$B$10*$B57</f>
        <v>6.6228637655622142</v>
      </c>
      <c r="AP57">
        <f>'Model Params&amp;Exp Profiles'!AT$7*'Model Params&amp;Exp Profiles'!AT$9*'Assumps&amp;Panel A Calcs'!$B$135*'Assumps&amp;Panel A Calcs'!$B$10*$B57</f>
        <v>6.1206475146097059</v>
      </c>
      <c r="AQ57">
        <f>'Model Params&amp;Exp Profiles'!AU$7*'Model Params&amp;Exp Profiles'!AU$9*'Assumps&amp;Panel A Calcs'!$B$135*'Assumps&amp;Panel A Calcs'!$B$10*$B57</f>
        <v>5.6565146625687523</v>
      </c>
      <c r="AR57">
        <f>'Model Params&amp;Exp Profiles'!AV$7*'Model Params&amp;Exp Profiles'!AV$9*'Assumps&amp;Panel A Calcs'!$B$135*'Assumps&amp;Panel A Calcs'!$B$10*$B57</f>
        <v>5.2275773194718234</v>
      </c>
      <c r="AS57">
        <f>'Model Params&amp;Exp Profiles'!AW$7*'Model Params&amp;Exp Profiles'!AW$9*'Assumps&amp;Panel A Calcs'!$B$135*'Assumps&amp;Panel A Calcs'!$B$10*$B57</f>
        <v>4.8311665860061872</v>
      </c>
      <c r="AT57">
        <f>'Model Params&amp;Exp Profiles'!AX$7*'Model Params&amp;Exp Profiles'!AX$9*'Assumps&amp;Panel A Calcs'!$B$135*'Assumps&amp;Panel A Calcs'!$B$10*$B57</f>
        <v>4.4648159473040341</v>
      </c>
      <c r="AU57">
        <f>'Model Params&amp;Exp Profiles'!AY$7*'Model Params&amp;Exp Profiles'!AY$9*'Assumps&amp;Panel A Calcs'!$B$135*'Assumps&amp;Panel A Calcs'!$B$10*$B57</f>
        <v>4.1262459259927686</v>
      </c>
      <c r="AV57">
        <f>'Model Params&amp;Exp Profiles'!AZ$7*'Model Params&amp;Exp Profiles'!AZ$9*'Assumps&amp;Panel A Calcs'!$B$135*'Assumps&amp;Panel A Calcs'!$B$10*$B57</f>
        <v>3.8133498990148924</v>
      </c>
      <c r="AW57">
        <f>'Model Params&amp;Exp Profiles'!BA$7*'Model Params&amp;Exp Profiles'!BA$9*'Assumps&amp;Panel A Calcs'!$B$135*'Assumps&amp;Panel A Calcs'!$B$10*$B57</f>
        <v>3.5241809899680652</v>
      </c>
      <c r="AX57">
        <f>'Model Params&amp;Exp Profiles'!BB$7*'Model Params&amp;Exp Profiles'!BB$9*'Assumps&amp;Panel A Calcs'!$B$135*'Assumps&amp;Panel A Calcs'!$B$10*$B57</f>
        <v>3.2569399554079013</v>
      </c>
      <c r="AY57">
        <f>'Model Params&amp;Exp Profiles'!BC$7*'Model Params&amp;Exp Profiles'!BC$9*'Assumps&amp;Panel A Calcs'!$B$135*'Assumps&amp;Panel A Calcs'!$B$10*$B57</f>
        <v>3.0099639897406476</v>
      </c>
      <c r="AZ57">
        <f>'Model Params&amp;Exp Profiles'!BD$7*'Model Params&amp;Exp Profiles'!BD$9*'Assumps&amp;Panel A Calcs'!$B$135*'Assumps&amp;Panel A Calcs'!$B$10*$B57</f>
        <v>2.7817163790484352</v>
      </c>
      <c r="BA57">
        <f>'Model Params&amp;Exp Profiles'!BE$7*'Model Params&amp;Exp Profiles'!BE$9*'Assumps&amp;Panel A Calcs'!$B$135*'Assumps&amp;Panel A Calcs'!$B$10*$B57</f>
        <v>2.5707769394719815</v>
      </c>
      <c r="BB57">
        <f>'Model Params&amp;Exp Profiles'!BF$7*'Model Params&amp;Exp Profiles'!BF$9*'Assumps&amp;Panel A Calcs'!$B$135*'Assumps&amp;Panel A Calcs'!$B$10*$B57</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tint="-0.499984740745262"/>
  </sheetPr>
  <dimension ref="A1:BB69"/>
  <sheetViews>
    <sheetView showRuler="0" topLeftCell="A7" workbookViewId="0">
      <selection activeCell="C64" sqref="C64"/>
    </sheetView>
  </sheetViews>
  <sheetFormatPr baseColWidth="10" defaultColWidth="11" defaultRowHeight="16" x14ac:dyDescent="0.2"/>
  <sheetData>
    <row r="1" spans="1:54" x14ac:dyDescent="0.2">
      <c r="A1" t="s">
        <v>397</v>
      </c>
    </row>
    <row r="9" spans="1:54" x14ac:dyDescent="0.2">
      <c r="A9" s="69" t="s">
        <v>348</v>
      </c>
    </row>
    <row r="11" spans="1:54" x14ac:dyDescent="0.2">
      <c r="A11" s="58" t="s">
        <v>349</v>
      </c>
    </row>
    <row r="12" spans="1:54" x14ac:dyDescent="0.2">
      <c r="A12" s="6"/>
      <c r="C12" t="s">
        <v>351</v>
      </c>
      <c r="D12">
        <v>0</v>
      </c>
      <c r="E12">
        <v>1</v>
      </c>
      <c r="F12">
        <v>2</v>
      </c>
      <c r="G12">
        <v>3</v>
      </c>
      <c r="H12">
        <v>4</v>
      </c>
      <c r="I12">
        <v>5</v>
      </c>
      <c r="J12">
        <v>6</v>
      </c>
      <c r="K12">
        <v>7</v>
      </c>
      <c r="L12">
        <v>8</v>
      </c>
      <c r="M12">
        <v>9</v>
      </c>
      <c r="N12">
        <v>10</v>
      </c>
      <c r="O12">
        <v>11</v>
      </c>
      <c r="P12">
        <v>12</v>
      </c>
      <c r="Q12">
        <v>13</v>
      </c>
      <c r="R12">
        <v>14</v>
      </c>
      <c r="S12">
        <v>15</v>
      </c>
      <c r="T12">
        <v>16</v>
      </c>
      <c r="U12">
        <v>17</v>
      </c>
      <c r="V12">
        <v>18</v>
      </c>
      <c r="W12">
        <v>19</v>
      </c>
      <c r="X12">
        <v>20</v>
      </c>
      <c r="Y12">
        <v>21</v>
      </c>
      <c r="Z12">
        <v>22</v>
      </c>
      <c r="AA12">
        <v>23</v>
      </c>
      <c r="AB12">
        <v>24</v>
      </c>
      <c r="AC12">
        <v>25</v>
      </c>
      <c r="AD12">
        <v>26</v>
      </c>
      <c r="AE12">
        <v>27</v>
      </c>
      <c r="AF12">
        <v>28</v>
      </c>
      <c r="AG12">
        <v>29</v>
      </c>
      <c r="AH12">
        <v>30</v>
      </c>
      <c r="AI12">
        <v>31</v>
      </c>
      <c r="AJ12">
        <v>32</v>
      </c>
      <c r="AK12">
        <v>33</v>
      </c>
      <c r="AL12">
        <v>34</v>
      </c>
      <c r="AM12">
        <v>35</v>
      </c>
      <c r="AN12">
        <v>36</v>
      </c>
      <c r="AO12">
        <v>37</v>
      </c>
      <c r="AP12">
        <v>38</v>
      </c>
      <c r="AQ12">
        <v>39</v>
      </c>
      <c r="AR12">
        <v>40</v>
      </c>
      <c r="AS12">
        <v>41</v>
      </c>
      <c r="AT12">
        <v>42</v>
      </c>
      <c r="AU12">
        <v>43</v>
      </c>
      <c r="AV12">
        <v>44</v>
      </c>
      <c r="AW12">
        <v>45</v>
      </c>
      <c r="AX12">
        <v>46</v>
      </c>
      <c r="AY12">
        <v>47</v>
      </c>
      <c r="AZ12">
        <v>48</v>
      </c>
      <c r="BA12">
        <v>49</v>
      </c>
      <c r="BB12">
        <v>50</v>
      </c>
    </row>
    <row r="13" spans="1:54" x14ac:dyDescent="0.2">
      <c r="C13" t="s">
        <v>350</v>
      </c>
      <c r="D13">
        <v>0</v>
      </c>
      <c r="E13">
        <v>0</v>
      </c>
      <c r="F13">
        <v>0</v>
      </c>
      <c r="G13">
        <v>0</v>
      </c>
      <c r="H13">
        <v>0</v>
      </c>
      <c r="I13">
        <v>0</v>
      </c>
      <c r="J13">
        <v>0</v>
      </c>
      <c r="K13">
        <v>0</v>
      </c>
      <c r="L13">
        <v>0</v>
      </c>
      <c r="M13">
        <v>0</v>
      </c>
      <c r="N13">
        <v>0</v>
      </c>
      <c r="O13">
        <v>0</v>
      </c>
      <c r="P13">
        <v>0</v>
      </c>
      <c r="Q13">
        <v>0</v>
      </c>
      <c r="R13">
        <v>1</v>
      </c>
      <c r="S13">
        <v>2</v>
      </c>
      <c r="T13">
        <v>3</v>
      </c>
      <c r="U13">
        <v>4</v>
      </c>
      <c r="V13">
        <v>5</v>
      </c>
      <c r="W13">
        <v>6</v>
      </c>
      <c r="X13">
        <v>7</v>
      </c>
      <c r="Y13">
        <v>8</v>
      </c>
      <c r="Z13">
        <v>9</v>
      </c>
      <c r="AA13">
        <v>10</v>
      </c>
      <c r="AB13">
        <v>11</v>
      </c>
      <c r="AC13">
        <v>12</v>
      </c>
      <c r="AD13">
        <v>13</v>
      </c>
      <c r="AE13">
        <v>14</v>
      </c>
      <c r="AF13">
        <v>15</v>
      </c>
      <c r="AG13">
        <v>16</v>
      </c>
      <c r="AH13">
        <v>17</v>
      </c>
      <c r="AI13">
        <v>18</v>
      </c>
      <c r="AJ13">
        <v>19</v>
      </c>
      <c r="AK13">
        <v>20</v>
      </c>
      <c r="AL13">
        <v>21</v>
      </c>
      <c r="AM13">
        <v>22</v>
      </c>
      <c r="AN13">
        <v>23</v>
      </c>
      <c r="AO13">
        <v>24</v>
      </c>
      <c r="AP13">
        <v>25</v>
      </c>
      <c r="AQ13">
        <v>26</v>
      </c>
      <c r="AR13">
        <v>27</v>
      </c>
      <c r="AS13">
        <v>28</v>
      </c>
      <c r="AT13">
        <v>29</v>
      </c>
      <c r="AU13">
        <v>30</v>
      </c>
      <c r="AV13">
        <v>31</v>
      </c>
      <c r="AW13">
        <v>32</v>
      </c>
      <c r="AX13">
        <v>33</v>
      </c>
      <c r="AY13">
        <v>34</v>
      </c>
      <c r="AZ13">
        <v>35</v>
      </c>
      <c r="BA13">
        <v>36</v>
      </c>
      <c r="BB13">
        <v>37</v>
      </c>
    </row>
    <row r="14" spans="1:54" x14ac:dyDescent="0.2">
      <c r="C14" t="s">
        <v>354</v>
      </c>
      <c r="Q14">
        <f>(1 +Q$13*'Assumps&amp;Panel A Calcs'!$B$35+(Q$13^2)*'Assumps&amp;Panel A Calcs'!$B$36)</f>
        <v>1</v>
      </c>
      <c r="R14">
        <f>(1 +R$13*'Assumps&amp;Panel A Calcs'!$B$35+(R$13^2)*'Assumps&amp;Panel A Calcs'!$B$36)</f>
        <v>1</v>
      </c>
      <c r="S14">
        <f>(1 +S$13*'Assumps&amp;Panel A Calcs'!$B$35+(S$13^2)*'Assumps&amp;Panel A Calcs'!$B$36)</f>
        <v>1</v>
      </c>
      <c r="T14">
        <f>(1 +T$13*'Assumps&amp;Panel A Calcs'!$B$35+(T$13^2)*'Assumps&amp;Panel A Calcs'!$B$36)</f>
        <v>1</v>
      </c>
      <c r="U14">
        <f>(1 +U$13*'Assumps&amp;Panel A Calcs'!$B$35+(U$13^2)*'Assumps&amp;Panel A Calcs'!$B$36)</f>
        <v>1</v>
      </c>
      <c r="V14">
        <f>(1 +V$13*'Assumps&amp;Panel A Calcs'!$B$35+(V$13^2)*'Assumps&amp;Panel A Calcs'!$B$36)</f>
        <v>1</v>
      </c>
      <c r="W14">
        <f>(1 +W$13*'Assumps&amp;Panel A Calcs'!$B$35+(W$13^2)*'Assumps&amp;Panel A Calcs'!$B$36)</f>
        <v>1</v>
      </c>
      <c r="X14">
        <f>(1 +X$13*'Assumps&amp;Panel A Calcs'!$B$35+(X$13^2)*'Assumps&amp;Panel A Calcs'!$B$36)</f>
        <v>1</v>
      </c>
      <c r="Y14">
        <f>(1 +Y$13*'Assumps&amp;Panel A Calcs'!$B$35+(Y$13^2)*'Assumps&amp;Panel A Calcs'!$B$36)</f>
        <v>1</v>
      </c>
      <c r="Z14">
        <f>(1 +Z$13*'Assumps&amp;Panel A Calcs'!$B$35+(Z$13^2)*'Assumps&amp;Panel A Calcs'!$B$36)</f>
        <v>1</v>
      </c>
      <c r="AA14">
        <f>(1 +AA$13*'Assumps&amp;Panel A Calcs'!$B$35+(AA$13^2)*'Assumps&amp;Panel A Calcs'!$B$36)</f>
        <v>1</v>
      </c>
      <c r="AB14">
        <f>(1 +AB$13*'Assumps&amp;Panel A Calcs'!$B$35+(AB$13^2)*'Assumps&amp;Panel A Calcs'!$B$36)</f>
        <v>1</v>
      </c>
      <c r="AC14">
        <f>(1 +AC$13*'Assumps&amp;Panel A Calcs'!$B$35+(AC$13^2)*'Assumps&amp;Panel A Calcs'!$B$36)</f>
        <v>1</v>
      </c>
      <c r="AD14">
        <f>(1 +AD$13*'Assumps&amp;Panel A Calcs'!$B$35+(AD$13^2)*'Assumps&amp;Panel A Calcs'!$B$36)</f>
        <v>1</v>
      </c>
      <c r="AE14">
        <f>(1 +AE$13*'Assumps&amp;Panel A Calcs'!$B$35+(AE$13^2)*'Assumps&amp;Panel A Calcs'!$B$36)</f>
        <v>1</v>
      </c>
      <c r="AF14">
        <f>(1 +AF$13*'Assumps&amp;Panel A Calcs'!$B$35+(AF$13^2)*'Assumps&amp;Panel A Calcs'!$B$36)</f>
        <v>1</v>
      </c>
      <c r="AG14">
        <f>(1 +AG$13*'Assumps&amp;Panel A Calcs'!$B$35+(AG$13^2)*'Assumps&amp;Panel A Calcs'!$B$36)</f>
        <v>1</v>
      </c>
      <c r="AH14">
        <f>(1 +AH$13*'Assumps&amp;Panel A Calcs'!$B$35+(AH$13^2)*'Assumps&amp;Panel A Calcs'!$B$36)</f>
        <v>1</v>
      </c>
      <c r="AI14">
        <f>(1 +AI$13*'Assumps&amp;Panel A Calcs'!$B$35+(AI$13^2)*'Assumps&amp;Panel A Calcs'!$B$36)</f>
        <v>1</v>
      </c>
      <c r="AJ14">
        <f>(1 +AJ$13*'Assumps&amp;Panel A Calcs'!$B$35+(AJ$13^2)*'Assumps&amp;Panel A Calcs'!$B$36)</f>
        <v>1</v>
      </c>
      <c r="AK14">
        <f>(1 +AK$13*'Assumps&amp;Panel A Calcs'!$B$35+(AK$13^2)*'Assumps&amp;Panel A Calcs'!$B$36)</f>
        <v>1</v>
      </c>
      <c r="AL14">
        <f>(1 +AL$13*'Assumps&amp;Panel A Calcs'!$B$35+(AL$13^2)*'Assumps&amp;Panel A Calcs'!$B$36)</f>
        <v>1</v>
      </c>
      <c r="AM14">
        <f>(1 +AM$13*'Assumps&amp;Panel A Calcs'!$B$35+(AM$13^2)*'Assumps&amp;Panel A Calcs'!$B$36)</f>
        <v>1</v>
      </c>
      <c r="AN14">
        <f>(1 +AN$13*'Assumps&amp;Panel A Calcs'!$B$35+(AN$13^2)*'Assumps&amp;Panel A Calcs'!$B$36)</f>
        <v>1</v>
      </c>
      <c r="AO14">
        <f>(1 +AO$13*'Assumps&amp;Panel A Calcs'!$B$35+(AO$13^2)*'Assumps&amp;Panel A Calcs'!$B$36)</f>
        <v>1</v>
      </c>
      <c r="AP14">
        <f>(1 +AP$13*'Assumps&amp;Panel A Calcs'!$B$35+(AP$13^2)*'Assumps&amp;Panel A Calcs'!$B$36)</f>
        <v>1</v>
      </c>
      <c r="AQ14">
        <f>(1 +AQ$13*'Assumps&amp;Panel A Calcs'!$B$35+(AQ$13^2)*'Assumps&amp;Panel A Calcs'!$B$36)</f>
        <v>1</v>
      </c>
      <c r="AR14">
        <f>(1 +AR$13*'Assumps&amp;Panel A Calcs'!$B$35+(AR$13^2)*'Assumps&amp;Panel A Calcs'!$B$36)</f>
        <v>1</v>
      </c>
      <c r="AS14">
        <f>(1 +AS$13*'Assumps&amp;Panel A Calcs'!$B$35+(AS$13^2)*'Assumps&amp;Panel A Calcs'!$B$36)</f>
        <v>1</v>
      </c>
      <c r="AT14">
        <f>(1 +AT$13*'Assumps&amp;Panel A Calcs'!$B$35+(AT$13^2)*'Assumps&amp;Panel A Calcs'!$B$36)</f>
        <v>1</v>
      </c>
      <c r="AU14">
        <f>(1 +AU$13*'Assumps&amp;Panel A Calcs'!$B$35+(AU$13^2)*'Assumps&amp;Panel A Calcs'!$B$36)</f>
        <v>1</v>
      </c>
      <c r="AV14">
        <f>(1 +AV$13*'Assumps&amp;Panel A Calcs'!$B$35+(AV$13^2)*'Assumps&amp;Panel A Calcs'!$B$36)</f>
        <v>1</v>
      </c>
      <c r="AW14">
        <f>(1 +AW$13*'Assumps&amp;Panel A Calcs'!$B$35+(AW$13^2)*'Assumps&amp;Panel A Calcs'!$B$36)</f>
        <v>1</v>
      </c>
      <c r="AX14">
        <f>(1 +AX$13*'Assumps&amp;Panel A Calcs'!$B$35+(AX$13^2)*'Assumps&amp;Panel A Calcs'!$B$36)</f>
        <v>1</v>
      </c>
      <c r="AY14">
        <f>(1 +AY$13*'Assumps&amp;Panel A Calcs'!$B$35+(AY$13^2)*'Assumps&amp;Panel A Calcs'!$B$36)</f>
        <v>1</v>
      </c>
      <c r="AZ14">
        <f>(1 +AZ$13*'Assumps&amp;Panel A Calcs'!$B$35+(AZ$13^2)*'Assumps&amp;Panel A Calcs'!$B$36)</f>
        <v>1</v>
      </c>
      <c r="BA14">
        <f>(1 +BA$13*'Assumps&amp;Panel A Calcs'!$B$35+(BA$13^2)*'Assumps&amp;Panel A Calcs'!$B$36)</f>
        <v>1</v>
      </c>
      <c r="BB14">
        <f>(1 +BB$13*'Assumps&amp;Panel A Calcs'!$B$35+(BB$13^2)*'Assumps&amp;Panel A Calcs'!$B$36)</f>
        <v>1</v>
      </c>
    </row>
    <row r="15" spans="1:54" x14ac:dyDescent="0.2">
      <c r="A15" t="s">
        <v>355</v>
      </c>
      <c r="C15" t="s">
        <v>353</v>
      </c>
      <c r="Q15">
        <f>(1+'Assumps&amp;Panel A Calcs'!$B$15)^Q$13</f>
        <v>1</v>
      </c>
      <c r="R15">
        <f>(1+'Assumps&amp;Panel A Calcs'!$B$15)^R$13</f>
        <v>1.0152000000000001</v>
      </c>
      <c r="S15">
        <f>(1+'Assumps&amp;Panel A Calcs'!$B$15)^S$13</f>
        <v>1.0306310400000003</v>
      </c>
      <c r="T15">
        <f>(1+'Assumps&amp;Panel A Calcs'!$B$15)^T$13</f>
        <v>1.0462966318080005</v>
      </c>
      <c r="U15">
        <f>(1+'Assumps&amp;Panel A Calcs'!$B$15)^U$13</f>
        <v>1.0622003406114822</v>
      </c>
      <c r="V15">
        <f>(1+'Assumps&amp;Panel A Calcs'!$B$15)^V$13</f>
        <v>1.0783457857887768</v>
      </c>
      <c r="W15">
        <f>(1+'Assumps&amp;Panel A Calcs'!$B$15)^W$13</f>
        <v>1.0947366417327664</v>
      </c>
      <c r="X15">
        <f>(1+'Assumps&amp;Panel A Calcs'!$B$15)^X$13</f>
        <v>1.1113766386871047</v>
      </c>
      <c r="Y15">
        <f>(1+'Assumps&amp;Panel A Calcs'!$B$15)^Y$13</f>
        <v>1.1282695635951487</v>
      </c>
      <c r="Z15">
        <f>(1+'Assumps&amp;Panel A Calcs'!$B$15)^Z$13</f>
        <v>1.145419260961795</v>
      </c>
      <c r="AA15">
        <f>(1+'Assumps&amp;Panel A Calcs'!$B$15)^AA$13</f>
        <v>1.1628296337284145</v>
      </c>
      <c r="AB15">
        <f>(1+'Assumps&amp;Panel A Calcs'!$B$15)^AB$13</f>
        <v>1.1805046441610867</v>
      </c>
      <c r="AC15">
        <f>(1+'Assumps&amp;Panel A Calcs'!$B$15)^AC$13</f>
        <v>1.1984483147523353</v>
      </c>
      <c r="AD15">
        <f>(1+'Assumps&amp;Panel A Calcs'!$B$15)^AD$13</f>
        <v>1.2166647291365709</v>
      </c>
      <c r="AE15">
        <f>(1+'Assumps&amp;Panel A Calcs'!$B$15)^AE$13</f>
        <v>1.2351580330194472</v>
      </c>
      <c r="AF15">
        <f>(1+'Assumps&amp;Panel A Calcs'!$B$15)^AF$13</f>
        <v>1.253932435121343</v>
      </c>
      <c r="AG15">
        <f>(1+'Assumps&amp;Panel A Calcs'!$B$15)^AG$13</f>
        <v>1.2729922081351874</v>
      </c>
      <c r="AH15">
        <f>(1+'Assumps&amp;Panel A Calcs'!$B$15)^AH$13</f>
        <v>1.2923416896988424</v>
      </c>
      <c r="AI15">
        <f>(1+'Assumps&amp;Panel A Calcs'!$B$15)^AI$13</f>
        <v>1.3119852833822649</v>
      </c>
      <c r="AJ15">
        <f>(1+'Assumps&amp;Panel A Calcs'!$B$15)^AJ$13</f>
        <v>1.3319274596896757</v>
      </c>
      <c r="AK15">
        <f>(1+'Assumps&amp;Panel A Calcs'!$B$15)^AK$13</f>
        <v>1.3521727570769588</v>
      </c>
      <c r="AL15">
        <f>(1+'Assumps&amp;Panel A Calcs'!$B$15)^AL$13</f>
        <v>1.3727257829845287</v>
      </c>
      <c r="AM15">
        <f>(1+'Assumps&amp;Panel A Calcs'!$B$15)^AM$13</f>
        <v>1.393591214885894</v>
      </c>
      <c r="AN15">
        <f>(1+'Assumps&amp;Panel A Calcs'!$B$15)^AN$13</f>
        <v>1.4147738013521598</v>
      </c>
      <c r="AO15">
        <f>(1+'Assumps&amp;Panel A Calcs'!$B$15)^AO$13</f>
        <v>1.4362783631327127</v>
      </c>
      <c r="AP15">
        <f>(1+'Assumps&amp;Panel A Calcs'!$B$15)^AP$13</f>
        <v>1.45810979425233</v>
      </c>
      <c r="AQ15">
        <f>(1+'Assumps&amp;Panel A Calcs'!$B$15)^AQ$13</f>
        <v>1.4802730631249656</v>
      </c>
      <c r="AR15">
        <f>(1+'Assumps&amp;Panel A Calcs'!$B$15)^AR$13</f>
        <v>1.5027732136844654</v>
      </c>
      <c r="AS15">
        <f>(1+'Assumps&amp;Panel A Calcs'!$B$15)^AS$13</f>
        <v>1.5256153665324694</v>
      </c>
      <c r="AT15">
        <f>(1+'Assumps&amp;Panel A Calcs'!$B$15)^AT$13</f>
        <v>1.5488047201037631</v>
      </c>
      <c r="AU15">
        <f>(1+'Assumps&amp;Panel A Calcs'!$B$15)^AU$13</f>
        <v>1.5723465518493407</v>
      </c>
      <c r="AV15">
        <f>(1+'Assumps&amp;Panel A Calcs'!$B$15)^AV$13</f>
        <v>1.5962462194374512</v>
      </c>
      <c r="AW15">
        <f>(1+'Assumps&amp;Panel A Calcs'!$B$15)^AW$13</f>
        <v>1.6205091619729004</v>
      </c>
      <c r="AX15">
        <f>(1+'Assumps&amp;Panel A Calcs'!$B$15)^AX$13</f>
        <v>1.6451409012348888</v>
      </c>
      <c r="AY15">
        <f>(1+'Assumps&amp;Panel A Calcs'!$B$15)^AY$13</f>
        <v>1.6701470429336593</v>
      </c>
      <c r="AZ15">
        <f>(1+'Assumps&amp;Panel A Calcs'!$B$15)^AZ$13</f>
        <v>1.6955332779862511</v>
      </c>
      <c r="BA15">
        <f>(1+'Assumps&amp;Panel A Calcs'!$B$15)^BA$13</f>
        <v>1.7213053838116423</v>
      </c>
      <c r="BB15">
        <f>(1+'Assumps&amp;Panel A Calcs'!$B$15)^BB$13</f>
        <v>1.7474692256455795</v>
      </c>
    </row>
    <row r="16" spans="1:54" x14ac:dyDescent="0.2">
      <c r="A16" t="s">
        <v>362</v>
      </c>
      <c r="B16">
        <f>'Model Params&amp;Exp Profiles'!B53</f>
        <v>1.0619999999999999E-2</v>
      </c>
      <c r="C16" t="s">
        <v>352</v>
      </c>
      <c r="D16">
        <f>'Assumps&amp;Panel A Calcs'!$B$135*'Assumps&amp;Panel A Calcs'!$B$144*'Assumps&amp;Panel A Calcs'!$B$10*D$14*'Calcs-App Table D19 FEM+OC'!D$15</f>
        <v>0</v>
      </c>
      <c r="E16">
        <f>'Assumps&amp;Panel A Calcs'!$B$135*'Assumps&amp;Panel A Calcs'!$B$144*'Assumps&amp;Panel A Calcs'!$B$10*E$14*'Calcs-App Table D19 FEM+OC'!E$15</f>
        <v>0</v>
      </c>
      <c r="F16">
        <f>'Assumps&amp;Panel A Calcs'!$B$135*'Assumps&amp;Panel A Calcs'!$B$144*'Assumps&amp;Panel A Calcs'!$B$10*F$14*'Calcs-App Table D19 FEM+OC'!F$15</f>
        <v>0</v>
      </c>
      <c r="G16">
        <f>'Assumps&amp;Panel A Calcs'!$B$135*'Assumps&amp;Panel A Calcs'!$B$144*'Assumps&amp;Panel A Calcs'!$B$10*G$14*'Calcs-App Table D19 FEM+OC'!G$15</f>
        <v>0</v>
      </c>
      <c r="H16">
        <f>'Assumps&amp;Panel A Calcs'!$B$135*'Assumps&amp;Panel A Calcs'!$B$144*'Assumps&amp;Panel A Calcs'!$B$10*H$14*'Calcs-App Table D19 FEM+OC'!H$15</f>
        <v>0</v>
      </c>
      <c r="I16">
        <f>'Assumps&amp;Panel A Calcs'!$B$135*'Assumps&amp;Panel A Calcs'!$B$144*'Assumps&amp;Panel A Calcs'!$B$10*I$14*'Calcs-App Table D19 FEM+OC'!I$15</f>
        <v>0</v>
      </c>
      <c r="J16">
        <f>'Assumps&amp;Panel A Calcs'!$B$135*'Assumps&amp;Panel A Calcs'!$B$144*'Assumps&amp;Panel A Calcs'!$B$10*J$14*'Calcs-App Table D19 FEM+OC'!J$15</f>
        <v>0</v>
      </c>
      <c r="K16">
        <f>'Assumps&amp;Panel A Calcs'!$B$135*'Assumps&amp;Panel A Calcs'!$B$144*'Assumps&amp;Panel A Calcs'!$B$10*K$14*'Calcs-App Table D19 FEM+OC'!K$15</f>
        <v>0</v>
      </c>
      <c r="L16">
        <f>'Assumps&amp;Panel A Calcs'!$B$135*'Assumps&amp;Panel A Calcs'!$B$144*'Assumps&amp;Panel A Calcs'!$B$10*L$14*'Calcs-App Table D19 FEM+OC'!L$15</f>
        <v>0</v>
      </c>
      <c r="M16">
        <f>'Assumps&amp;Panel A Calcs'!$B$135*'Assumps&amp;Panel A Calcs'!$B$144*'Assumps&amp;Panel A Calcs'!$B$10*M$14*'Calcs-App Table D19 FEM+OC'!M$15</f>
        <v>0</v>
      </c>
      <c r="N16">
        <f>'Assumps&amp;Panel A Calcs'!$B$135*'Assumps&amp;Panel A Calcs'!$B$144*'Assumps&amp;Panel A Calcs'!$B$10*N$14*'Calcs-App Table D19 FEM+OC'!N$15</f>
        <v>0</v>
      </c>
      <c r="O16">
        <f>'Assumps&amp;Panel A Calcs'!$B$135*'Assumps&amp;Panel A Calcs'!$B$144*'Assumps&amp;Panel A Calcs'!$B$10*O$14*'Calcs-App Table D19 FEM+OC'!O$15</f>
        <v>0</v>
      </c>
      <c r="P16">
        <f>'Assumps&amp;Panel A Calcs'!$B$135*'Assumps&amp;Panel A Calcs'!$B$144*'Assumps&amp;Panel A Calcs'!$B$10*P$14*'Calcs-App Table D19 FEM+OC'!P$15</f>
        <v>0</v>
      </c>
      <c r="Q16">
        <f>'Assumps&amp;Panel A Calcs'!$B$135*'Assumps&amp;Panel A Calcs'!$B$144*'Assumps&amp;Panel A Calcs'!$B$10*Q$14*'Calcs-App Table D19 FEM+OC'!Q$15</f>
        <v>125.53664525424972</v>
      </c>
      <c r="R16">
        <f>'Assumps&amp;Panel A Calcs'!$B$135*'Assumps&amp;Panel A Calcs'!$B$144*'Assumps&amp;Panel A Calcs'!$B$10*R$14*'Calcs-App Table D19 FEM+OC'!R$15</f>
        <v>127.44480226211432</v>
      </c>
      <c r="S16">
        <f>'Assumps&amp;Panel A Calcs'!$B$135*'Assumps&amp;Panel A Calcs'!$B$144*'Assumps&amp;Panel A Calcs'!$B$10*S$14*'Calcs-App Table D19 FEM+OC'!S$15</f>
        <v>129.38196325649849</v>
      </c>
      <c r="T16">
        <f>'Assumps&amp;Panel A Calcs'!$B$135*'Assumps&amp;Panel A Calcs'!$B$144*'Assumps&amp;Panel A Calcs'!$B$10*T$14*'Calcs-App Table D19 FEM+OC'!T$15</f>
        <v>131.34856909799728</v>
      </c>
      <c r="U16">
        <f>'Assumps&amp;Panel A Calcs'!$B$135*'Assumps&amp;Panel A Calcs'!$B$144*'Assumps&amp;Panel A Calcs'!$B$10*U$14*'Calcs-App Table D19 FEM+OC'!U$15</f>
        <v>133.34506734828685</v>
      </c>
      <c r="V16">
        <f>'Assumps&amp;Panel A Calcs'!$B$135*'Assumps&amp;Panel A Calcs'!$B$144*'Assumps&amp;Panel A Calcs'!$B$10*V$14*'Calcs-App Table D19 FEM+OC'!V$15</f>
        <v>135.37191237198084</v>
      </c>
      <c r="W16">
        <f>'Assumps&amp;Panel A Calcs'!$B$135*'Assumps&amp;Panel A Calcs'!$B$144*'Assumps&amp;Panel A Calcs'!$B$10*W$14*'Calcs-App Table D19 FEM+OC'!W$15</f>
        <v>137.42956544003496</v>
      </c>
      <c r="X16">
        <f>'Assumps&amp;Panel A Calcs'!$B$135*'Assumps&amp;Panel A Calcs'!$B$144*'Assumps&amp;Panel A Calcs'!$B$10*X$14*'Calcs-App Table D19 FEM+OC'!X$15</f>
        <v>139.51849483472353</v>
      </c>
      <c r="Y16">
        <f>'Assumps&amp;Panel A Calcs'!$B$135*'Assumps&amp;Panel A Calcs'!$B$144*'Assumps&amp;Panel A Calcs'!$B$10*Y$14*'Calcs-App Table D19 FEM+OC'!Y$15</f>
        <v>141.63917595621132</v>
      </c>
      <c r="Z16">
        <f>'Assumps&amp;Panel A Calcs'!$B$135*'Assumps&amp;Panel A Calcs'!$B$144*'Assumps&amp;Panel A Calcs'!$B$10*Z$14*'Calcs-App Table D19 FEM+OC'!Z$15</f>
        <v>143.79209143074576</v>
      </c>
      <c r="AA16">
        <f>'Assumps&amp;Panel A Calcs'!$B$135*'Assumps&amp;Panel A Calcs'!$B$144*'Assumps&amp;Panel A Calcs'!$B$10*AA$14*'Calcs-App Table D19 FEM+OC'!AA$15</f>
        <v>145.9777312204931</v>
      </c>
      <c r="AB16">
        <f>'Assumps&amp;Panel A Calcs'!$B$135*'Assumps&amp;Panel A Calcs'!$B$144*'Assumps&amp;Panel A Calcs'!$B$10*AB$14*'Calcs-App Table D19 FEM+OC'!AB$15</f>
        <v>148.19659273504465</v>
      </c>
      <c r="AC16">
        <f>'Assumps&amp;Panel A Calcs'!$B$135*'Assumps&amp;Panel A Calcs'!$B$144*'Assumps&amp;Panel A Calcs'!$B$10*AC$14*'Calcs-App Table D19 FEM+OC'!AC$15</f>
        <v>150.44918094461732</v>
      </c>
      <c r="AD16">
        <f>'Assumps&amp;Panel A Calcs'!$B$135*'Assumps&amp;Panel A Calcs'!$B$144*'Assumps&amp;Panel A Calcs'!$B$10*AD$14*'Calcs-App Table D19 FEM+OC'!AD$15</f>
        <v>152.73600849497552</v>
      </c>
      <c r="AE16">
        <f>'Assumps&amp;Panel A Calcs'!$B$135*'Assumps&amp;Panel A Calcs'!$B$144*'Assumps&amp;Panel A Calcs'!$B$10*AE$14*'Calcs-App Table D19 FEM+OC'!AE$15</f>
        <v>155.0575958240992</v>
      </c>
      <c r="AF16">
        <f>'Assumps&amp;Panel A Calcs'!$B$135*'Assumps&amp;Panel A Calcs'!$B$144*'Assumps&amp;Panel A Calcs'!$B$10*AF$14*'Calcs-App Table D19 FEM+OC'!AF$15</f>
        <v>157.41447128062555</v>
      </c>
      <c r="AG16">
        <f>'Assumps&amp;Panel A Calcs'!$B$135*'Assumps&amp;Panel A Calcs'!$B$144*'Assumps&amp;Panel A Calcs'!$B$10*AG$14*'Calcs-App Table D19 FEM+OC'!AG$15</f>
        <v>159.80717124409105</v>
      </c>
      <c r="AH16">
        <f>'Assumps&amp;Panel A Calcs'!$B$135*'Assumps&amp;Panel A Calcs'!$B$144*'Assumps&amp;Panel A Calcs'!$B$10*AH$14*'Calcs-App Table D19 FEM+OC'!AH$15</f>
        <v>162.23624024700126</v>
      </c>
      <c r="AI16">
        <f>'Assumps&amp;Panel A Calcs'!$B$135*'Assumps&amp;Panel A Calcs'!$B$144*'Assumps&amp;Panel A Calcs'!$B$10*AI$14*'Calcs-App Table D19 FEM+OC'!AI$15</f>
        <v>164.70223109875568</v>
      </c>
      <c r="AJ16">
        <f>'Assumps&amp;Panel A Calcs'!$B$135*'Assumps&amp;Panel A Calcs'!$B$144*'Assumps&amp;Panel A Calcs'!$B$10*AJ$14*'Calcs-App Table D19 FEM+OC'!AJ$15</f>
        <v>167.20570501145681</v>
      </c>
      <c r="AK16">
        <f>'Assumps&amp;Panel A Calcs'!$B$135*'Assumps&amp;Panel A Calcs'!$B$144*'Assumps&amp;Panel A Calcs'!$B$10*AK$14*'Calcs-App Table D19 FEM+OC'!AK$15</f>
        <v>169.74723172763098</v>
      </c>
      <c r="AL16">
        <f>'Assumps&amp;Panel A Calcs'!$B$135*'Assumps&amp;Panel A Calcs'!$B$144*'Assumps&amp;Panel A Calcs'!$B$10*AL$14*'Calcs-App Table D19 FEM+OC'!AL$15</f>
        <v>172.32738964989096</v>
      </c>
      <c r="AM16">
        <f>'Assumps&amp;Panel A Calcs'!$B$135*'Assumps&amp;Panel A Calcs'!$B$144*'Assumps&amp;Panel A Calcs'!$B$10*AM$14*'Calcs-App Table D19 FEM+OC'!AM$15</f>
        <v>174.94676597256935</v>
      </c>
      <c r="AN16">
        <f>'Assumps&amp;Panel A Calcs'!$B$135*'Assumps&amp;Panel A Calcs'!$B$144*'Assumps&amp;Panel A Calcs'!$B$10*AN$14*'Calcs-App Table D19 FEM+OC'!AN$15</f>
        <v>177.60595681535244</v>
      </c>
      <c r="AO16">
        <f>'Assumps&amp;Panel A Calcs'!$B$135*'Assumps&amp;Panel A Calcs'!$B$144*'Assumps&amp;Panel A Calcs'!$B$10*AO$14*'Calcs-App Table D19 FEM+OC'!AO$15</f>
        <v>180.30556735894581</v>
      </c>
      <c r="AP16">
        <f>'Assumps&amp;Panel A Calcs'!$B$135*'Assumps&amp;Panel A Calcs'!$B$144*'Assumps&amp;Panel A Calcs'!$B$10*AP$14*'Calcs-App Table D19 FEM+OC'!AP$15</f>
        <v>183.04621198280179</v>
      </c>
      <c r="AQ16">
        <f>'Assumps&amp;Panel A Calcs'!$B$135*'Assumps&amp;Panel A Calcs'!$B$144*'Assumps&amp;Panel A Calcs'!$B$10*AQ$14*'Calcs-App Table D19 FEM+OC'!AQ$15</f>
        <v>185.82851440494042</v>
      </c>
      <c r="AR16">
        <f>'Assumps&amp;Panel A Calcs'!$B$135*'Assumps&amp;Panel A Calcs'!$B$144*'Assumps&amp;Panel A Calcs'!$B$10*AR$14*'Calcs-App Table D19 FEM+OC'!AR$15</f>
        <v>188.65310782389554</v>
      </c>
      <c r="AS16">
        <f>'Assumps&amp;Panel A Calcs'!$B$135*'Assumps&amp;Panel A Calcs'!$B$144*'Assumps&amp;Panel A Calcs'!$B$10*AS$14*'Calcs-App Table D19 FEM+OC'!AS$15</f>
        <v>191.52063506281877</v>
      </c>
      <c r="AT16">
        <f>'Assumps&amp;Panel A Calcs'!$B$135*'Assumps&amp;Panel A Calcs'!$B$144*'Assumps&amp;Panel A Calcs'!$B$10*AT$14*'Calcs-App Table D19 FEM+OC'!AT$15</f>
        <v>194.43174871577364</v>
      </c>
      <c r="AU16">
        <f>'Assumps&amp;Panel A Calcs'!$B$135*'Assumps&amp;Panel A Calcs'!$B$144*'Assumps&amp;Panel A Calcs'!$B$10*AU$14*'Calcs-App Table D19 FEM+OC'!AU$15</f>
        <v>197.38711129625344</v>
      </c>
      <c r="AV16">
        <f>'Assumps&amp;Panel A Calcs'!$B$135*'Assumps&amp;Panel A Calcs'!$B$144*'Assumps&amp;Panel A Calcs'!$B$10*AV$14*'Calcs-App Table D19 FEM+OC'!AV$15</f>
        <v>200.38739538795656</v>
      </c>
      <c r="AW16">
        <f>'Assumps&amp;Panel A Calcs'!$B$135*'Assumps&amp;Panel A Calcs'!$B$144*'Assumps&amp;Panel A Calcs'!$B$10*AW$14*'Calcs-App Table D19 FEM+OC'!AW$15</f>
        <v>203.43328379785351</v>
      </c>
      <c r="AX16">
        <f>'Assumps&amp;Panel A Calcs'!$B$135*'Assumps&amp;Panel A Calcs'!$B$144*'Assumps&amp;Panel A Calcs'!$B$10*AX$14*'Calcs-App Table D19 FEM+OC'!AX$15</f>
        <v>206.52546971158091</v>
      </c>
      <c r="AY16">
        <f>'Assumps&amp;Panel A Calcs'!$B$135*'Assumps&amp;Panel A Calcs'!$B$144*'Assumps&amp;Panel A Calcs'!$B$10*AY$14*'Calcs-App Table D19 FEM+OC'!AY$15</f>
        <v>209.66465685119698</v>
      </c>
      <c r="AZ16">
        <f>'Assumps&amp;Panel A Calcs'!$B$135*'Assumps&amp;Panel A Calcs'!$B$144*'Assumps&amp;Panel A Calcs'!$B$10*AZ$14*'Calcs-App Table D19 FEM+OC'!AZ$15</f>
        <v>212.85155963533518</v>
      </c>
      <c r="BA16">
        <f>'Assumps&amp;Panel A Calcs'!$B$135*'Assumps&amp;Panel A Calcs'!$B$144*'Assumps&amp;Panel A Calcs'!$B$10*BA$14*'Calcs-App Table D19 FEM+OC'!BA$15</f>
        <v>216.08690334179229</v>
      </c>
      <c r="BB16">
        <f>'Assumps&amp;Panel A Calcs'!$B$135*'Assumps&amp;Panel A Calcs'!$B$144*'Assumps&amp;Panel A Calcs'!$B$10*BB$14*'Calcs-App Table D19 FEM+OC'!BB$15</f>
        <v>219.37142427258757</v>
      </c>
    </row>
    <row r="17" spans="1:54" x14ac:dyDescent="0.2">
      <c r="C17" t="s">
        <v>360</v>
      </c>
      <c r="D17">
        <f>D$16*'Model Params&amp;Exp Profiles'!H$7</f>
        <v>0</v>
      </c>
      <c r="E17">
        <f>E$16*'Model Params&amp;Exp Profiles'!I$7</f>
        <v>0</v>
      </c>
      <c r="F17">
        <f>F$16*'Model Params&amp;Exp Profiles'!J$7</f>
        <v>0</v>
      </c>
      <c r="G17">
        <f>G$16*'Model Params&amp;Exp Profiles'!K$7</f>
        <v>0</v>
      </c>
      <c r="H17">
        <f>H$16*'Model Params&amp;Exp Profiles'!L$7</f>
        <v>0</v>
      </c>
      <c r="I17">
        <f>I$16*'Model Params&amp;Exp Profiles'!M$7</f>
        <v>0</v>
      </c>
      <c r="J17">
        <f>J$16*'Model Params&amp;Exp Profiles'!N$7</f>
        <v>0</v>
      </c>
      <c r="K17">
        <f>K$16*'Model Params&amp;Exp Profiles'!O$7</f>
        <v>0</v>
      </c>
      <c r="L17">
        <f>L$16*'Model Params&amp;Exp Profiles'!P$7</f>
        <v>0</v>
      </c>
      <c r="M17">
        <f>M$16*'Model Params&amp;Exp Profiles'!Q$7</f>
        <v>0</v>
      </c>
      <c r="N17">
        <f>N$16*'Model Params&amp;Exp Profiles'!R$7</f>
        <v>0</v>
      </c>
      <c r="O17">
        <f>O$16*'Model Params&amp;Exp Profiles'!S$7</f>
        <v>0</v>
      </c>
      <c r="P17">
        <f>P$16*'Model Params&amp;Exp Profiles'!T$7</f>
        <v>0</v>
      </c>
      <c r="Q17">
        <f>Q$16*'Model Params&amp;Exp Profiles'!U$7</f>
        <v>37.014315493846048</v>
      </c>
      <c r="R17">
        <f>R$16*'Model Params&amp;Exp Profiles'!V$7</f>
        <v>34.207494846929912</v>
      </c>
      <c r="S17">
        <f>S$16*'Model Params&amp;Exp Profiles'!W$7</f>
        <v>31.613517313248305</v>
      </c>
      <c r="T17">
        <f>T$16*'Model Params&amp;Exp Profiles'!X$7</f>
        <v>29.216242855174944</v>
      </c>
      <c r="U17">
        <f>U$16*'Model Params&amp;Exp Profiles'!Y$7</f>
        <v>27.000755345082933</v>
      </c>
      <c r="V17">
        <f>V$16*'Model Params&amp;Exp Profiles'!Z$7</f>
        <v>24.953269755419388</v>
      </c>
      <c r="W17">
        <f>W$16*'Model Params&amp;Exp Profiles'!AA$7</f>
        <v>23.061046386619729</v>
      </c>
      <c r="X17">
        <f>X$16*'Model Params&amp;Exp Profiles'!AB$7</f>
        <v>21.312311599177377</v>
      </c>
      <c r="Y17">
        <f>Y$16*'Model Params&amp;Exp Profiles'!AC$7</f>
        <v>19.696184556654419</v>
      </c>
      <c r="Z17">
        <f>Z$16*'Model Params&amp;Exp Profiles'!AD$7</f>
        <v>18.202609523819358</v>
      </c>
      <c r="AA17">
        <f>AA$16*'Model Params&amp;Exp Profiles'!AE$7</f>
        <v>16.822293298663098</v>
      </c>
      <c r="AB17">
        <f>AB$16*'Model Params&amp;Exp Profiles'!AF$7</f>
        <v>15.546647388987513</v>
      </c>
      <c r="AC17">
        <f>AC$16*'Model Params&amp;Exp Profiles'!AG$7</f>
        <v>14.367734573782544</v>
      </c>
      <c r="AD17">
        <f>AD$16*'Model Params&amp;Exp Profiles'!AH$7</f>
        <v>13.27821951689034</v>
      </c>
      <c r="AE17">
        <f>AE$16*'Model Params&amp;Exp Profiles'!AI$7</f>
        <v>12.271323125668712</v>
      </c>
      <c r="AF17">
        <f>AF$16*'Model Params&amp;Exp Profiles'!AJ$7</f>
        <v>11.340780370668075</v>
      </c>
      <c r="AG17">
        <f>AG$16*'Model Params&amp;Exp Profiles'!AK$7</f>
        <v>10.48080130387094</v>
      </c>
      <c r="AH17">
        <f>AH$16*'Model Params&amp;Exp Profiles'!AL$7</f>
        <v>9.6860350329447247</v>
      </c>
      <c r="AI17">
        <f>AI$16*'Model Params&amp;Exp Profiles'!AM$7</f>
        <v>8.9515364273513764</v>
      </c>
      <c r="AJ17">
        <f>AJ$16*'Model Params&amp;Exp Profiles'!AN$7</f>
        <v>8.2727353491553171</v>
      </c>
      <c r="AK17">
        <f>AK$16*'Model Params&amp;Exp Profiles'!AO$7</f>
        <v>7.6454082170800906</v>
      </c>
      <c r="AL17">
        <f>AL$16*'Model Params&amp;Exp Profiles'!AP$7</f>
        <v>7.0656517268818462</v>
      </c>
      <c r="AM17">
        <f>AM$16*'Model Params&amp;Exp Profiles'!AQ$7</f>
        <v>6.5298585645247629</v>
      </c>
      <c r="AN17">
        <f>AN$16*'Model Params&amp;Exp Profiles'!AR$7</f>
        <v>6.034694961042824</v>
      </c>
      <c r="AO17">
        <f>AO$16*'Model Params&amp;Exp Profiles'!AS$7</f>
        <v>5.5770799494316563</v>
      </c>
      <c r="AP17">
        <f>AP$16*'Model Params&amp;Exp Profiles'!AT$7</f>
        <v>5.1541661945043407</v>
      </c>
      <c r="AQ17">
        <f>AQ$16*'Model Params&amp;Exp Profiles'!AU$7</f>
        <v>4.7633222764322332</v>
      </c>
      <c r="AR17">
        <f>AR$16*'Model Params&amp;Exp Profiles'!AV$7</f>
        <v>4.4021163177369171</v>
      </c>
      <c r="AS17">
        <f>AS$16*'Model Params&amp;Exp Profiles'!AW$7</f>
        <v>4.06830085185846</v>
      </c>
      <c r="AT17">
        <f>AT$16*'Model Params&amp;Exp Profiles'!AX$7</f>
        <v>3.7597988391503949</v>
      </c>
      <c r="AU17">
        <f>AU$16*'Model Params&amp;Exp Profiles'!AY$7</f>
        <v>3.4746907432912901</v>
      </c>
      <c r="AV17">
        <f>AV$16*'Model Params&amp;Exp Profiles'!AZ$7</f>
        <v>3.2112025877007913</v>
      </c>
      <c r="AW17">
        <f>AW$16*'Model Params&amp;Exp Profiles'!BA$7</f>
        <v>2.9676949176457379</v>
      </c>
      <c r="AX17">
        <f>AX$16*'Model Params&amp;Exp Profiles'!BB$7</f>
        <v>2.7426525993572635</v>
      </c>
      <c r="AY17">
        <f>AY$16*'Model Params&amp;Exp Profiles'!BC$7</f>
        <v>2.5346753926877508</v>
      </c>
      <c r="AZ17">
        <f>AZ$16*'Model Params&amp;Exp Profiles'!BD$7</f>
        <v>2.3424692386496169</v>
      </c>
      <c r="BA17">
        <f>BA$16*'Model Params&amp;Exp Profiles'!BE$7</f>
        <v>2.1648382076259365</v>
      </c>
      <c r="BB17">
        <f>BB$16*'Model Params&amp;Exp Profiles'!BF$7</f>
        <v>2.0006770581537108</v>
      </c>
    </row>
    <row r="19" spans="1:54" x14ac:dyDescent="0.2">
      <c r="A19" t="s">
        <v>361</v>
      </c>
      <c r="B19" t="s">
        <v>290</v>
      </c>
      <c r="D19">
        <f t="shared" ref="D19:AI19" si="0">D$17*$B$16</f>
        <v>0</v>
      </c>
      <c r="E19">
        <f t="shared" si="0"/>
        <v>0</v>
      </c>
      <c r="F19">
        <f t="shared" si="0"/>
        <v>0</v>
      </c>
      <c r="G19">
        <f t="shared" si="0"/>
        <v>0</v>
      </c>
      <c r="H19">
        <f t="shared" si="0"/>
        <v>0</v>
      </c>
      <c r="I19">
        <f t="shared" si="0"/>
        <v>0</v>
      </c>
      <c r="J19">
        <f t="shared" si="0"/>
        <v>0</v>
      </c>
      <c r="K19">
        <f t="shared" si="0"/>
        <v>0</v>
      </c>
      <c r="L19">
        <f t="shared" si="0"/>
        <v>0</v>
      </c>
      <c r="M19">
        <f t="shared" si="0"/>
        <v>0</v>
      </c>
      <c r="N19">
        <f t="shared" si="0"/>
        <v>0</v>
      </c>
      <c r="O19">
        <f t="shared" si="0"/>
        <v>0</v>
      </c>
      <c r="P19">
        <f t="shared" si="0"/>
        <v>0</v>
      </c>
      <c r="Q19">
        <f t="shared" si="0"/>
        <v>0.39309203054464503</v>
      </c>
      <c r="R19">
        <f t="shared" si="0"/>
        <v>0.36328359527439563</v>
      </c>
      <c r="S19">
        <f t="shared" si="0"/>
        <v>0.33573555386669696</v>
      </c>
      <c r="T19">
        <f t="shared" si="0"/>
        <v>0.31027649912195787</v>
      </c>
      <c r="U19">
        <f t="shared" si="0"/>
        <v>0.2867480217647807</v>
      </c>
      <c r="V19">
        <f t="shared" si="0"/>
        <v>0.26500372480255391</v>
      </c>
      <c r="W19">
        <f t="shared" si="0"/>
        <v>0.24490831262590151</v>
      </c>
      <c r="X19">
        <f t="shared" si="0"/>
        <v>0.22633674918326374</v>
      </c>
      <c r="Y19">
        <f t="shared" si="0"/>
        <v>0.20917347999166991</v>
      </c>
      <c r="Z19">
        <f t="shared" si="0"/>
        <v>0.19331171314296158</v>
      </c>
      <c r="AA19">
        <f t="shared" si="0"/>
        <v>0.1786527548318021</v>
      </c>
      <c r="AB19">
        <f t="shared" si="0"/>
        <v>0.16510539527104737</v>
      </c>
      <c r="AC19">
        <f t="shared" si="0"/>
        <v>0.15258534117357062</v>
      </c>
      <c r="AD19">
        <f t="shared" si="0"/>
        <v>0.14101469126937541</v>
      </c>
      <c r="AE19">
        <f t="shared" si="0"/>
        <v>0.13032145159460171</v>
      </c>
      <c r="AF19">
        <f t="shared" si="0"/>
        <v>0.12043908753649495</v>
      </c>
      <c r="AG19">
        <f t="shared" si="0"/>
        <v>0.11130610984710938</v>
      </c>
      <c r="AH19">
        <f t="shared" si="0"/>
        <v>0.10286569204987298</v>
      </c>
      <c r="AI19">
        <f t="shared" si="0"/>
        <v>9.506531685847161E-2</v>
      </c>
      <c r="AJ19">
        <f t="shared" ref="AJ19:BB19" si="1">AJ$17*$B$16</f>
        <v>8.7856449408029461E-2</v>
      </c>
      <c r="AK19">
        <f t="shared" si="1"/>
        <v>8.119423526539056E-2</v>
      </c>
      <c r="AL19">
        <f t="shared" si="1"/>
        <v>7.5037221339485205E-2</v>
      </c>
      <c r="AM19">
        <f t="shared" si="1"/>
        <v>6.934709795525297E-2</v>
      </c>
      <c r="AN19">
        <f t="shared" si="1"/>
        <v>6.4088460486274784E-2</v>
      </c>
      <c r="AO19">
        <f t="shared" si="1"/>
        <v>5.9228589062964188E-2</v>
      </c>
      <c r="AP19">
        <f t="shared" si="1"/>
        <v>5.4737244985636091E-2</v>
      </c>
      <c r="AQ19">
        <f t="shared" si="1"/>
        <v>5.0586482575710315E-2</v>
      </c>
      <c r="AR19">
        <f t="shared" si="1"/>
        <v>4.6750475294366059E-2</v>
      </c>
      <c r="AS19">
        <f t="shared" si="1"/>
        <v>4.3205355046736844E-2</v>
      </c>
      <c r="AT19">
        <f t="shared" si="1"/>
        <v>3.992906367177719E-2</v>
      </c>
      <c r="AU19">
        <f t="shared" si="1"/>
        <v>3.69012156937535E-2</v>
      </c>
      <c r="AV19">
        <f t="shared" si="1"/>
        <v>3.4102971481382402E-2</v>
      </c>
      <c r="AW19">
        <f t="shared" si="1"/>
        <v>3.1516920025397736E-2</v>
      </c>
      <c r="AX19">
        <f t="shared" si="1"/>
        <v>2.9126970605174135E-2</v>
      </c>
      <c r="AY19">
        <f t="shared" si="1"/>
        <v>2.6918252670343912E-2</v>
      </c>
      <c r="AZ19">
        <f t="shared" si="1"/>
        <v>2.4877023314458929E-2</v>
      </c>
      <c r="BA19">
        <f t="shared" si="1"/>
        <v>2.2990581764987444E-2</v>
      </c>
      <c r="BB19">
        <f t="shared" si="1"/>
        <v>2.1247190357592406E-2</v>
      </c>
    </row>
    <row r="20" spans="1:54" x14ac:dyDescent="0.2">
      <c r="B20" s="19" t="s">
        <v>366</v>
      </c>
      <c r="C20" s="19">
        <f>SUM(D19:BB19)</f>
        <v>4.9248673217558867</v>
      </c>
    </row>
    <row r="21" spans="1:54" x14ac:dyDescent="0.2">
      <c r="A21" t="s">
        <v>364</v>
      </c>
    </row>
    <row r="22" spans="1:54" x14ac:dyDescent="0.2">
      <c r="B22" t="s">
        <v>365</v>
      </c>
      <c r="C22">
        <f>'Calcs-Table 5'!C25</f>
        <v>66.536868657873498</v>
      </c>
    </row>
    <row r="23" spans="1:54" x14ac:dyDescent="0.2">
      <c r="B23" t="s">
        <v>366</v>
      </c>
      <c r="C23">
        <f>C20</f>
        <v>4.9248673217558867</v>
      </c>
    </row>
    <row r="24" spans="1:54" x14ac:dyDescent="0.2">
      <c r="B24" s="19" t="s">
        <v>289</v>
      </c>
      <c r="C24" s="19">
        <f>C22+C23</f>
        <v>71.461735979629381</v>
      </c>
    </row>
    <row r="25" spans="1:54" x14ac:dyDescent="0.2">
      <c r="A25" t="s">
        <v>293</v>
      </c>
    </row>
    <row r="26" spans="1:54" x14ac:dyDescent="0.2">
      <c r="A26" t="s">
        <v>363</v>
      </c>
      <c r="B26">
        <f>'Model Params&amp;Exp Profiles'!B53+'Model Params&amp;Exp Profiles'!B62</f>
        <v>2.2859999999999998E-2</v>
      </c>
    </row>
    <row r="28" spans="1:54" x14ac:dyDescent="0.2">
      <c r="A28" t="s">
        <v>367</v>
      </c>
      <c r="B28" t="s">
        <v>290</v>
      </c>
      <c r="D28">
        <f t="shared" ref="D28:AI28" si="2">D$17*$B$26</f>
        <v>0</v>
      </c>
      <c r="E28">
        <f t="shared" si="2"/>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0.84614725218932063</v>
      </c>
      <c r="R28">
        <f t="shared" si="2"/>
        <v>0.78198333220081773</v>
      </c>
      <c r="S28">
        <f t="shared" si="2"/>
        <v>0.72268500578085626</v>
      </c>
      <c r="T28">
        <f t="shared" si="2"/>
        <v>0.66788331166929915</v>
      </c>
      <c r="U28">
        <f t="shared" si="2"/>
        <v>0.61723726718859584</v>
      </c>
      <c r="V28">
        <f t="shared" si="2"/>
        <v>0.57043174660888718</v>
      </c>
      <c r="W28">
        <f t="shared" si="2"/>
        <v>0.52717552039812698</v>
      </c>
      <c r="X28">
        <f t="shared" si="2"/>
        <v>0.48719944315719482</v>
      </c>
      <c r="Y28">
        <f t="shared" si="2"/>
        <v>0.45025477896512001</v>
      </c>
      <c r="Z28">
        <f t="shared" si="2"/>
        <v>0.41611165371451048</v>
      </c>
      <c r="AA28">
        <f t="shared" si="2"/>
        <v>0.38455762480743838</v>
      </c>
      <c r="AB28">
        <f t="shared" si="2"/>
        <v>0.3553963593122545</v>
      </c>
      <c r="AC28">
        <f t="shared" si="2"/>
        <v>0.32844641235666894</v>
      </c>
      <c r="AD28">
        <f t="shared" si="2"/>
        <v>0.30354009815611316</v>
      </c>
      <c r="AE28">
        <f t="shared" si="2"/>
        <v>0.28052244665278675</v>
      </c>
      <c r="AF28">
        <f t="shared" si="2"/>
        <v>0.25925023927347218</v>
      </c>
      <c r="AG28">
        <f t="shared" si="2"/>
        <v>0.23959111780648967</v>
      </c>
      <c r="AH28">
        <f t="shared" si="2"/>
        <v>0.22142276085311638</v>
      </c>
      <c r="AI28">
        <f t="shared" si="2"/>
        <v>0.20463212272925246</v>
      </c>
      <c r="AJ28">
        <f t="shared" ref="AJ28:BB28" si="3">AJ$17*$B$26</f>
        <v>0.18911473008169052</v>
      </c>
      <c r="AK28">
        <f t="shared" si="3"/>
        <v>0.17477403184245086</v>
      </c>
      <c r="AL28">
        <f t="shared" si="3"/>
        <v>0.16152079847651898</v>
      </c>
      <c r="AM28">
        <f t="shared" si="3"/>
        <v>0.14927256678503606</v>
      </c>
      <c r="AN28">
        <f t="shared" si="3"/>
        <v>0.13795312680943894</v>
      </c>
      <c r="AO28">
        <f t="shared" si="3"/>
        <v>0.12749204764400765</v>
      </c>
      <c r="AP28">
        <f t="shared" si="3"/>
        <v>0.11782423920636922</v>
      </c>
      <c r="AQ28">
        <f t="shared" si="3"/>
        <v>0.10888954723924084</v>
      </c>
      <c r="AR28">
        <f t="shared" si="3"/>
        <v>0.10063237902346592</v>
      </c>
      <c r="AS28">
        <f t="shared" si="3"/>
        <v>9.3001357473484383E-2</v>
      </c>
      <c r="AT28">
        <f t="shared" si="3"/>
        <v>8.5949001462978028E-2</v>
      </c>
      <c r="AU28">
        <f t="shared" si="3"/>
        <v>7.9431430391638885E-2</v>
      </c>
      <c r="AV28">
        <f t="shared" si="3"/>
        <v>7.340809115484008E-2</v>
      </c>
      <c r="AW28">
        <f t="shared" si="3"/>
        <v>6.7841505817381562E-2</v>
      </c>
      <c r="AX28">
        <f t="shared" si="3"/>
        <v>6.2697038421307041E-2</v>
      </c>
      <c r="AY28">
        <f t="shared" si="3"/>
        <v>5.794267947684198E-2</v>
      </c>
      <c r="AZ28">
        <f t="shared" si="3"/>
        <v>5.3548846795530236E-2</v>
      </c>
      <c r="BA28">
        <f t="shared" si="3"/>
        <v>4.9488201426328905E-2</v>
      </c>
      <c r="BB28">
        <f t="shared" si="3"/>
        <v>4.5735477549393826E-2</v>
      </c>
    </row>
    <row r="29" spans="1:54" x14ac:dyDescent="0.2">
      <c r="B29" s="19" t="s">
        <v>366</v>
      </c>
      <c r="C29" s="19">
        <f>SUM(D28:BB28)</f>
        <v>10.600985590898269</v>
      </c>
    </row>
    <row r="30" spans="1:54" x14ac:dyDescent="0.2">
      <c r="A30" t="s">
        <v>364</v>
      </c>
    </row>
    <row r="31" spans="1:54" x14ac:dyDescent="0.2">
      <c r="B31" t="s">
        <v>365</v>
      </c>
      <c r="C31">
        <f>'Calcs-Table 5'!C30</f>
        <v>358.23145045313544</v>
      </c>
    </row>
    <row r="32" spans="1:54" x14ac:dyDescent="0.2">
      <c r="B32" t="s">
        <v>366</v>
      </c>
      <c r="C32">
        <f>C29</f>
        <v>10.600985590898269</v>
      </c>
    </row>
    <row r="33" spans="1:54" x14ac:dyDescent="0.2">
      <c r="B33" s="19" t="s">
        <v>289</v>
      </c>
      <c r="C33" s="19">
        <f>C31+C32</f>
        <v>368.83243604403373</v>
      </c>
    </row>
    <row r="37" spans="1:54" x14ac:dyDescent="0.2">
      <c r="A37" s="58" t="s">
        <v>369</v>
      </c>
    </row>
    <row r="38" spans="1:54" x14ac:dyDescent="0.2">
      <c r="A38" t="s">
        <v>355</v>
      </c>
    </row>
    <row r="39" spans="1:54" x14ac:dyDescent="0.2">
      <c r="A39" t="s">
        <v>362</v>
      </c>
      <c r="B39">
        <f>'Model Params&amp;Exp Profiles'!B52</f>
        <v>2.6903999999999999E-3</v>
      </c>
    </row>
    <row r="41" spans="1:54" x14ac:dyDescent="0.2">
      <c r="A41" t="s">
        <v>361</v>
      </c>
      <c r="B41" t="s">
        <v>290</v>
      </c>
      <c r="D41">
        <f t="shared" ref="D41:AI41" si="4">D$17*$B39</f>
        <v>0</v>
      </c>
      <c r="E41">
        <f t="shared" si="4"/>
        <v>0</v>
      </c>
      <c r="F41">
        <f t="shared" si="4"/>
        <v>0</v>
      </c>
      <c r="G41">
        <f t="shared" si="4"/>
        <v>0</v>
      </c>
      <c r="H41">
        <f t="shared" si="4"/>
        <v>0</v>
      </c>
      <c r="I41">
        <f t="shared" si="4"/>
        <v>0</v>
      </c>
      <c r="J41">
        <f t="shared" si="4"/>
        <v>0</v>
      </c>
      <c r="K41">
        <f t="shared" si="4"/>
        <v>0</v>
      </c>
      <c r="L41">
        <f t="shared" si="4"/>
        <v>0</v>
      </c>
      <c r="M41">
        <f t="shared" si="4"/>
        <v>0</v>
      </c>
      <c r="N41">
        <f t="shared" si="4"/>
        <v>0</v>
      </c>
      <c r="O41">
        <f t="shared" si="4"/>
        <v>0</v>
      </c>
      <c r="P41">
        <f t="shared" si="4"/>
        <v>0</v>
      </c>
      <c r="Q41">
        <f t="shared" si="4"/>
        <v>9.9583314404643408E-2</v>
      </c>
      <c r="R41">
        <f t="shared" si="4"/>
        <v>9.2031844136180235E-2</v>
      </c>
      <c r="S41">
        <f t="shared" si="4"/>
        <v>8.5053006979563237E-2</v>
      </c>
      <c r="T41">
        <f t="shared" si="4"/>
        <v>7.8603379777562668E-2</v>
      </c>
      <c r="U41">
        <f t="shared" si="4"/>
        <v>7.2642832180411121E-2</v>
      </c>
      <c r="V41">
        <f t="shared" si="4"/>
        <v>6.7134276949980323E-2</v>
      </c>
      <c r="W41">
        <f t="shared" si="4"/>
        <v>6.2043439198561715E-2</v>
      </c>
      <c r="X41">
        <f t="shared" si="4"/>
        <v>5.7338643126426815E-2</v>
      </c>
      <c r="Y41">
        <f t="shared" si="4"/>
        <v>5.2990614931223048E-2</v>
      </c>
      <c r="Z41">
        <f t="shared" si="4"/>
        <v>4.8972300662883599E-2</v>
      </c>
      <c r="AA41">
        <f t="shared" si="4"/>
        <v>4.5258697890723197E-2</v>
      </c>
      <c r="AB41">
        <f t="shared" si="4"/>
        <v>4.1826700135332004E-2</v>
      </c>
      <c r="AC41">
        <f t="shared" si="4"/>
        <v>3.8654953097304552E-2</v>
      </c>
      <c r="AD41">
        <f t="shared" si="4"/>
        <v>3.572372178824177E-2</v>
      </c>
      <c r="AE41">
        <f t="shared" si="4"/>
        <v>3.3014767737299104E-2</v>
      </c>
      <c r="AF41">
        <f t="shared" si="4"/>
        <v>3.0511235509245387E-2</v>
      </c>
      <c r="AG41">
        <f t="shared" si="4"/>
        <v>2.8197547827934377E-2</v>
      </c>
      <c r="AH41">
        <f t="shared" si="4"/>
        <v>2.6059308652634488E-2</v>
      </c>
      <c r="AI41">
        <f t="shared" si="4"/>
        <v>2.4083213604146142E-2</v>
      </c>
      <c r="AJ41">
        <f t="shared" ref="AJ41:BB41" si="5">AJ$17*$B39</f>
        <v>2.2256967183367463E-2</v>
      </c>
      <c r="AK41">
        <f t="shared" si="5"/>
        <v>2.0569206267232274E-2</v>
      </c>
      <c r="AL41">
        <f t="shared" si="5"/>
        <v>1.9009429406002917E-2</v>
      </c>
      <c r="AM41">
        <f t="shared" si="5"/>
        <v>1.7567931481997423E-2</v>
      </c>
      <c r="AN41">
        <f t="shared" si="5"/>
        <v>1.6235743323189614E-2</v>
      </c>
      <c r="AO41">
        <f t="shared" si="5"/>
        <v>1.5004575895950927E-2</v>
      </c>
      <c r="AP41">
        <f t="shared" si="5"/>
        <v>1.3866768729694478E-2</v>
      </c>
      <c r="AQ41">
        <f t="shared" si="5"/>
        <v>1.281524225251328E-2</v>
      </c>
      <c r="AR41">
        <f t="shared" si="5"/>
        <v>1.1843453741239402E-2</v>
      </c>
      <c r="AS41">
        <f t="shared" si="5"/>
        <v>1.094535661184E-2</v>
      </c>
      <c r="AT41">
        <f t="shared" si="5"/>
        <v>1.0115362796850222E-2</v>
      </c>
      <c r="AU41">
        <f t="shared" si="5"/>
        <v>9.3483079757508865E-3</v>
      </c>
      <c r="AV41">
        <f t="shared" si="5"/>
        <v>8.6394194419502079E-3</v>
      </c>
      <c r="AW41">
        <f t="shared" si="5"/>
        <v>7.9842864064340931E-3</v>
      </c>
      <c r="AX41">
        <f t="shared" si="5"/>
        <v>7.378832553310781E-3</v>
      </c>
      <c r="AY41">
        <f t="shared" si="5"/>
        <v>6.8192906764871246E-3</v>
      </c>
      <c r="AZ41">
        <f t="shared" si="5"/>
        <v>6.302179239662929E-3</v>
      </c>
      <c r="BA41">
        <f t="shared" si="5"/>
        <v>5.8242807137968197E-3</v>
      </c>
      <c r="BB41">
        <f t="shared" si="5"/>
        <v>5.3826215572567431E-3</v>
      </c>
    </row>
    <row r="42" spans="1:54" x14ac:dyDescent="0.2">
      <c r="B42" s="19" t="s">
        <v>366</v>
      </c>
      <c r="C42" s="19">
        <f>SUM(D41:BB41)</f>
        <v>1.2476330548448247</v>
      </c>
    </row>
    <row r="43" spans="1:54" x14ac:dyDescent="0.2">
      <c r="A43" t="s">
        <v>364</v>
      </c>
    </row>
    <row r="44" spans="1:54" x14ac:dyDescent="0.2">
      <c r="B44" t="s">
        <v>365</v>
      </c>
      <c r="C44">
        <f>'Calcs-Table 5'!C36</f>
        <v>16.856006726661285</v>
      </c>
    </row>
    <row r="45" spans="1:54" x14ac:dyDescent="0.2">
      <c r="B45" t="s">
        <v>366</v>
      </c>
      <c r="C45">
        <f>C42</f>
        <v>1.2476330548448247</v>
      </c>
    </row>
    <row r="46" spans="1:54" x14ac:dyDescent="0.2">
      <c r="B46" s="19" t="s">
        <v>289</v>
      </c>
      <c r="C46" s="19">
        <f>C44+C45</f>
        <v>18.103639781506111</v>
      </c>
    </row>
    <row r="47" spans="1:54" x14ac:dyDescent="0.2">
      <c r="A47" t="s">
        <v>293</v>
      </c>
    </row>
    <row r="48" spans="1:54" x14ac:dyDescent="0.2">
      <c r="A48" t="s">
        <v>363</v>
      </c>
      <c r="B48">
        <f>'Model Params&amp;Exp Profiles'!B52+'Model Params&amp;Exp Profiles'!B61</f>
        <v>5.7911999999999998E-3</v>
      </c>
    </row>
    <row r="50" spans="1:54" x14ac:dyDescent="0.2">
      <c r="A50" t="s">
        <v>367</v>
      </c>
      <c r="B50" t="s">
        <v>290</v>
      </c>
      <c r="D50">
        <f t="shared" ref="D50:AI50" si="6">D$17*$B48</f>
        <v>0</v>
      </c>
      <c r="E50">
        <f t="shared" si="6"/>
        <v>0</v>
      </c>
      <c r="F50">
        <f t="shared" si="6"/>
        <v>0</v>
      </c>
      <c r="G50">
        <f t="shared" si="6"/>
        <v>0</v>
      </c>
      <c r="H50">
        <f t="shared" si="6"/>
        <v>0</v>
      </c>
      <c r="I50">
        <f t="shared" si="6"/>
        <v>0</v>
      </c>
      <c r="J50">
        <f t="shared" si="6"/>
        <v>0</v>
      </c>
      <c r="K50">
        <f t="shared" si="6"/>
        <v>0</v>
      </c>
      <c r="L50">
        <f t="shared" si="6"/>
        <v>0</v>
      </c>
      <c r="M50">
        <f t="shared" si="6"/>
        <v>0</v>
      </c>
      <c r="N50">
        <f t="shared" si="6"/>
        <v>0</v>
      </c>
      <c r="O50">
        <f t="shared" si="6"/>
        <v>0</v>
      </c>
      <c r="P50">
        <f t="shared" si="6"/>
        <v>0</v>
      </c>
      <c r="Q50">
        <f t="shared" si="6"/>
        <v>0.21435730388796123</v>
      </c>
      <c r="R50">
        <f t="shared" si="6"/>
        <v>0.1981024441575405</v>
      </c>
      <c r="S50">
        <f t="shared" si="6"/>
        <v>0.18308020146448359</v>
      </c>
      <c r="T50">
        <f t="shared" si="6"/>
        <v>0.16919710562288912</v>
      </c>
      <c r="U50">
        <f t="shared" si="6"/>
        <v>0.15636677435444427</v>
      </c>
      <c r="V50">
        <f t="shared" si="6"/>
        <v>0.14450937580758474</v>
      </c>
      <c r="W50">
        <f t="shared" si="6"/>
        <v>0.13355113183419218</v>
      </c>
      <c r="X50">
        <f t="shared" si="6"/>
        <v>0.12342385893315602</v>
      </c>
      <c r="Y50">
        <f t="shared" si="6"/>
        <v>0.11406454400449707</v>
      </c>
      <c r="Z50">
        <f t="shared" si="6"/>
        <v>0.10541495227434267</v>
      </c>
      <c r="AA50">
        <f t="shared" si="6"/>
        <v>9.7421264951217723E-2</v>
      </c>
      <c r="AB50">
        <f t="shared" si="6"/>
        <v>9.0033744359104481E-2</v>
      </c>
      <c r="AC50">
        <f t="shared" si="6"/>
        <v>8.3206424463689463E-2</v>
      </c>
      <c r="AD50">
        <f t="shared" si="6"/>
        <v>7.6896824866215338E-2</v>
      </c>
      <c r="AE50">
        <f t="shared" si="6"/>
        <v>7.1065686485372634E-2</v>
      </c>
      <c r="AF50">
        <f t="shared" si="6"/>
        <v>6.5676727282612951E-2</v>
      </c>
      <c r="AG50">
        <f t="shared" si="6"/>
        <v>6.0696416510977388E-2</v>
      </c>
      <c r="AH50">
        <f t="shared" si="6"/>
        <v>5.6093766082789487E-2</v>
      </c>
      <c r="AI50">
        <f t="shared" si="6"/>
        <v>5.184013775807729E-2</v>
      </c>
      <c r="AJ50">
        <f t="shared" ref="AJ50:BB50" si="7">AJ$17*$B48</f>
        <v>4.7909064954028267E-2</v>
      </c>
      <c r="AK50">
        <f t="shared" si="7"/>
        <v>4.4276088066754218E-2</v>
      </c>
      <c r="AL50">
        <f t="shared" si="7"/>
        <v>4.0918602280718148E-2</v>
      </c>
      <c r="AM50">
        <f t="shared" si="7"/>
        <v>3.7815716918875808E-2</v>
      </c>
      <c r="AN50">
        <f t="shared" si="7"/>
        <v>3.4948125458391203E-2</v>
      </c>
      <c r="AO50">
        <f t="shared" si="7"/>
        <v>3.2297985403148606E-2</v>
      </c>
      <c r="AP50">
        <f t="shared" si="7"/>
        <v>2.9848807265613536E-2</v>
      </c>
      <c r="AQ50">
        <f t="shared" si="7"/>
        <v>2.7585351967274348E-2</v>
      </c>
      <c r="AR50">
        <f t="shared" si="7"/>
        <v>2.5493536019278035E-2</v>
      </c>
      <c r="AS50">
        <f t="shared" si="7"/>
        <v>2.3560343893282713E-2</v>
      </c>
      <c r="AT50">
        <f t="shared" si="7"/>
        <v>2.1773747037287766E-2</v>
      </c>
      <c r="AU50">
        <f t="shared" si="7"/>
        <v>2.0122629032548519E-2</v>
      </c>
      <c r="AV50">
        <f t="shared" si="7"/>
        <v>1.859671642589282E-2</v>
      </c>
      <c r="AW50">
        <f t="shared" si="7"/>
        <v>1.7186514807069998E-2</v>
      </c>
      <c r="AX50">
        <f t="shared" si="7"/>
        <v>1.5883249733397782E-2</v>
      </c>
      <c r="AY50">
        <f t="shared" si="7"/>
        <v>1.4678812134133301E-2</v>
      </c>
      <c r="AZ50">
        <f t="shared" si="7"/>
        <v>1.3565707854867661E-2</v>
      </c>
      <c r="BA50">
        <f t="shared" si="7"/>
        <v>1.2537011028003323E-2</v>
      </c>
      <c r="BB50">
        <f t="shared" si="7"/>
        <v>1.1586320979179769E-2</v>
      </c>
    </row>
    <row r="51" spans="1:54" x14ac:dyDescent="0.2">
      <c r="B51" s="19" t="s">
        <v>366</v>
      </c>
      <c r="C51" s="19">
        <f>SUM(D50:BB50)</f>
        <v>2.6855830163608929</v>
      </c>
    </row>
    <row r="52" spans="1:54" x14ac:dyDescent="0.2">
      <c r="A52" t="s">
        <v>364</v>
      </c>
    </row>
    <row r="53" spans="1:54" x14ac:dyDescent="0.2">
      <c r="B53" t="s">
        <v>365</v>
      </c>
      <c r="C53">
        <f>'Calcs-Table 5'!C40</f>
        <v>115.38395435528312</v>
      </c>
    </row>
    <row r="54" spans="1:54" x14ac:dyDescent="0.2">
      <c r="B54" t="s">
        <v>366</v>
      </c>
      <c r="C54">
        <f>C51</f>
        <v>2.6855830163608929</v>
      </c>
    </row>
    <row r="55" spans="1:54" x14ac:dyDescent="0.2">
      <c r="B55" s="19" t="s">
        <v>289</v>
      </c>
      <c r="C55" s="19">
        <f>C53+C54</f>
        <v>118.06953737164402</v>
      </c>
    </row>
    <row r="57" spans="1:54" x14ac:dyDescent="0.2">
      <c r="A57" s="70" t="s">
        <v>296</v>
      </c>
      <c r="B57" s="32"/>
      <c r="C57" s="32"/>
      <c r="D57" s="32">
        <v>0</v>
      </c>
      <c r="E57" s="32">
        <v>1</v>
      </c>
      <c r="F57" s="32">
        <v>2</v>
      </c>
      <c r="G57" s="32">
        <v>3</v>
      </c>
      <c r="H57" s="32">
        <v>4</v>
      </c>
      <c r="I57" s="32">
        <v>5</v>
      </c>
      <c r="J57" s="32">
        <v>6</v>
      </c>
      <c r="K57" s="32">
        <v>7</v>
      </c>
      <c r="L57" s="32">
        <v>8</v>
      </c>
      <c r="M57" s="32">
        <v>9</v>
      </c>
      <c r="N57" s="32">
        <v>10</v>
      </c>
      <c r="O57" s="32">
        <v>11</v>
      </c>
      <c r="P57" s="32">
        <v>12</v>
      </c>
      <c r="Q57" s="32">
        <v>13</v>
      </c>
      <c r="R57" s="32">
        <v>14</v>
      </c>
      <c r="S57" s="32">
        <v>15</v>
      </c>
      <c r="T57" s="32">
        <v>16</v>
      </c>
      <c r="U57" s="32">
        <v>17</v>
      </c>
      <c r="V57" s="32">
        <v>18</v>
      </c>
      <c r="W57" s="32">
        <v>19</v>
      </c>
      <c r="X57" s="32">
        <v>20</v>
      </c>
      <c r="Y57" s="32">
        <v>21</v>
      </c>
      <c r="Z57" s="32">
        <v>22</v>
      </c>
      <c r="AA57" s="32">
        <v>23</v>
      </c>
      <c r="AB57" s="32">
        <v>24</v>
      </c>
      <c r="AC57" s="32">
        <v>25</v>
      </c>
      <c r="AD57" s="32">
        <v>26</v>
      </c>
      <c r="AE57" s="32">
        <v>27</v>
      </c>
      <c r="AF57" s="32">
        <v>28</v>
      </c>
      <c r="AG57" s="32">
        <v>29</v>
      </c>
      <c r="AH57" s="32">
        <v>30</v>
      </c>
      <c r="AI57" s="32">
        <v>31</v>
      </c>
      <c r="AJ57" s="32">
        <v>32</v>
      </c>
      <c r="AK57" s="32">
        <v>33</v>
      </c>
      <c r="AL57" s="32">
        <v>34</v>
      </c>
      <c r="AM57" s="32">
        <v>35</v>
      </c>
      <c r="AN57" s="32">
        <v>36</v>
      </c>
      <c r="AO57" s="32">
        <v>37</v>
      </c>
      <c r="AP57" s="32">
        <v>38</v>
      </c>
      <c r="AQ57" s="32">
        <v>39</v>
      </c>
      <c r="AR57" s="32">
        <v>40</v>
      </c>
      <c r="AS57" s="32">
        <v>41</v>
      </c>
      <c r="AT57" s="32">
        <v>42</v>
      </c>
      <c r="AU57" s="32">
        <v>43</v>
      </c>
      <c r="AV57" s="32">
        <v>44</v>
      </c>
      <c r="AW57" s="32">
        <v>45</v>
      </c>
      <c r="AX57" s="32">
        <v>46</v>
      </c>
      <c r="AY57" s="32">
        <v>47</v>
      </c>
      <c r="AZ57" s="32">
        <v>48</v>
      </c>
      <c r="BA57" s="32">
        <v>49</v>
      </c>
      <c r="BB57" s="32">
        <v>50</v>
      </c>
    </row>
    <row r="58" spans="1:54" x14ac:dyDescent="0.2">
      <c r="A58" s="32" t="s">
        <v>297</v>
      </c>
      <c r="B58" s="71" t="s">
        <v>298</v>
      </c>
      <c r="C58" s="32" t="s">
        <v>192</v>
      </c>
      <c r="D58" s="32" t="s">
        <v>299</v>
      </c>
      <c r="E58" s="32" t="s">
        <v>373</v>
      </c>
      <c r="F58" s="32"/>
      <c r="G58" s="32"/>
      <c r="H58" s="32"/>
      <c r="I58" s="32"/>
      <c r="J58" s="32"/>
      <c r="K58" s="32"/>
      <c r="L58" s="32"/>
      <c r="M58" s="32"/>
      <c r="N58" s="32" t="s">
        <v>374</v>
      </c>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row>
    <row r="59" spans="1:54" x14ac:dyDescent="0.2">
      <c r="A59" s="32" t="s">
        <v>65</v>
      </c>
      <c r="B59" s="71">
        <v>0.27157296046473506</v>
      </c>
      <c r="C59" s="72">
        <f>SUM(D59:BB59)</f>
        <v>-3.0070536889453439</v>
      </c>
      <c r="D59">
        <f>-'Model Params&amp;Exp Profiles'!$B$9*'Model Params&amp;Exp Profiles'!$B$14/(1+$B59)^'Calcs-App Table D18'!D$47</f>
        <v>-0.92841705882352943</v>
      </c>
      <c r="E59">
        <f>(-'Assumps&amp;Panel A Calcs'!$B$88*'Assumps&amp;Panel A Calcs'!B$95+0.5*'Assumps&amp;Panel A Calcs'!B$150*'Assumps&amp;Panel A Calcs'!$B$144*'Assumps&amp;Panel A Calcs'!$B$151*'Assumps&amp;Panel A Calcs'!B$96)/(1+$B59)^'Calcs-App Table D18'!E$47</f>
        <v>0.22247877000455921</v>
      </c>
      <c r="F59">
        <f>(-'Assumps&amp;Panel A Calcs'!$B$88*'Assumps&amp;Panel A Calcs'!C$95+0.5*'Assumps&amp;Panel A Calcs'!C$150*'Assumps&amp;Panel A Calcs'!$B$144*'Assumps&amp;Panel A Calcs'!$B$151*'Assumps&amp;Panel A Calcs'!C$96)/(1+$B59)^'Calcs-App Table D18'!F$47</f>
        <v>-0.65575528870436395</v>
      </c>
      <c r="G59">
        <f>(-'Assumps&amp;Panel A Calcs'!$B$88*'Assumps&amp;Panel A Calcs'!D$95+0.5*'Assumps&amp;Panel A Calcs'!D$150*'Assumps&amp;Panel A Calcs'!$B$144*'Assumps&amp;Panel A Calcs'!$B$151*'Assumps&amp;Panel A Calcs'!D$96)/(1+$B59)^'Calcs-App Table D18'!G$47</f>
        <v>-1.8508978041716815</v>
      </c>
      <c r="H59">
        <f>(-'Assumps&amp;Panel A Calcs'!$B$88*'Assumps&amp;Panel A Calcs'!E$95+0.5*'Assumps&amp;Panel A Calcs'!E$150*'Assumps&amp;Panel A Calcs'!$B$144*'Assumps&amp;Panel A Calcs'!$B$151*'Assumps&amp;Panel A Calcs'!E$96)/(1+$B59)^'Calcs-App Table D18'!H$47</f>
        <v>-1.6702028220958802</v>
      </c>
      <c r="I59">
        <f>(-'Assumps&amp;Panel A Calcs'!$B$88*'Assumps&amp;Panel A Calcs'!F$95+0.5*'Assumps&amp;Panel A Calcs'!F$150*'Assumps&amp;Panel A Calcs'!$B$144*'Assumps&amp;Panel A Calcs'!$B$151*'Assumps&amp;Panel A Calcs'!F$96)/(1+$B59)^'Calcs-App Table D18'!I$47</f>
        <v>-1.6588711949296429</v>
      </c>
      <c r="J59">
        <f>(-'Assumps&amp;Panel A Calcs'!$B$88*'Assumps&amp;Panel A Calcs'!G$95+0.5*'Assumps&amp;Panel A Calcs'!G$150*'Assumps&amp;Panel A Calcs'!$B$144*'Assumps&amp;Panel A Calcs'!$B$151*'Assumps&amp;Panel A Calcs'!G$96)/(1+$B59)^'Calcs-App Table D18'!J$47</f>
        <v>-1.1480609786760354</v>
      </c>
      <c r="K59">
        <f>(-'Assumps&amp;Panel A Calcs'!$B$88*'Assumps&amp;Panel A Calcs'!H$95+0.5*'Assumps&amp;Panel A Calcs'!H$150*'Assumps&amp;Panel A Calcs'!$B$144*'Assumps&amp;Panel A Calcs'!$B$151*'Assumps&amp;Panel A Calcs'!H$96)/(1+$B59)^'Calcs-App Table D18'!K$47</f>
        <v>-1.1203309313861585</v>
      </c>
      <c r="L59">
        <f>(-'Assumps&amp;Panel A Calcs'!$B$88*'Assumps&amp;Panel A Calcs'!I$95+0.5*'Assumps&amp;Panel A Calcs'!I$150*'Assumps&amp;Panel A Calcs'!$B$144*'Assumps&amp;Panel A Calcs'!$B$151*'Assumps&amp;Panel A Calcs'!I$96)/(1+$B59)^'Calcs-App Table D18'!L$47</f>
        <v>-0.29649544388036991</v>
      </c>
      <c r="M59">
        <f>(-'Assumps&amp;Panel A Calcs'!$B$88*'Assumps&amp;Panel A Calcs'!J$95+0.5*'Assumps&amp;Panel A Calcs'!J$150*'Assumps&amp;Panel A Calcs'!$B$144*'Assumps&amp;Panel A Calcs'!$B$151*'Assumps&amp;Panel A Calcs'!J$96)/(1+$B59)^'Calcs-App Table D18'!M$47</f>
        <v>-0.22250603828753873</v>
      </c>
      <c r="N59">
        <f>('Calcs-Table 5'!N$21*'Calcs-Table 5'!$B21+N$16*$B16)/(1+$B59)^N$57</f>
        <v>1.2160894009947196</v>
      </c>
      <c r="O59">
        <f>('Calcs-Table 5'!O$21*'Calcs-Table 5'!$B21+O$16*$B16)/(1+$B59)^O$57</f>
        <v>0.97090296685659838</v>
      </c>
      <c r="P59">
        <f>('Calcs-Table 5'!P$21*'Calcs-Table 5'!$B21+P$16*$B16)/(1+$B59)^P$57</f>
        <v>0.77515071694555315</v>
      </c>
      <c r="Q59">
        <f>('Calcs-Table 5'!Q$21*'Calcs-Table 5'!$B21+Q$16*$B16)/(1+$B59)^Q$57</f>
        <v>0.67754150070793506</v>
      </c>
      <c r="R59">
        <f>('Calcs-Table 5'!R$21*'Calcs-Table 5'!$B21+R$16*$B16)/(1+$B59)^R$57</f>
        <v>0.54093642512444085</v>
      </c>
      <c r="S59">
        <f>('Calcs-Table 5'!S$21*'Calcs-Table 5'!$B21+S$16*$B16)/(1+$B59)^S$57</f>
        <v>0.43187349515959017</v>
      </c>
      <c r="T59">
        <f>('Calcs-Table 5'!T$21*'Calcs-Table 5'!$B21+T$16*$B16)/(1+$B59)^T$57</f>
        <v>0.34479969763258833</v>
      </c>
      <c r="U59">
        <f>('Calcs-Table 5'!U$21*'Calcs-Table 5'!$B21+U$16*$B16)/(1+$B59)^U$57</f>
        <v>0.27528161098099374</v>
      </c>
      <c r="V59">
        <f>('Calcs-Table 5'!V$21*'Calcs-Table 5'!$B21+V$16*$B16)/(1+$B59)^V$57</f>
        <v>0.21977967458962452</v>
      </c>
      <c r="W59">
        <f>('Calcs-Table 5'!W$21*'Calcs-Table 5'!$B21+W$16*$B16)/(1+$B59)^W$57</f>
        <v>0.17546796965692055</v>
      </c>
      <c r="X59">
        <f>('Calcs-Table 5'!X$21*'Calcs-Table 5'!$B21+X$16*$B16)/(1+$B59)^X$57</f>
        <v>0.1400903356191224</v>
      </c>
      <c r="Y59">
        <f>('Calcs-Table 5'!Y$21*'Calcs-Table 5'!$B21+Y$16*$B16)/(1+$B59)^Y$57</f>
        <v>0.11184549620224275</v>
      </c>
      <c r="Z59">
        <f>('Calcs-Table 5'!Z$21*'Calcs-Table 5'!$B21+Z$16*$B16)/(1+$B59)^Z$57</f>
        <v>8.9295346216718988E-2</v>
      </c>
      <c r="AA59">
        <f>('Calcs-Table 5'!AA$21*'Calcs-Table 5'!$B21+AA$16*$B16)/(1+$B59)^AA$57</f>
        <v>7.1291729454581496E-2</v>
      </c>
      <c r="AB59">
        <f>('Calcs-Table 5'!AB$21*'Calcs-Table 5'!$B21+AB$16*$B16)/(1+$B59)^AB$57</f>
        <v>5.6917979536022352E-2</v>
      </c>
      <c r="AC59">
        <f>('Calcs-Table 5'!AC$21*'Calcs-Table 5'!$B21+AC$16*$B16)/(1+$B59)^AC$57</f>
        <v>4.5442247217848432E-2</v>
      </c>
      <c r="AD59">
        <f>('Calcs-Table 5'!AD$21*'Calcs-Table 5'!$B21+AD$16*$B16)/(1+$B59)^AD$57</f>
        <v>3.6280237792017077E-2</v>
      </c>
      <c r="AE59">
        <f>('Calcs-Table 5'!AE$21*'Calcs-Table 5'!$B21+AE$16*$B16)/(1+$B59)^AE$57</f>
        <v>2.8965461323583415E-2</v>
      </c>
      <c r="AF59">
        <f>('Calcs-Table 5'!AF$21*'Calcs-Table 5'!$B21+AF$16*$B16)/(1+$B59)^AF$57</f>
        <v>2.3125480998710968E-2</v>
      </c>
      <c r="AG59">
        <f>('Calcs-Table 5'!AG$21*'Calcs-Table 5'!$B21+AG$16*$B16)/(1+$B59)^AG$57</f>
        <v>1.8462950251247088E-2</v>
      </c>
      <c r="AH59">
        <f>('Calcs-Table 5'!AH$21*'Calcs-Table 5'!$B21+AH$16*$B16)/(1+$B59)^AH$57</f>
        <v>1.4740473160278298E-2</v>
      </c>
      <c r="AI59">
        <f>('Calcs-Table 5'!AI$21*'Calcs-Table 5'!$B21+AI$16*$B16)/(1+$B59)^AI$57</f>
        <v>1.1768517275520932E-2</v>
      </c>
      <c r="AJ59">
        <f>('Calcs-Table 5'!AJ$21*'Calcs-Table 5'!$B21+AJ$16*$B16)/(1+$B59)^AJ$57</f>
        <v>9.3957634438391249E-3</v>
      </c>
      <c r="AK59">
        <f>('Calcs-Table 5'!AK$21*'Calcs-Table 5'!$B21+AK$16*$B16)/(1+$B59)^AK$57</f>
        <v>7.5014012917507438E-3</v>
      </c>
      <c r="AL59">
        <f>('Calcs-Table 5'!AL$21*'Calcs-Table 5'!$B21+AL$16*$B16)/(1+$B59)^AL$57</f>
        <v>5.9889780831782306E-3</v>
      </c>
      <c r="AM59">
        <f>('Calcs-Table 5'!AM$21*'Calcs-Table 5'!$B21+AM$16*$B16)/(1+$B59)^AM$57</f>
        <v>4.7814877628574413E-3</v>
      </c>
      <c r="AN59">
        <f>('Calcs-Table 5'!AN$21*'Calcs-Table 5'!$B21+AN$16*$B16)/(1+$B59)^AN$57</f>
        <v>3.8174501407129422E-3</v>
      </c>
      <c r="AO59">
        <f>('Calcs-Table 5'!AO$21*'Calcs-Table 5'!$B21+AO$16*$B16)/(1+$B59)^AO$57</f>
        <v>3.0477805862082581E-3</v>
      </c>
      <c r="AP59">
        <f>('Calcs-Table 5'!AP$21*'Calcs-Table 5'!$B21+AP$16*$B16)/(1+$B59)^AP$57</f>
        <v>2.4332908510320854E-3</v>
      </c>
      <c r="AQ59">
        <f>('Calcs-Table 5'!AQ$21*'Calcs-Table 5'!$B21+AQ$16*$B16)/(1+$B59)^AQ$57</f>
        <v>1.9426937728094934E-3</v>
      </c>
      <c r="AR59">
        <f>('Calcs-Table 5'!AR$21*'Calcs-Table 5'!$B21+AR$16*$B16)/(1+$B59)^AR$57</f>
        <v>1.5510102679718743E-3</v>
      </c>
      <c r="AS59">
        <f>('Calcs-Table 5'!AS$21*'Calcs-Table 5'!$B21+AS$16*$B16)/(1+$B59)^AS$57</f>
        <v>1.2382975047452779E-3</v>
      </c>
      <c r="AT59">
        <f>('Calcs-Table 5'!AT$21*'Calcs-Table 5'!$B21+AT$16*$B16)/(1+$B59)^AT$57</f>
        <v>9.8863350032069985E-4</v>
      </c>
      <c r="AU59">
        <f>('Calcs-Table 5'!AU$21*'Calcs-Table 5'!$B21+AU$16*$B16)/(1+$B59)^AU$57</f>
        <v>7.8930644228134299E-4</v>
      </c>
      <c r="AV59">
        <f>('Calcs-Table 5'!AV$21*'Calcs-Table 5'!$B21+AV$16*$B16)/(1+$B59)^AV$57</f>
        <v>6.3016745803650819E-4</v>
      </c>
      <c r="AW59">
        <f>('Calcs-Table 5'!AW$21*'Calcs-Table 5'!$B21+AW$16*$B16)/(1+$B59)^AW$57</f>
        <v>5.0311387807809983E-4</v>
      </c>
      <c r="AX59">
        <f>('Calcs-Table 5'!AX$21*'Calcs-Table 5'!$B21+AX$16*$B16)/(1+$B59)^AX$57</f>
        <v>4.0167668305734794E-4</v>
      </c>
      <c r="AY59">
        <f>('Calcs-Table 5'!AY$21*'Calcs-Table 5'!$B21+AY$16*$B16)/(1+$B59)^AY$57</f>
        <v>3.2069112926936042E-4</v>
      </c>
      <c r="AZ59">
        <f>('Calcs-Table 5'!AZ$21*'Calcs-Table 5'!$B21+AZ$16*$B16)/(1+$B59)^AZ$57</f>
        <v>2.5603378221825894E-4</v>
      </c>
      <c r="BA59">
        <f>('Calcs-Table 5'!BA$21*'Calcs-Table 5'!$B21+BA$16*$B16)/(1+$B59)^BA$57</f>
        <v>2.0441256914819803E-4</v>
      </c>
      <c r="BB59">
        <f>('Calcs-Table 5'!BB$21*'Calcs-Table 5'!$B21+BB$16*$B16)/(1+$B59)^BB$57</f>
        <v>1.6319916092223785E-4</v>
      </c>
    </row>
    <row r="60" spans="1:54" x14ac:dyDescent="0.2">
      <c r="A60" s="32" t="s">
        <v>66</v>
      </c>
      <c r="B60" s="71">
        <v>0.35102530578706592</v>
      </c>
      <c r="C60" s="72">
        <f>SUM(D60:BB60)</f>
        <v>-5.0590426233278869</v>
      </c>
      <c r="D60">
        <f>-'Model Params&amp;Exp Profiles'!$B$9*'Model Params&amp;Exp Profiles'!$B$14/(1+$B60)^'Calcs-App Table D18'!D$47</f>
        <v>-0.92841705882352943</v>
      </c>
      <c r="E60">
        <f>(-'Assumps&amp;Panel A Calcs'!$B$88*('Assumps&amp;Panel A Calcs'!B$95+'Assumps&amp;Panel A Calcs'!B$101)+0.5*'Assumps&amp;Panel A Calcs'!B$150*'Assumps&amp;Panel A Calcs'!$B$144*'Assumps&amp;Panel A Calcs'!$B$151*('Assumps&amp;Panel A Calcs'!B$96+'Assumps&amp;Panel A Calcs'!B$102))/(1+$B60)^'Calcs-Table 5'!E$44</f>
        <v>1.5356007995050038</v>
      </c>
      <c r="F60">
        <f>(-'Assumps&amp;Panel A Calcs'!$B$88*('Assumps&amp;Panel A Calcs'!C$95+'Assumps&amp;Panel A Calcs'!C$101)+0.5*'Assumps&amp;Panel A Calcs'!C$150*'Assumps&amp;Panel A Calcs'!$B$144*'Assumps&amp;Panel A Calcs'!$B$151*('Assumps&amp;Panel A Calcs'!C$96+'Assumps&amp;Panel A Calcs'!C$102))/(1+$B60)^'Calcs-Table 5'!F$44</f>
        <v>-3.2114103777259753</v>
      </c>
      <c r="G60">
        <f>(-'Assumps&amp;Panel A Calcs'!$B$88*('Assumps&amp;Panel A Calcs'!D$95+'Assumps&amp;Panel A Calcs'!D$101)+0.5*'Assumps&amp;Panel A Calcs'!D$150*'Assumps&amp;Panel A Calcs'!$B$144*'Assumps&amp;Panel A Calcs'!$B$151*('Assumps&amp;Panel A Calcs'!D$96+'Assumps&amp;Panel A Calcs'!D$102))/(1+$B60)^'Calcs-Table 5'!G$44</f>
        <v>-3.2869807268848077</v>
      </c>
      <c r="H60">
        <f>(-'Assumps&amp;Panel A Calcs'!$B$88*('Assumps&amp;Panel A Calcs'!E$95+'Assumps&amp;Panel A Calcs'!E$101)+0.5*'Assumps&amp;Panel A Calcs'!E$150*'Assumps&amp;Panel A Calcs'!$B$144*'Assumps&amp;Panel A Calcs'!$B$151*('Assumps&amp;Panel A Calcs'!E$96+'Assumps&amp;Panel A Calcs'!E$102))/(1+$B60)^'Calcs-Table 5'!H$44</f>
        <v>-2.7989759045082878</v>
      </c>
      <c r="I60">
        <f>(-'Assumps&amp;Panel A Calcs'!$B$88*('Assumps&amp;Panel A Calcs'!F$95+'Assumps&amp;Panel A Calcs'!F$101)+0.5*'Assumps&amp;Panel A Calcs'!F$150*'Assumps&amp;Panel A Calcs'!$B$144*'Assumps&amp;Panel A Calcs'!$B$151*('Assumps&amp;Panel A Calcs'!F$96+'Assumps&amp;Panel A Calcs'!F$102))/(1+$B60)^'Calcs-Table 5'!I$44</f>
        <v>-4.8524758561306234</v>
      </c>
      <c r="J60">
        <f>(-'Assumps&amp;Panel A Calcs'!$B$88*('Assumps&amp;Panel A Calcs'!G$95+'Assumps&amp;Panel A Calcs'!G$101)+0.5*'Assumps&amp;Panel A Calcs'!G$150*'Assumps&amp;Panel A Calcs'!$B$144*'Assumps&amp;Panel A Calcs'!$B$151*('Assumps&amp;Panel A Calcs'!G$96+'Assumps&amp;Panel A Calcs'!G$102))/(1+$B60)^'Calcs-Table 5'!J$44</f>
        <v>-6.502177451435287E-2</v>
      </c>
      <c r="K60">
        <f>(-'Assumps&amp;Panel A Calcs'!$B$88*('Assumps&amp;Panel A Calcs'!H$95+'Assumps&amp;Panel A Calcs'!H$101)+0.5*'Assumps&amp;Panel A Calcs'!H$150*'Assumps&amp;Panel A Calcs'!$B$144*'Assumps&amp;Panel A Calcs'!$B$151*('Assumps&amp;Panel A Calcs'!H$96+'Assumps&amp;Panel A Calcs'!H$102))/(1+$B60)^'Calcs-Table 5'!K$44</f>
        <v>-2.3465966860775667</v>
      </c>
      <c r="L60">
        <f>(-'Assumps&amp;Panel A Calcs'!$B$88*('Assumps&amp;Panel A Calcs'!I$95+'Assumps&amp;Panel A Calcs'!I$101)+0.5*'Assumps&amp;Panel A Calcs'!I$150*'Assumps&amp;Panel A Calcs'!$B$144*'Assumps&amp;Panel A Calcs'!$B$151*('Assumps&amp;Panel A Calcs'!I$96+'Assumps&amp;Panel A Calcs'!I$102))/(1+$B60)^'Calcs-Table 5'!L$44</f>
        <v>-2.8731826726058878</v>
      </c>
      <c r="M60">
        <f>(-'Assumps&amp;Panel A Calcs'!$B$88*('Assumps&amp;Panel A Calcs'!J$95+'Assumps&amp;Panel A Calcs'!J$101)+0.5*'Assumps&amp;Panel A Calcs'!J$150*'Assumps&amp;Panel A Calcs'!$B$144*'Assumps&amp;Panel A Calcs'!$B$151*('Assumps&amp;Panel A Calcs'!J$96+'Assumps&amp;Panel A Calcs'!J$102))/(1+$B60)^'Calcs-Table 5'!M$44</f>
        <v>-0.70677142380281566</v>
      </c>
      <c r="N60">
        <f>('Calcs-Table 5'!N$21*'Calcs-Table 5'!$B$27+N$16*$B26)/(1+$B60)^N$57</f>
        <v>3.5714523561356941</v>
      </c>
      <c r="O60">
        <f>('Calcs-Table 5'!O$21*'Calcs-Table 5'!$B$27+O$16*$B16)/(1+$B60)^O$57</f>
        <v>2.6836939444570307</v>
      </c>
      <c r="P60">
        <f>('Calcs-Table 5'!P$21*'Calcs-Table 5'!$B$27+P$16*$B16)/(1+$B60)^P$57</f>
        <v>2.0166062624752805</v>
      </c>
      <c r="Q60">
        <f>('Calcs-Table 5'!Q$21*'Calcs-Table 5'!$B$27+Q$16*$B16)/(1+$B60)^Q$57</f>
        <v>1.5420221884886953</v>
      </c>
      <c r="R60">
        <f>('Calcs-Table 5'!R$21*'Calcs-Table 5'!$B$27+R$16*$B16)/(1+$B60)^R$57</f>
        <v>1.1587206538975483</v>
      </c>
      <c r="S60">
        <f>('Calcs-Table 5'!S$21*'Calcs-Table 5'!$B$27+S$16*$B16)/(1+$B60)^S$57</f>
        <v>0.87069665001685193</v>
      </c>
      <c r="T60">
        <f>('Calcs-Table 5'!T$21*'Calcs-Table 5'!$B$27+T$16*$B16)/(1+$B60)^T$57</f>
        <v>0.65426697435704717</v>
      </c>
      <c r="U60">
        <f>('Calcs-Table 5'!U$21*'Calcs-Table 5'!$B$27+U$16*$B16)/(1+$B60)^U$57</f>
        <v>0.49163537464631346</v>
      </c>
      <c r="V60">
        <f>('Calcs-Table 5'!V$21*'Calcs-Table 5'!$B$27+V$16*$B16)/(1+$B60)^V$57</f>
        <v>0.36942922549490842</v>
      </c>
      <c r="W60">
        <f>('Calcs-Table 5'!W$21*'Calcs-Table 5'!$B$27+W$16*$B16)/(1+$B60)^W$57</f>
        <v>0.27759994436517355</v>
      </c>
      <c r="X60">
        <f>('Calcs-Table 5'!X$21*'Calcs-Table 5'!$B$27+X$16*$B16)/(1+$B60)^X$57</f>
        <v>0.20859673191342989</v>
      </c>
      <c r="Y60">
        <f>('Calcs-Table 5'!Y$21*'Calcs-Table 5'!$B$27+Y$16*$B16)/(1+$B60)^Y$57</f>
        <v>0.15674569627335355</v>
      </c>
      <c r="Z60">
        <f>('Calcs-Table 5'!Z$21*'Calcs-Table 5'!$B$27+Z$16*$B16)/(1+$B60)^Z$57</f>
        <v>0.11778330885075861</v>
      </c>
      <c r="AA60">
        <f>('Calcs-Table 5'!AA$21*'Calcs-Table 5'!$B$27+AA$16*$B16)/(1+$B60)^AA$57</f>
        <v>8.8505829337985828E-2</v>
      </c>
      <c r="AB60">
        <f>('Calcs-Table 5'!AB$21*'Calcs-Table 5'!$B$27+AB$16*$B16)/(1+$B60)^AB$57</f>
        <v>6.6505873397818202E-2</v>
      </c>
      <c r="AC60">
        <f>('Calcs-Table 5'!AC$21*'Calcs-Table 5'!$B$27+AC$16*$B16)/(1+$B60)^AC$57</f>
        <v>4.9974461902571002E-2</v>
      </c>
      <c r="AD60">
        <f>('Calcs-Table 5'!AD$21*'Calcs-Table 5'!$B$27+AD$16*$B16)/(1+$B60)^AD$57</f>
        <v>3.7552274932358853E-2</v>
      </c>
      <c r="AE60">
        <f>('Calcs-Table 5'!AE$21*'Calcs-Table 5'!$B$27+AE$16*$B16)/(1+$B60)^AE$57</f>
        <v>2.8217879671114953E-2</v>
      </c>
      <c r="AF60">
        <f>('Calcs-Table 5'!AF$21*'Calcs-Table 5'!$B$27+AF$16*$B16)/(1+$B60)^AF$57</f>
        <v>2.1203741572721441E-2</v>
      </c>
      <c r="AG60">
        <f>('Calcs-Table 5'!AG$21*'Calcs-Table 5'!$B$27+AG$16*$B16)/(1+$B60)^AG$57</f>
        <v>1.5933112690355123E-2</v>
      </c>
      <c r="AH60">
        <f>('Calcs-Table 5'!AH$21*'Calcs-Table 5'!$B$27+AH$16*$B16)/(1+$B60)^AH$57</f>
        <v>1.1972607717977046E-2</v>
      </c>
      <c r="AI60">
        <f>('Calcs-Table 5'!AI$21*'Calcs-Table 5'!$B$27+AI$16*$B16)/(1+$B60)^AI$57</f>
        <v>8.9965682383790786E-3</v>
      </c>
      <c r="AJ60">
        <f>('Calcs-Table 5'!AJ$21*'Calcs-Table 5'!$B$27+AJ$16*$B16)/(1+$B60)^AJ$57</f>
        <v>6.7602849750335748E-3</v>
      </c>
      <c r="AK60">
        <f>('Calcs-Table 5'!AK$21*'Calcs-Table 5'!$B$27+AK$16*$B16)/(1+$B60)^AK$57</f>
        <v>5.0798762075414186E-3</v>
      </c>
      <c r="AL60">
        <f>('Calcs-Table 5'!AL$21*'Calcs-Table 5'!$B$27+AL$16*$B16)/(1+$B60)^AL$57</f>
        <v>3.8171678234344298E-3</v>
      </c>
      <c r="AM60">
        <f>('Calcs-Table 5'!AM$21*'Calcs-Table 5'!$B$27+AM$16*$B16)/(1+$B60)^AM$57</f>
        <v>2.8683317460830747E-3</v>
      </c>
      <c r="AN60">
        <f>('Calcs-Table 5'!AN$21*'Calcs-Table 5'!$B$27+AN$16*$B16)/(1+$B60)^AN$57</f>
        <v>2.1553485165306625E-3</v>
      </c>
      <c r="AO60">
        <f>('Calcs-Table 5'!AO$21*'Calcs-Table 5'!$B$27+AO$16*$B16)/(1+$B60)^AO$57</f>
        <v>1.6195920273360117E-3</v>
      </c>
      <c r="AP60">
        <f>('Calcs-Table 5'!AP$21*'Calcs-Table 5'!$B$27+AP$16*$B16)/(1+$B60)^AP$57</f>
        <v>1.2170089036146166E-3</v>
      </c>
      <c r="AQ60">
        <f>('Calcs-Table 5'!AQ$21*'Calcs-Table 5'!$B$27+AQ$16*$B16)/(1+$B60)^AQ$57</f>
        <v>9.1449614870817717E-4</v>
      </c>
      <c r="AR60">
        <f>('Calcs-Table 5'!AR$21*'Calcs-Table 5'!$B$27+AR$16*$B16)/(1+$B60)^AR$57</f>
        <v>6.8717920100518494E-4</v>
      </c>
      <c r="AS60">
        <f>('Calcs-Table 5'!AS$21*'Calcs-Table 5'!$B$27+AS$16*$B16)/(1+$B60)^AS$57</f>
        <v>5.1636658608259715E-4</v>
      </c>
      <c r="AT60">
        <f>('Calcs-Table 5'!AT$21*'Calcs-Table 5'!$B$27+AT$16*$B16)/(1+$B60)^AT$57</f>
        <v>3.8801298239610752E-4</v>
      </c>
      <c r="AU60">
        <f>('Calcs-Table 5'!AU$21*'Calcs-Table 5'!$B$27+AU$16*$B16)/(1+$B60)^AU$57</f>
        <v>2.9156432380742718E-4</v>
      </c>
      <c r="AV60">
        <f>('Calcs-Table 5'!AV$21*'Calcs-Table 5'!$B$27+AV$16*$B16)/(1+$B60)^AV$57</f>
        <v>2.1908997578462227E-4</v>
      </c>
      <c r="AW60">
        <f>('Calcs-Table 5'!AW$21*'Calcs-Table 5'!$B$27+AW$16*$B16)/(1+$B60)^AW$57</f>
        <v>1.6463062717168975E-4</v>
      </c>
      <c r="AX60">
        <f>('Calcs-Table 5'!AX$21*'Calcs-Table 5'!$B$27+AX$16*$B16)/(1+$B60)^AX$57</f>
        <v>1.2370827695735344E-4</v>
      </c>
      <c r="AY60">
        <f>('Calcs-Table 5'!AY$21*'Calcs-Table 5'!$B$27+AY$16*$B16)/(1+$B60)^AY$57</f>
        <v>9.2958023975680545E-5</v>
      </c>
      <c r="AZ60">
        <f>('Calcs-Table 5'!AZ$21*'Calcs-Table 5'!$B$27+AZ$16*$B16)/(1+$B60)^AZ$57</f>
        <v>6.9851382898511487E-5</v>
      </c>
      <c r="BA60">
        <f>('Calcs-Table 5'!BA$21*'Calcs-Table 5'!$B$27+BA$16*$B16)/(1+$B60)^BA$57</f>
        <v>5.2488375765291139E-5</v>
      </c>
      <c r="BB60">
        <f>('Calcs-Table 5'!BB$21*'Calcs-Table 5'!$B$27+BB$16*$B16)/(1+$B60)^BB$57</f>
        <v>3.9441303466836753E-5</v>
      </c>
    </row>
    <row r="61" spans="1:54"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row>
    <row r="62" spans="1:54" x14ac:dyDescent="0.2">
      <c r="A62" s="32" t="s">
        <v>301</v>
      </c>
      <c r="B62" s="71" t="s">
        <v>298</v>
      </c>
      <c r="C62" s="32" t="s">
        <v>192</v>
      </c>
      <c r="D62" s="32" t="s">
        <v>302</v>
      </c>
      <c r="E62" s="32" t="s">
        <v>373</v>
      </c>
      <c r="F62" s="32"/>
      <c r="G62" s="32"/>
      <c r="H62" s="32"/>
      <c r="I62" s="32"/>
      <c r="J62" s="32"/>
      <c r="K62" s="32"/>
      <c r="L62" s="32"/>
      <c r="M62" s="32"/>
      <c r="N62" t="s">
        <v>303</v>
      </c>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row>
    <row r="63" spans="1:54" x14ac:dyDescent="0.2">
      <c r="A63" s="32" t="s">
        <v>65</v>
      </c>
      <c r="B63" s="71">
        <v>0.11370973260060999</v>
      </c>
      <c r="C63">
        <f>SUM(D63:BB63)</f>
        <v>-8.32367321041575</v>
      </c>
      <c r="D63">
        <f>-'Model Params&amp;Exp Profiles'!$B$8*'Model Params&amp;Exp Profiles'!$B$14/(1+$B63)^'Calcs-App Table D18'!D$47</f>
        <v>-0.92841705882352943</v>
      </c>
      <c r="E63">
        <f>(-'Assumps&amp;Panel A Calcs'!$B$88*'Assumps&amp;Panel A Calcs'!B$95+0.5*'Assumps&amp;Panel A Calcs'!B$150*'Assumps&amp;Panel A Calcs'!$B$144*'Assumps&amp;Panel A Calcs'!$B$151*'Assumps&amp;Panel A Calcs'!B$96)/(1+$B63)^'Calcs-App Table D18'!E$47</f>
        <v>0.25401411151778175</v>
      </c>
      <c r="F63">
        <f>(-'Assumps&amp;Panel A Calcs'!$B$88*'Assumps&amp;Panel A Calcs'!C$95+0.5*'Assumps&amp;Panel A Calcs'!C$150*'Assumps&amp;Panel A Calcs'!$B$144*'Assumps&amp;Panel A Calcs'!$B$151*'Assumps&amp;Panel A Calcs'!C$96)/(1+$B63)^'Calcs-App Table D18'!F$47</f>
        <v>-0.85483115201674131</v>
      </c>
      <c r="G63">
        <f>(-'Assumps&amp;Panel A Calcs'!$B$88*'Assumps&amp;Panel A Calcs'!D$95+0.5*'Assumps&amp;Panel A Calcs'!D$150*'Assumps&amp;Panel A Calcs'!$B$144*'Assumps&amp;Panel A Calcs'!$B$151*'Assumps&amp;Panel A Calcs'!D$96)/(1+$B63)^'Calcs-App Table D18'!G$47</f>
        <v>-2.7548011021897825</v>
      </c>
      <c r="H63">
        <f>(-'Assumps&amp;Panel A Calcs'!$B$88*'Assumps&amp;Panel A Calcs'!E$95+0.5*'Assumps&amp;Panel A Calcs'!E$150*'Assumps&amp;Panel A Calcs'!$B$144*'Assumps&amp;Panel A Calcs'!$B$151*'Assumps&amp;Panel A Calcs'!E$96)/(1+$B63)^'Calcs-App Table D18'!H$47</f>
        <v>-2.8382215310756367</v>
      </c>
      <c r="I63">
        <f>(-'Assumps&amp;Panel A Calcs'!$B$88*'Assumps&amp;Panel A Calcs'!F$95+0.5*'Assumps&amp;Panel A Calcs'!F$150*'Assumps&amp;Panel A Calcs'!$B$144*'Assumps&amp;Panel A Calcs'!$B$151*'Assumps&amp;Panel A Calcs'!F$96)/(1+$B63)^'Calcs-App Table D18'!I$47</f>
        <v>-3.2185407526981265</v>
      </c>
      <c r="J63">
        <f>(-'Assumps&amp;Panel A Calcs'!$B$88*'Assumps&amp;Panel A Calcs'!G$95+0.5*'Assumps&amp;Panel A Calcs'!G$150*'Assumps&amp;Panel A Calcs'!$B$144*'Assumps&amp;Panel A Calcs'!$B$151*'Assumps&amp;Panel A Calcs'!G$96)/(1+$B63)^'Calcs-App Table D18'!J$47</f>
        <v>-2.5432003329376536</v>
      </c>
      <c r="K63">
        <f>(-'Assumps&amp;Panel A Calcs'!$B$88*'Assumps&amp;Panel A Calcs'!H$95+0.5*'Assumps&amp;Panel A Calcs'!H$150*'Assumps&amp;Panel A Calcs'!$B$144*'Assumps&amp;Panel A Calcs'!$B$151*'Assumps&amp;Panel A Calcs'!H$96)/(1+$B63)^'Calcs-App Table D18'!K$47</f>
        <v>-2.8335521609712688</v>
      </c>
      <c r="L63">
        <f>(-'Assumps&amp;Panel A Calcs'!$B$88*'Assumps&amp;Panel A Calcs'!I$95+0.5*'Assumps&amp;Panel A Calcs'!I$150*'Assumps&amp;Panel A Calcs'!$B$144*'Assumps&amp;Panel A Calcs'!$B$151*'Assumps&amp;Panel A Calcs'!I$96)/(1+$B63)^'Calcs-App Table D18'!L$47</f>
        <v>-0.85619399683653197</v>
      </c>
      <c r="M63">
        <f>(-'Assumps&amp;Panel A Calcs'!$B$88*'Assumps&amp;Panel A Calcs'!J$95+0.5*'Assumps&amp;Panel A Calcs'!J$150*'Assumps&amp;Panel A Calcs'!$B$144*'Assumps&amp;Panel A Calcs'!$B$151*'Assumps&amp;Panel A Calcs'!J$96)/(1+$B63)^'Calcs-App Table D18'!M$47</f>
        <v>-0.73360996988048943</v>
      </c>
      <c r="N63">
        <f>'Assumps&amp;Panel A Calcs'!$B$12*('Calcs-Table 5'!N$21*'Calcs-Table 5'!$B21+N$16*$B16)/(1+$B63)^N$57</f>
        <v>0.75877276357514478</v>
      </c>
      <c r="O63">
        <f>'Assumps&amp;Panel A Calcs'!$B$12*('Calcs-Table 5'!O$21*'Calcs-Table 5'!$B21+O$16*$B16)/(1+$B63)^O$57</f>
        <v>0.69165787730233319</v>
      </c>
      <c r="P63">
        <f>'Assumps&amp;Panel A Calcs'!$B$12*('Calcs-Table 5'!P$21*'Calcs-Table 5'!$B21+P$16*$B16)/(1+$B63)^P$57</f>
        <v>0.63047942967841142</v>
      </c>
      <c r="Q63">
        <f>'Assumps&amp;Panel A Calcs'!$B$12*('Calcs-Table 5'!Q$21*'Calcs-Table 5'!$B21+Q$16*$B16)/(1+$B63)^Q$57</f>
        <v>0.62920177571617997</v>
      </c>
      <c r="R63">
        <f>'Assumps&amp;Panel A Calcs'!$B$12*('Calcs-Table 5'!R$21*'Calcs-Table 5'!$B21+R$16*$B16)/(1+$B63)^R$57</f>
        <v>0.57354768842281023</v>
      </c>
      <c r="S63">
        <f>'Assumps&amp;Panel A Calcs'!$B$12*('Calcs-Table 5'!S$21*'Calcs-Table 5'!$B21+S$16*$B16)/(1+$B63)^S$57</f>
        <v>0.52281631042874688</v>
      </c>
      <c r="T63">
        <f>'Assumps&amp;Panel A Calcs'!$B$12*('Calcs-Table 5'!T$21*'Calcs-Table 5'!$B21+T$16*$B16)/(1+$B63)^T$57</f>
        <v>0.47657221878440909</v>
      </c>
      <c r="U63">
        <f>'Assumps&amp;Panel A Calcs'!$B$12*('Calcs-Table 5'!U$21*'Calcs-Table 5'!$B21+U$16*$B16)/(1+$B63)^U$57</f>
        <v>0.43441850452377667</v>
      </c>
      <c r="V63">
        <f>'Assumps&amp;Panel A Calcs'!$B$12*('Calcs-Table 5'!V$21*'Calcs-Table 5'!$B21+V$16*$B16)/(1+$B63)^V$57</f>
        <v>0.39599336602968699</v>
      </c>
      <c r="W63">
        <f>'Assumps&amp;Panel A Calcs'!$B$12*('Calcs-Table 5'!W$21*'Calcs-Table 5'!$B21+W$16*$B16)/(1+$B63)^W$57</f>
        <v>0.36096700372241852</v>
      </c>
      <c r="X63">
        <f>'Assumps&amp;Panel A Calcs'!$B$12*('Calcs-Table 5'!X$21*'Calcs-Table 5'!$B21+X$16*$B16)/(1+$B63)^X$57</f>
        <v>0.32903878941894293</v>
      </c>
      <c r="Y63">
        <f>'Assumps&amp;Panel A Calcs'!$B$12*('Calcs-Table 5'!Y$21*'Calcs-Table 5'!$B21+Y$16*$B16)/(1+$B63)^Y$57</f>
        <v>0.2999346860677044</v>
      </c>
      <c r="Z63">
        <f>'Assumps&amp;Panel A Calcs'!$B$12*('Calcs-Table 5'!Z$21*'Calcs-Table 5'!$B21+Z$16*$B16)/(1+$B63)^Z$57</f>
        <v>0.27340489571274013</v>
      </c>
      <c r="AA63">
        <f>'Assumps&amp;Panel A Calcs'!$B$12*('Calcs-Table 5'!AA$21*'Calcs-Table 5'!$B21+AA$16*$B16)/(1+$B63)^AA$57</f>
        <v>0.24922171549982364</v>
      </c>
      <c r="AB63">
        <f>'Assumps&amp;Panel A Calcs'!$B$12*('Calcs-Table 5'!AB$21*'Calcs-Table 5'!$B21+AB$16*$B16)/(1+$B63)^AB$57</f>
        <v>0.2271775833229191</v>
      </c>
      <c r="AC63">
        <f>'Assumps&amp;Panel A Calcs'!$B$12*('Calcs-Table 5'!AC$21*'Calcs-Table 5'!$B21+AC$16*$B16)/(1+$B63)^AC$57</f>
        <v>0.20708329633690506</v>
      </c>
      <c r="AD63">
        <f>'Assumps&amp;Panel A Calcs'!$B$12*('Calcs-Table 5'!AD$21*'Calcs-Table 5'!$B21+AD$16*$B16)/(1+$B63)^AD$57</f>
        <v>0.1887663870462174</v>
      </c>
      <c r="AE63">
        <f>'Assumps&amp;Panel A Calcs'!$B$12*('Calcs-Table 5'!AE$21*'Calcs-Table 5'!$B21+AE$16*$B16)/(1+$B63)^AE$57</f>
        <v>0.17206964303152303</v>
      </c>
      <c r="AF63">
        <f>'Assumps&amp;Panel A Calcs'!$B$12*('Calcs-Table 5'!AF$21*'Calcs-Table 5'!$B21+AF$16*$B16)/(1+$B63)^AF$57</f>
        <v>0.1568497576093702</v>
      </c>
      <c r="AG63">
        <f>'Assumps&amp;Panel A Calcs'!$B$12*('Calcs-Table 5'!AG$21*'Calcs-Table 5'!$B21+AG$16*$B16)/(1+$B63)^AG$57</f>
        <v>0.14297609984354503</v>
      </c>
      <c r="AH63">
        <f>'Assumps&amp;Panel A Calcs'!$B$12*('Calcs-Table 5'!AH$21*'Calcs-Table 5'!$B21+AH$16*$B16)/(1+$B63)^AH$57</f>
        <v>0.13032959335125005</v>
      </c>
      <c r="AI63">
        <f>'Assumps&amp;Panel A Calcs'!$B$12*('Calcs-Table 5'!AI$21*'Calcs-Table 5'!$B21+AI$16*$B16)/(1+$B63)^AI$57</f>
        <v>0.11880169428099745</v>
      </c>
      <c r="AJ63">
        <f>'Assumps&amp;Panel A Calcs'!$B$12*('Calcs-Table 5'!AJ$21*'Calcs-Table 5'!$B21+AJ$16*$B16)/(1+$B63)^AJ$57</f>
        <v>0.10829345969029071</v>
      </c>
      <c r="AK63">
        <f>'Assumps&amp;Panel A Calcs'!$B$12*('Calcs-Table 5'!AK$21*'Calcs-Table 5'!$B21+AK$16*$B16)/(1+$B63)^AK$57</f>
        <v>9.8714698327062922E-2</v>
      </c>
      <c r="AL63">
        <f>'Assumps&amp;Panel A Calcs'!$B$12*('Calcs-Table 5'!AL$21*'Calcs-Table 5'!$B21+AL$16*$B16)/(1+$B63)^AL$57</f>
        <v>8.9983196526102982E-2</v>
      </c>
      <c r="AM63">
        <f>'Assumps&amp;Panel A Calcs'!$B$12*('Calcs-Table 5'!AM$21*'Calcs-Table 5'!$B21+AM$16*$B16)/(1+$B63)^AM$57</f>
        <v>8.2024012576407401E-2</v>
      </c>
      <c r="AN63">
        <f>'Assumps&amp;Panel A Calcs'!$B$12*('Calcs-Table 5'!AN$21*'Calcs-Table 5'!$B21+AN$16*$B16)/(1+$B63)^AN$57</f>
        <v>7.4768833503074658E-2</v>
      </c>
      <c r="AO63">
        <f>'Assumps&amp;Panel A Calcs'!$B$12*('Calcs-Table 5'!AO$21*'Calcs-Table 5'!$B21+AO$16*$B16)/(1+$B63)^AO$57</f>
        <v>6.8155388743057696E-2</v>
      </c>
      <c r="AP63">
        <f>'Assumps&amp;Panel A Calcs'!$B$12*('Calcs-Table 5'!AP$21*'Calcs-Table 5'!$B21+AP$16*$B16)/(1+$B63)^AP$57</f>
        <v>6.212691568240522E-2</v>
      </c>
      <c r="AQ63">
        <f>'Assumps&amp;Panel A Calcs'!$B$12*('Calcs-Table 5'!AQ$21*'Calcs-Table 5'!$B21+AQ$16*$B16)/(1+$B63)^AQ$57</f>
        <v>5.6631672467745156E-2</v>
      </c>
      <c r="AR63">
        <f>'Assumps&amp;Panel A Calcs'!$B$12*('Calcs-Table 5'!AR$21*'Calcs-Table 5'!$B21+AR$16*$B16)/(1+$B63)^AR$57</f>
        <v>5.162249391051376E-2</v>
      </c>
      <c r="AS63">
        <f>'Assumps&amp;Panel A Calcs'!$B$12*('Calcs-Table 5'!AS$21*'Calcs-Table 5'!$B21+AS$16*$B16)/(1+$B63)^AS$57</f>
        <v>4.7056386672295898E-2</v>
      </c>
      <c r="AT63">
        <f>'Assumps&amp;Panel A Calcs'!$B$12*('Calcs-Table 5'!AT$21*'Calcs-Table 5'!$B21+AT$16*$B16)/(1+$B63)^AT$57</f>
        <v>4.2894160256787751E-2</v>
      </c>
      <c r="AU63">
        <f>'Assumps&amp;Panel A Calcs'!$B$12*('Calcs-Table 5'!AU$21*'Calcs-Table 5'!$B21+AU$16*$B16)/(1+$B63)^AU$57</f>
        <v>3.9100090641218374E-2</v>
      </c>
      <c r="AV63">
        <f>'Assumps&amp;Panel A Calcs'!$B$12*('Calcs-Table 5'!AV$21*'Calcs-Table 5'!$B21+AV$16*$B16)/(1+$B63)^AV$57</f>
        <v>3.5641613660208363E-2</v>
      </c>
      <c r="AW63">
        <f>'Assumps&amp;Panel A Calcs'!$B$12*('Calcs-Table 5'!AW$21*'Calcs-Table 5'!$B21+AW$16*$B16)/(1+$B63)^AW$57</f>
        <v>3.2489045510406198E-2</v>
      </c>
      <c r="AX63">
        <f>'Assumps&amp;Panel A Calcs'!$B$12*('Calcs-Table 5'!AX$21*'Calcs-Table 5'!$B21+AX$16*$B16)/(1+$B63)^AX$57</f>
        <v>2.9615327977018251E-2</v>
      </c>
      <c r="AY63">
        <f>'Assumps&amp;Panel A Calcs'!$B$12*('Calcs-Table 5'!AY$21*'Calcs-Table 5'!$B21+AY$16*$B16)/(1+$B63)^AY$57</f>
        <v>2.6995796195534185E-2</v>
      </c>
      <c r="AZ63">
        <f>'Assumps&amp;Panel A Calcs'!$B$12*('Calcs-Table 5'!AZ$21*'Calcs-Table 5'!$B21+AZ$16*$B16)/(1+$B63)^AZ$57</f>
        <v>2.4607966955366888E-2</v>
      </c>
      <c r="BA63">
        <f>'Assumps&amp;Panel A Calcs'!$B$12*('Calcs-Table 5'!BA$21*'Calcs-Table 5'!$B21+BA$16*$B16)/(1+$B63)^BA$57</f>
        <v>2.243134572843616E-2</v>
      </c>
      <c r="BB63">
        <f>'Assumps&amp;Panel A Calcs'!$B$12*('Calcs-Table 5'!BB$21*'Calcs-Table 5'!$B21+BB$16*$B16)/(1+$B63)^BB$57</f>
        <v>2.0447250766438996E-2</v>
      </c>
    </row>
    <row r="64" spans="1:54" x14ac:dyDescent="0.2">
      <c r="A64" s="32" t="s">
        <v>66</v>
      </c>
      <c r="B64" s="71">
        <v>0.14715303220802514</v>
      </c>
      <c r="C64">
        <f>SUM(D64:BB64)</f>
        <v>-19.655172227427361</v>
      </c>
      <c r="D64">
        <f>-'Model Params&amp;Exp Profiles'!$B$8*'Model Params&amp;Exp Profiles'!$B$14/(1+$B64)^'Calcs-Table 5'!D$44</f>
        <v>-0.92841705882352943</v>
      </c>
      <c r="E64">
        <f>(-'Assumps&amp;Panel A Calcs'!$B$88*('Assumps&amp;Panel A Calcs'!B$95+'Assumps&amp;Panel A Calcs'!B$101)+0.5*'Assumps&amp;Panel A Calcs'!B$150*'Assumps&amp;Panel A Calcs'!$B$144*'Assumps&amp;Panel A Calcs'!$B$151*('Assumps&amp;Panel A Calcs'!B$96+'Assumps&amp;Panel A Calcs'!B$102))/(1+$B64)^'Calcs-Table 5'!E$44</f>
        <v>1.8085080904374884</v>
      </c>
      <c r="F64">
        <f>(-'Assumps&amp;Panel A Calcs'!$B$88*('Assumps&amp;Panel A Calcs'!C$95+'Assumps&amp;Panel A Calcs'!C$101)+0.5*'Assumps&amp;Panel A Calcs'!C$150*'Assumps&amp;Panel A Calcs'!$B$144*'Assumps&amp;Panel A Calcs'!$B$151*('Assumps&amp;Panel A Calcs'!C$96+'Assumps&amp;Panel A Calcs'!C$102))/(1+$B64)^'Calcs-Table 5'!F$44</f>
        <v>-4.4543061079392574</v>
      </c>
      <c r="G64">
        <f>(-'Assumps&amp;Panel A Calcs'!$B$88*('Assumps&amp;Panel A Calcs'!D$95+'Assumps&amp;Panel A Calcs'!D$101)+0.5*'Assumps&amp;Panel A Calcs'!D$150*'Assumps&amp;Panel A Calcs'!$B$144*'Assumps&amp;Panel A Calcs'!$B$151*('Assumps&amp;Panel A Calcs'!D$96+'Assumps&amp;Panel A Calcs'!D$102))/(1+$B64)^'Calcs-Table 5'!G$44</f>
        <v>-5.3693725318725898</v>
      </c>
      <c r="H64">
        <f>(-'Assumps&amp;Panel A Calcs'!$B$88*('Assumps&amp;Panel A Calcs'!E$95+'Assumps&amp;Panel A Calcs'!E$101)+0.5*'Assumps&amp;Panel A Calcs'!E$150*'Assumps&amp;Panel A Calcs'!$B$144*'Assumps&amp;Panel A Calcs'!$B$151*('Assumps&amp;Panel A Calcs'!E$96+'Assumps&amp;Panel A Calcs'!E$102))/(1+$B64)^'Calcs-Table 5'!H$44</f>
        <v>-5.3847762900235345</v>
      </c>
      <c r="I64">
        <f>(-'Assumps&amp;Panel A Calcs'!$B$88*('Assumps&amp;Panel A Calcs'!F$95+'Assumps&amp;Panel A Calcs'!F$101)+0.5*'Assumps&amp;Panel A Calcs'!F$150*'Assumps&amp;Panel A Calcs'!$B$144*'Assumps&amp;Panel A Calcs'!$B$151*('Assumps&amp;Panel A Calcs'!F$96+'Assumps&amp;Panel A Calcs'!F$102))/(1+$B64)^'Calcs-Table 5'!I$44</f>
        <v>-10.994462823215398</v>
      </c>
      <c r="J64">
        <f>(-'Assumps&amp;Panel A Calcs'!$B$88*('Assumps&amp;Panel A Calcs'!G$95+'Assumps&amp;Panel A Calcs'!G$101)+0.5*'Assumps&amp;Panel A Calcs'!G$150*'Assumps&amp;Panel A Calcs'!$B$144*'Assumps&amp;Panel A Calcs'!$B$151*('Assumps&amp;Panel A Calcs'!G$96+'Assumps&amp;Panel A Calcs'!G$102))/(1+$B64)^'Calcs-Table 5'!J$44</f>
        <v>-0.17350483273069961</v>
      </c>
      <c r="K64">
        <f>(-'Assumps&amp;Panel A Calcs'!$B$88*('Assumps&amp;Panel A Calcs'!H$95+'Assumps&amp;Panel A Calcs'!H$101)+0.5*'Assumps&amp;Panel A Calcs'!H$150*'Assumps&amp;Panel A Calcs'!$B$144*'Assumps&amp;Panel A Calcs'!$B$151*('Assumps&amp;Panel A Calcs'!H$96+'Assumps&amp;Panel A Calcs'!H$102))/(1+$B64)^'Calcs-Table 5'!K$44</f>
        <v>-7.374512866045098</v>
      </c>
      <c r="L64">
        <f>(-'Assumps&amp;Panel A Calcs'!$B$88*('Assumps&amp;Panel A Calcs'!I$95+'Assumps&amp;Panel A Calcs'!I$101)+0.5*'Assumps&amp;Panel A Calcs'!I$150*'Assumps&amp;Panel A Calcs'!$B$144*'Assumps&amp;Panel A Calcs'!$B$151*('Assumps&amp;Panel A Calcs'!I$96+'Assumps&amp;Panel A Calcs'!I$102))/(1+$B64)^'Calcs-Table 5'!L$44</f>
        <v>-10.634087994516271</v>
      </c>
      <c r="M64">
        <f>(-'Assumps&amp;Panel A Calcs'!$B$88*('Assumps&amp;Panel A Calcs'!J$95+'Assumps&amp;Panel A Calcs'!J$101)+0.5*'Assumps&amp;Panel A Calcs'!J$150*'Assumps&amp;Panel A Calcs'!$B$144*'Assumps&amp;Panel A Calcs'!$B$151*('Assumps&amp;Panel A Calcs'!J$96+'Assumps&amp;Panel A Calcs'!J$102))/(1+$B64)^'Calcs-Table 5'!M$44</f>
        <v>-3.0807617899461195</v>
      </c>
      <c r="N64">
        <f>'Assumps&amp;Panel A Calcs'!$B$12*('Calcs-Table 5'!N$21*'Calcs-Table 5'!$B$27+N$16*$B26)/(1+$B64)^N$57</f>
        <v>3.0389227598463857</v>
      </c>
      <c r="O64">
        <f>'Assumps&amp;Panel A Calcs'!$B$12*('Calcs-Table 5'!O$21*'Calcs-Table 5'!$B$27+O$16*$B26)/(1+$B64)^O$57</f>
        <v>2.6893660210772952</v>
      </c>
      <c r="P64">
        <f>'Assumps&amp;Panel A Calcs'!$B$12*('Calcs-Table 5'!P$21*'Calcs-Table 5'!$B$27+P$16*$B26)/(1+$B64)^P$57</f>
        <v>2.3800175808649797</v>
      </c>
      <c r="Q64">
        <f>'Assumps&amp;Panel A Calcs'!$B$12*('Calcs-Table 5'!Q$21*'Calcs-Table 5'!$B$27+Q$16*$B26)/(1+$B64)^Q$57</f>
        <v>2.1860928055713531</v>
      </c>
      <c r="R64">
        <f>'Assumps&amp;Panel A Calcs'!$B$12*('Calcs-Table 5'!R$21*'Calcs-Table 5'!$B$27+R$16*$B26)/(1+$B64)^R$57</f>
        <v>1.9346341367762565</v>
      </c>
      <c r="S64">
        <f>'Assumps&amp;Panel A Calcs'!$B$12*('Calcs-Table 5'!S$21*'Calcs-Table 5'!$B$27+S$16*$B26)/(1+$B64)^S$57</f>
        <v>1.7120998859889653</v>
      </c>
      <c r="T64">
        <f>'Assumps&amp;Panel A Calcs'!$B$12*('Calcs-Table 5'!T$21*'Calcs-Table 5'!$B$27+T$16*$B26)/(1+$B64)^T$57</f>
        <v>1.5151629777855178</v>
      </c>
      <c r="U64">
        <f>'Assumps&amp;Panel A Calcs'!$B$12*('Calcs-Table 5'!U$21*'Calcs-Table 5'!$B$27+U$16*$B26)/(1+$B64)^U$57</f>
        <v>1.3408790386816685</v>
      </c>
      <c r="V64">
        <f>'Assumps&amp;Panel A Calcs'!$B$12*('Calcs-Table 5'!V$21*'Calcs-Table 5'!$B$27+V$16*$B26)/(1+$B64)^V$57</f>
        <v>1.1866423762568918</v>
      </c>
      <c r="W64">
        <f>'Assumps&amp;Panel A Calcs'!$B$12*('Calcs-Table 5'!W$21*'Calcs-Table 5'!$B$27+W$16*$B26)/(1+$B64)^W$57</f>
        <v>1.0501470218469855</v>
      </c>
      <c r="X64">
        <f>'Assumps&amp;Panel A Calcs'!$B$12*('Calcs-Table 5'!X$21*'Calcs-Table 5'!$B$27+X$16*$B26)/(1+$B64)^X$57</f>
        <v>0.92935225436054214</v>
      </c>
      <c r="Y64">
        <f>'Assumps&amp;Panel A Calcs'!$B$12*('Calcs-Table 5'!Y$21*'Calcs-Table 5'!$B$27+Y$16*$B26)/(1+$B64)^Y$57</f>
        <v>0.82245208977116813</v>
      </c>
      <c r="Z64">
        <f>'Assumps&amp;Panel A Calcs'!$B$12*('Calcs-Table 5'!Z$21*'Calcs-Table 5'!$B$27+Z$16*$B26)/(1+$B64)^Z$57</f>
        <v>0.72784828012752811</v>
      </c>
      <c r="AA64">
        <f>'Assumps&amp;Panel A Calcs'!$B$12*('Calcs-Table 5'!AA$21*'Calcs-Table 5'!$B$27+AA$16*$B26)/(1+$B64)^AA$57</f>
        <v>0.64412641839355922</v>
      </c>
      <c r="AB64">
        <f>'Assumps&amp;Panel A Calcs'!$B$12*('Calcs-Table 5'!AB$21*'Calcs-Table 5'!$B$27+AB$16*$B26)/(1+$B64)^AB$57</f>
        <v>0.57003479186599026</v>
      </c>
      <c r="AC64">
        <f>'Assumps&amp;Panel A Calcs'!$B$12*('Calcs-Table 5'!AC$21*'Calcs-Table 5'!$B$27+AC$16*$B26)/(1+$B64)^AC$57</f>
        <v>0.50446566800985615</v>
      </c>
      <c r="AD64">
        <f>'Assumps&amp;Panel A Calcs'!$B$12*('Calcs-Table 5'!AD$21*'Calcs-Table 5'!$B$27+AD$16*$B26)/(1+$B64)^AD$57</f>
        <v>0.44643873291940661</v>
      </c>
      <c r="AE64">
        <f>'Assumps&amp;Panel A Calcs'!$B$12*('Calcs-Table 5'!AE$21*'Calcs-Table 5'!$B$27+AE$16*$B26)/(1+$B64)^AE$57</f>
        <v>0.39508643479538286</v>
      </c>
      <c r="AF64">
        <f>'Assumps&amp;Panel A Calcs'!$B$12*('Calcs-Table 5'!AF$21*'Calcs-Table 5'!$B$27+AF$16*$B26)/(1+$B64)^AF$57</f>
        <v>0.34964101331123759</v>
      </c>
      <c r="AG64">
        <f>'Assumps&amp;Panel A Calcs'!$B$12*('Calcs-Table 5'!AG$21*'Calcs-Table 5'!$B$27+AG$16*$B26)/(1+$B64)^AG$57</f>
        <v>0.30942302094634627</v>
      </c>
      <c r="AH64">
        <f>'Assumps&amp;Panel A Calcs'!$B$12*('Calcs-Table 5'!AH$21*'Calcs-Table 5'!$B$27+AH$16*$B26)/(1+$B64)^AH$57</f>
        <v>0.2738311646704229</v>
      </c>
      <c r="AI64">
        <f>'Assumps&amp;Panel A Calcs'!$B$12*('Calcs-Table 5'!AI$21*'Calcs-Table 5'!$B$27+AI$16*$B26)/(1+$B64)^AI$57</f>
        <v>0.24233331610372438</v>
      </c>
      <c r="AJ64">
        <f>'Assumps&amp;Panel A Calcs'!$B$12*('Calcs-Table 5'!AJ$21*'Calcs-Table 5'!$B$27+AJ$16*$B26)/(1+$B64)^AJ$57</f>
        <v>0.214458555747328</v>
      </c>
      <c r="AK64">
        <f>'Assumps&amp;Panel A Calcs'!$B$12*('Calcs-Table 5'!AK$21*'Calcs-Table 5'!$B$27+AK$16*$B26)/(1+$B64)^AK$57</f>
        <v>0.1897901323379898</v>
      </c>
      <c r="AL64">
        <f>'Assumps&amp;Panel A Calcs'!$B$12*('Calcs-Table 5'!AL$21*'Calcs-Table 5'!$B$27+AL$16*$B26)/(1+$B64)^AL$57</f>
        <v>0.16795923206398108</v>
      </c>
      <c r="AM64">
        <f>'Assumps&amp;Panel A Calcs'!$B$12*('Calcs-Table 5'!AM$21*'Calcs-Table 5'!$B$27+AM$16*$B26)/(1+$B64)^AM$57</f>
        <v>0.14863946448640239</v>
      </c>
      <c r="AN64">
        <f>'Assumps&amp;Panel A Calcs'!$B$12*('Calcs-Table 5'!AN$21*'Calcs-Table 5'!$B$27+AN$16*$B26)/(1+$B64)^AN$57</f>
        <v>0.13154198272583364</v>
      </c>
      <c r="AO64">
        <f>'Assumps&amp;Panel A Calcs'!$B$12*('Calcs-Table 5'!AO$21*'Calcs-Table 5'!$B$27+AO$16*$B26)/(1+$B64)^AO$57</f>
        <v>0.11641116495697834</v>
      </c>
      <c r="AP64">
        <f>'Assumps&amp;Panel A Calcs'!$B$12*('Calcs-Table 5'!AP$21*'Calcs-Table 5'!$B$27+AP$16*$B26)/(1+$B64)^AP$57</f>
        <v>0.10302079264599241</v>
      </c>
      <c r="AQ64">
        <f>'Assumps&amp;Panel A Calcs'!$B$12*('Calcs-Table 5'!AQ$21*'Calcs-Table 5'!$B$27+AQ$16*$B26)/(1+$B64)^AQ$57</f>
        <v>9.117066839190964E-2</v>
      </c>
      <c r="AR64">
        <f>'Assumps&amp;Panel A Calcs'!$B$12*('Calcs-Table 5'!AR$21*'Calcs-Table 5'!$B$27+AR$16*$B26)/(1+$B64)^AR$57</f>
        <v>8.0683622806030697E-2</v>
      </c>
      <c r="AS64">
        <f>'Assumps&amp;Panel A Calcs'!$B$12*('Calcs-Table 5'!AS$21*'Calcs-Table 5'!$B$27+AS$16*$B26)/(1+$B64)^AS$57</f>
        <v>7.1402865679588576E-2</v>
      </c>
      <c r="AT64">
        <f>'Assumps&amp;Panel A Calcs'!$B$12*('Calcs-Table 5'!AT$21*'Calcs-Table 5'!$B$27+AT$16*$B26)/(1+$B64)^AT$57</f>
        <v>6.3189641837405081E-2</v>
      </c>
      <c r="AU64">
        <f>'Assumps&amp;Panel A Calcs'!$B$12*('Calcs-Table 5'!AU$21*'Calcs-Table 5'!$B$27+AU$16*$B26)/(1+$B64)^AU$57</f>
        <v>5.5921156630565953E-2</v>
      </c>
      <c r="AV64">
        <f>'Assumps&amp;Panel A Calcs'!$B$12*('Calcs-Table 5'!AV$21*'Calcs-Table 5'!$B$27+AV$16*$B26)/(1+$B64)^AV$57</f>
        <v>4.9488740052474237E-2</v>
      </c>
      <c r="AW64">
        <f>'Assumps&amp;Panel A Calcs'!$B$12*('Calcs-Table 5'!AW$21*'Calcs-Table 5'!$B$27+AW$16*$B26)/(1+$B64)^AW$57</f>
        <v>4.3796222030262767E-2</v>
      </c>
      <c r="AX64">
        <f>'Assumps&amp;Panel A Calcs'!$B$12*('Calcs-Table 5'!AX$21*'Calcs-Table 5'!$B$27+AX$16*$B26)/(1+$B64)^AX$57</f>
        <v>3.8758494600797097E-2</v>
      </c>
      <c r="AY64">
        <f>'Assumps&amp;Panel A Calcs'!$B$12*('Calcs-Table 5'!AY$21*'Calcs-Table 5'!$B$27+AY$16*$B26)/(1+$B64)^AY$57</f>
        <v>3.4300239474582939E-2</v>
      </c>
      <c r="AZ64">
        <f>'Assumps&amp;Panel A Calcs'!$B$12*('Calcs-Table 5'!AZ$21*'Calcs-Table 5'!$B$27+AZ$16*$B26)/(1+$B64)^AZ$57</f>
        <v>3.0354801963581469E-2</v>
      </c>
      <c r="BA64">
        <f>'Assumps&amp;Panel A Calcs'!$B$12*('Calcs-Table 5'!BA$21*'Calcs-Table 5'!$B$27+BA$16*$B26)/(1+$B64)^BA$57</f>
        <v>2.6863194437200155E-2</v>
      </c>
      <c r="BB64">
        <f>'Assumps&amp;Panel A Calcs'!$B$12*('Calcs-Table 5'!BB$21*'Calcs-Table 5'!$B$27+BB$16*$B26)/(1+$B64)^BB$57</f>
        <v>2.3773214407282472E-2</v>
      </c>
    </row>
    <row r="67" spans="1:54" x14ac:dyDescent="0.2">
      <c r="A67" s="6" t="s">
        <v>46</v>
      </c>
    </row>
    <row r="68" spans="1:54" x14ac:dyDescent="0.2">
      <c r="A68" t="s">
        <v>41</v>
      </c>
      <c r="C68" t="s">
        <v>192</v>
      </c>
      <c r="D68" t="s">
        <v>401</v>
      </c>
    </row>
    <row r="69" spans="1:54" x14ac:dyDescent="0.2">
      <c r="A69" t="s">
        <v>402</v>
      </c>
      <c r="B69" s="16">
        <f>'Assumps&amp;Panel A Calcs'!B25+'Assumps&amp;Panel A Calcs'!B26+'Assumps&amp;Panel A Calcs'!B27</f>
        <v>18.5</v>
      </c>
      <c r="C69" s="19">
        <f>SUM(D69:BB69)</f>
        <v>705.40519780553541</v>
      </c>
      <c r="D69">
        <f>'Calcs-Table 5'!D22*$B69</f>
        <v>0</v>
      </c>
      <c r="E69">
        <f>'Calcs-Table 5'!E22*$B69</f>
        <v>0</v>
      </c>
      <c r="F69">
        <f>'Calcs-Table 5'!F22*$B69</f>
        <v>0</v>
      </c>
      <c r="G69">
        <f>'Calcs-Table 5'!G22*$B69</f>
        <v>0</v>
      </c>
      <c r="H69">
        <f>'Calcs-Table 5'!H22*$B69</f>
        <v>0</v>
      </c>
      <c r="I69">
        <f>'Calcs-Table 5'!I22*$B69</f>
        <v>0</v>
      </c>
      <c r="J69">
        <f>'Calcs-Table 5'!J22*$B69</f>
        <v>0</v>
      </c>
      <c r="K69">
        <f>'Calcs-Table 5'!K22*$B69</f>
        <v>0</v>
      </c>
      <c r="L69">
        <f>'Calcs-Table 5'!L22*$B69</f>
        <v>0</v>
      </c>
      <c r="M69">
        <f>'Calcs-Table 5'!M22*$B69</f>
        <v>0</v>
      </c>
      <c r="N69">
        <f>'Calcs-Table 5'!N22*$B69</f>
        <v>55.687026692948777</v>
      </c>
      <c r="O69">
        <f>'Calcs-Table 5'!O22*$B69</f>
        <v>51.46424169201785</v>
      </c>
      <c r="P69">
        <f>'Calcs-Table 5'!P22*$B69</f>
        <v>47.561673341589923</v>
      </c>
      <c r="Q69">
        <f>'Calcs-Table 5'!Q22*$B69</f>
        <v>43.955039395887205</v>
      </c>
      <c r="R69">
        <f>'Calcs-Table 5'!R22*$B69</f>
        <v>40.621898948297407</v>
      </c>
      <c r="S69">
        <f>'Calcs-Table 5'!S22*$B69</f>
        <v>37.541512801376001</v>
      </c>
      <c r="T69">
        <f>'Calcs-Table 5'!T22*$B69</f>
        <v>34.694714425085948</v>
      </c>
      <c r="U69">
        <f>'Calcs-Table 5'!U22*$B69</f>
        <v>32.063790700361636</v>
      </c>
      <c r="V69">
        <f>'Calcs-Table 5'!V22*$B69</f>
        <v>29.632371705969174</v>
      </c>
      <c r="W69">
        <f>'Calcs-Table 5'!W22*$B69</f>
        <v>27.385328862903879</v>
      </c>
      <c r="X69">
        <f>'Calcs-Table 5'!X22*$B69</f>
        <v>25.308680802567153</v>
      </c>
      <c r="Y69">
        <f>'Calcs-Table 5'!Y22*$B69</f>
        <v>23.38950637302338</v>
      </c>
      <c r="Z69">
        <f>'Calcs-Table 5'!Z22*$B69</f>
        <v>21.615864242051281</v>
      </c>
      <c r="AA69">
        <f>'Calcs-Table 5'!AA22*$B69</f>
        <v>19.976718596750537</v>
      </c>
      <c r="AB69">
        <f>'Calcs-Table 5'!AB22*$B69</f>
        <v>18.461870477397497</v>
      </c>
      <c r="AC69">
        <f>'Calcs-Table 5'!AC22*$B69</f>
        <v>17.06189431830127</v>
      </c>
      <c r="AD69">
        <f>'Calcs-Table 5'!AD22*$B69</f>
        <v>15.768079300809694</v>
      </c>
      <c r="AE69">
        <f>'Calcs-Table 5'!AE22*$B69</f>
        <v>14.572375153556671</v>
      </c>
      <c r="AF69">
        <f>'Calcs-Table 5'!AF22*$B69</f>
        <v>13.46734206271346</v>
      </c>
      <c r="AG69">
        <f>'Calcs-Table 5'!AG22*$B69</f>
        <v>12.446104380579616</v>
      </c>
      <c r="AH69">
        <f>'Calcs-Table 5'!AH22*$B69</f>
        <v>11.502307844482862</v>
      </c>
      <c r="AI69">
        <f>'Calcs-Table 5'!AI22*$B69</f>
        <v>10.63008003979882</v>
      </c>
      <c r="AJ69">
        <f>'Calcs-Table 5'!AJ22*$B69</f>
        <v>9.8239938610867199</v>
      </c>
      <c r="AK69">
        <f>'Calcs-Table 5'!AK22*$B69</f>
        <v>9.0790337439920261</v>
      </c>
      <c r="AL69">
        <f>'Calcs-Table 5'!AL22*$B69</f>
        <v>8.3905644578067431</v>
      </c>
      <c r="AM69">
        <f>'Calcs-Table 5'!AM22*$B69</f>
        <v>7.7543022645110655</v>
      </c>
      <c r="AN69">
        <f>'Calcs-Table 5'!AN22*$B69</f>
        <v>7.1662882648444572</v>
      </c>
      <c r="AO69">
        <f>'Calcs-Table 5'!AO22*$B69</f>
        <v>6.6228637655622151</v>
      </c>
      <c r="AP69">
        <f>'Calcs-Table 5'!AP22*$B69</f>
        <v>6.1206475146097059</v>
      </c>
      <c r="AQ69">
        <f>'Calcs-Table 5'!AQ22*$B69</f>
        <v>5.6565146625687523</v>
      </c>
      <c r="AR69">
        <f>'Calcs-Table 5'!AR22*$B69</f>
        <v>5.2275773194718234</v>
      </c>
      <c r="AS69">
        <f>'Calcs-Table 5'!AS22*$B69</f>
        <v>4.8311665860061872</v>
      </c>
      <c r="AT69">
        <f>'Calcs-Table 5'!AT22*$B69</f>
        <v>4.4648159473040332</v>
      </c>
      <c r="AU69">
        <f>'Calcs-Table 5'!AU22*$B69</f>
        <v>4.1262459259927686</v>
      </c>
      <c r="AV69">
        <f>'Calcs-Table 5'!AV22*$B69</f>
        <v>3.8133498990148929</v>
      </c>
      <c r="AW69">
        <f>'Calcs-Table 5'!AW22*$B69</f>
        <v>3.5241809899680652</v>
      </c>
      <c r="AX69">
        <f>'Calcs-Table 5'!AX22*$B69</f>
        <v>3.2569399554079017</v>
      </c>
      <c r="AY69">
        <f>'Calcs-Table 5'!AY22*$B69</f>
        <v>3.0099639897406485</v>
      </c>
      <c r="AZ69">
        <f>'Calcs-Table 5'!AZ22*$B69</f>
        <v>2.7817163790484352</v>
      </c>
      <c r="BA69">
        <f>'Calcs-Table 5'!BA22*$B69</f>
        <v>2.5707769394719819</v>
      </c>
      <c r="BB69">
        <f>'Calcs-Table 5'!BB22*$B69</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tint="-0.499984740745262"/>
  </sheetPr>
  <dimension ref="A1:BB75"/>
  <sheetViews>
    <sheetView showRuler="0" topLeftCell="B8" workbookViewId="0">
      <selection activeCell="B27" sqref="B27"/>
    </sheetView>
  </sheetViews>
  <sheetFormatPr baseColWidth="10" defaultColWidth="11" defaultRowHeight="16" x14ac:dyDescent="0.2"/>
  <cols>
    <col min="1" max="1" width="56.6640625" customWidth="1"/>
  </cols>
  <sheetData>
    <row r="1" spans="1:4" x14ac:dyDescent="0.2">
      <c r="A1" s="19" t="s">
        <v>461</v>
      </c>
    </row>
    <row r="2" spans="1:4" x14ac:dyDescent="0.2">
      <c r="A2" t="s">
        <v>428</v>
      </c>
    </row>
    <row r="3" spans="1:4" x14ac:dyDescent="0.2">
      <c r="A3" s="19" t="s">
        <v>235</v>
      </c>
    </row>
    <row r="4" spans="1:4" x14ac:dyDescent="0.2">
      <c r="A4" s="14" t="s">
        <v>78</v>
      </c>
      <c r="B4">
        <f>'Assumps&amp;Panel A Calcs'!$B$10*'Assumps&amp;Panel A Calcs'!$B$63*'Assumps&amp;Panel A Calcs'!$B$135</f>
        <v>13.439352513415081</v>
      </c>
      <c r="C4" t="s">
        <v>237</v>
      </c>
    </row>
    <row r="5" spans="1:4" x14ac:dyDescent="0.2">
      <c r="A5" s="60" t="s">
        <v>240</v>
      </c>
      <c r="B5" s="61"/>
      <c r="C5" s="61"/>
    </row>
    <row r="6" spans="1:4" x14ac:dyDescent="0.2">
      <c r="A6" s="62" t="s">
        <v>223</v>
      </c>
      <c r="B6" s="61">
        <f>'Assumps&amp;Panel A Calcs'!$B66*'Assumps&amp;Panel A Calcs'!$B$10*'Assumps&amp;Panel A Calcs'!$B$135</f>
        <v>0</v>
      </c>
      <c r="C6" s="61" t="s">
        <v>247</v>
      </c>
    </row>
    <row r="7" spans="1:4" x14ac:dyDescent="0.2">
      <c r="A7" s="62" t="s">
        <v>224</v>
      </c>
      <c r="B7" s="61">
        <f>'Assumps&amp;Panel A Calcs'!$B67*'Assumps&amp;Panel A Calcs'!$B$10*'Assumps&amp;Panel A Calcs'!$B$135</f>
        <v>3.4046359700651538</v>
      </c>
      <c r="C7" s="61"/>
    </row>
    <row r="8" spans="1:4" x14ac:dyDescent="0.2">
      <c r="A8" s="62" t="s">
        <v>225</v>
      </c>
      <c r="B8" s="61">
        <f>'Assumps&amp;Panel A Calcs'!$B68*'Assumps&amp;Panel A Calcs'!$B$10*'Assumps&amp;Panel A Calcs'!$B$135</f>
        <v>13.439352513415081</v>
      </c>
      <c r="C8" s="61"/>
    </row>
    <row r="9" spans="1:4" x14ac:dyDescent="0.2">
      <c r="A9" s="76" t="s">
        <v>446</v>
      </c>
      <c r="B9" s="66"/>
      <c r="C9" s="66"/>
      <c r="D9" s="66"/>
    </row>
    <row r="10" spans="1:4" x14ac:dyDescent="0.2">
      <c r="A10" s="60" t="s">
        <v>447</v>
      </c>
      <c r="B10" s="61"/>
      <c r="C10" s="61"/>
    </row>
    <row r="11" spans="1:4" x14ac:dyDescent="0.2">
      <c r="A11" s="62" t="s">
        <v>223</v>
      </c>
      <c r="B11" s="61">
        <v>0</v>
      </c>
      <c r="C11" s="61"/>
    </row>
    <row r="12" spans="1:4" x14ac:dyDescent="0.2">
      <c r="A12" s="62" t="s">
        <v>224</v>
      </c>
      <c r="B12" s="77">
        <f>'Assumps&amp;Panel A Calcs'!B170*'Model Params&amp;Exp Profiles'!B13/'Model Params&amp;Exp Profiles'!B14</f>
        <v>0.64841411764705881</v>
      </c>
      <c r="C12" s="61"/>
    </row>
    <row r="13" spans="1:4" x14ac:dyDescent="0.2">
      <c r="A13" s="62" t="s">
        <v>225</v>
      </c>
      <c r="B13" s="77">
        <f>'Assumps&amp;Panel A Calcs'!B170</f>
        <v>2.5595294117647058</v>
      </c>
      <c r="C13" s="61"/>
    </row>
    <row r="14" spans="1:4" x14ac:dyDescent="0.2">
      <c r="A14" s="14"/>
    </row>
    <row r="15" spans="1:4" x14ac:dyDescent="0.2">
      <c r="A15" s="67" t="s">
        <v>239</v>
      </c>
    </row>
    <row r="16" spans="1:4" x14ac:dyDescent="0.2">
      <c r="A16" s="14" t="s">
        <v>79</v>
      </c>
      <c r="B16">
        <f>'Assumps&amp;Panel A Calcs'!B10*('Assumps&amp;Panel A Calcs'!B63+'Assumps&amp;Panel A Calcs'!B64)*'Assumps&amp;Panel A Calcs'!B135</f>
        <v>91.99602623079835</v>
      </c>
      <c r="C16" t="s">
        <v>238</v>
      </c>
    </row>
    <row r="17" spans="1:54" x14ac:dyDescent="0.2">
      <c r="A17" s="60" t="s">
        <v>243</v>
      </c>
      <c r="B17" s="61"/>
      <c r="C17" s="61"/>
    </row>
    <row r="18" spans="1:54" x14ac:dyDescent="0.2">
      <c r="A18" s="62" t="s">
        <v>223</v>
      </c>
      <c r="B18" s="61">
        <f>('Assumps&amp;Panel A Calcs'!B66+('Assumps&amp;Panel A Calcs'!B70/'Assumps&amp;Panel A Calcs'!$B$24))*'Assumps&amp;Panel A Calcs'!$B$10*'Assumps&amp;Panel A Calcs'!$B$135</f>
        <v>0</v>
      </c>
      <c r="C18" s="61"/>
    </row>
    <row r="19" spans="1:54" x14ac:dyDescent="0.2">
      <c r="A19" s="62" t="s">
        <v>224</v>
      </c>
      <c r="B19" s="61">
        <f>('Assumps&amp;Panel A Calcs'!B67+('Assumps&amp;Panel A Calcs'!B71/'Assumps&amp;Panel A Calcs'!$B$24))*'Assumps&amp;Panel A Calcs'!$B$10*'Assumps&amp;Panel A Calcs'!$B$135</f>
        <v>23.305659978468913</v>
      </c>
      <c r="C19" s="61"/>
    </row>
    <row r="20" spans="1:54" x14ac:dyDescent="0.2">
      <c r="A20" s="62" t="s">
        <v>225</v>
      </c>
      <c r="B20" s="61">
        <f>('Assumps&amp;Panel A Calcs'!B68+('Assumps&amp;Panel A Calcs'!B72/'Assumps&amp;Panel A Calcs'!$B$24))*'Assumps&amp;Panel A Calcs'!$B$10*'Assumps&amp;Panel A Calcs'!$B$135</f>
        <v>72.35685780145252</v>
      </c>
      <c r="C20" s="61"/>
    </row>
    <row r="22" spans="1:54" x14ac:dyDescent="0.2">
      <c r="A22" s="78" t="s">
        <v>448</v>
      </c>
    </row>
    <row r="23" spans="1:54" x14ac:dyDescent="0.2">
      <c r="A23" s="60" t="s">
        <v>449</v>
      </c>
      <c r="B23" s="61"/>
    </row>
    <row r="24" spans="1:54" x14ac:dyDescent="0.2">
      <c r="A24" s="62" t="s">
        <v>223</v>
      </c>
      <c r="B24" s="61">
        <v>0</v>
      </c>
    </row>
    <row r="25" spans="1:54" x14ac:dyDescent="0.2">
      <c r="A25" s="62" t="s">
        <v>224</v>
      </c>
      <c r="B25" s="61">
        <f>('Assumps&amp;Panel A Calcs'!B170+('Model Params&amp;Exp Profiles'!$B$20/'Model Params&amp;Exp Profiles'!$B$21)*'Assumps&amp;Panel A Calcs'!B172)*'Model Params&amp;Exp Profiles'!B13/'Model Params&amp;Exp Profiles'!B14</f>
        <v>1.3015670588235297</v>
      </c>
    </row>
    <row r="26" spans="1:54" x14ac:dyDescent="0.2">
      <c r="A26" s="62" t="s">
        <v>225</v>
      </c>
      <c r="B26" s="77">
        <f>'Assumps&amp;Panel A Calcs'!B170+('Model Params&amp;Exp Profiles'!B20/'Model Params&amp;Exp Profiles'!B21)*'Assumps&amp;Panel A Calcs'!B172</f>
        <v>5.1377647058823541</v>
      </c>
    </row>
    <row r="27" spans="1:54" x14ac:dyDescent="0.2">
      <c r="A27" s="78"/>
    </row>
    <row r="28" spans="1:54" x14ac:dyDescent="0.2">
      <c r="A28" s="78"/>
    </row>
    <row r="29" spans="1:54" x14ac:dyDescent="0.2">
      <c r="A29" s="76" t="s">
        <v>392</v>
      </c>
    </row>
    <row r="30" spans="1:54" x14ac:dyDescent="0.2">
      <c r="A30" s="19"/>
      <c r="C30" t="s">
        <v>395</v>
      </c>
      <c r="D30">
        <v>0</v>
      </c>
      <c r="E30">
        <v>1</v>
      </c>
      <c r="F30">
        <v>2</v>
      </c>
      <c r="G30">
        <v>3</v>
      </c>
      <c r="H30">
        <v>4</v>
      </c>
      <c r="I30">
        <v>5</v>
      </c>
      <c r="J30">
        <v>6</v>
      </c>
      <c r="K30">
        <v>7</v>
      </c>
      <c r="L30">
        <v>8</v>
      </c>
      <c r="M30">
        <v>9</v>
      </c>
      <c r="N30">
        <v>10</v>
      </c>
      <c r="O30">
        <v>11</v>
      </c>
      <c r="P30">
        <v>12</v>
      </c>
      <c r="Q30">
        <v>13</v>
      </c>
      <c r="R30">
        <v>14</v>
      </c>
      <c r="S30">
        <v>15</v>
      </c>
      <c r="T30">
        <v>16</v>
      </c>
      <c r="U30">
        <v>17</v>
      </c>
      <c r="V30">
        <v>18</v>
      </c>
      <c r="W30">
        <v>19</v>
      </c>
      <c r="X30">
        <v>20</v>
      </c>
      <c r="Y30">
        <v>21</v>
      </c>
      <c r="Z30">
        <v>22</v>
      </c>
      <c r="AA30">
        <v>23</v>
      </c>
      <c r="AB30">
        <v>24</v>
      </c>
      <c r="AC30">
        <v>25</v>
      </c>
      <c r="AD30">
        <v>26</v>
      </c>
      <c r="AE30">
        <v>27</v>
      </c>
      <c r="AF30">
        <v>28</v>
      </c>
      <c r="AG30">
        <v>29</v>
      </c>
      <c r="AH30">
        <v>30</v>
      </c>
      <c r="AI30">
        <v>31</v>
      </c>
      <c r="AJ30">
        <v>32</v>
      </c>
      <c r="AK30">
        <v>33</v>
      </c>
      <c r="AL30">
        <v>34</v>
      </c>
      <c r="AM30">
        <v>35</v>
      </c>
      <c r="AN30">
        <v>36</v>
      </c>
      <c r="AO30">
        <v>37</v>
      </c>
      <c r="AP30">
        <v>38</v>
      </c>
      <c r="AQ30">
        <v>39</v>
      </c>
      <c r="AR30">
        <v>40</v>
      </c>
      <c r="AS30">
        <v>41</v>
      </c>
      <c r="AT30">
        <v>42</v>
      </c>
      <c r="AU30">
        <v>43</v>
      </c>
      <c r="AV30">
        <v>44</v>
      </c>
      <c r="AW30">
        <v>45</v>
      </c>
      <c r="AX30">
        <v>46</v>
      </c>
      <c r="AY30">
        <v>47</v>
      </c>
      <c r="AZ30">
        <v>48</v>
      </c>
      <c r="BA30">
        <v>49</v>
      </c>
      <c r="BB30">
        <v>50</v>
      </c>
    </row>
    <row r="31" spans="1:54" x14ac:dyDescent="0.2">
      <c r="A31" t="s">
        <v>281</v>
      </c>
    </row>
    <row r="32" spans="1:54" x14ac:dyDescent="0.2">
      <c r="A32" t="s">
        <v>274</v>
      </c>
      <c r="B32">
        <f>'Model Params&amp;Exp Profiles'!B25</f>
        <v>1.7450000000000001</v>
      </c>
      <c r="C32" t="s">
        <v>291</v>
      </c>
      <c r="D32">
        <v>0</v>
      </c>
      <c r="E32">
        <v>0</v>
      </c>
      <c r="F32">
        <v>0</v>
      </c>
      <c r="G32">
        <v>0</v>
      </c>
      <c r="H32">
        <v>0</v>
      </c>
      <c r="I32">
        <v>0</v>
      </c>
      <c r="J32">
        <v>0</v>
      </c>
      <c r="K32">
        <v>0</v>
      </c>
      <c r="L32">
        <v>0</v>
      </c>
      <c r="M32">
        <v>0</v>
      </c>
      <c r="N32">
        <f>'Assumps&amp;Panel A Calcs'!$B$135*'Assumps&amp;Panel A Calcs'!$B$10*'Model Params&amp;Exp Profiles'!R9*'Model Params&amp;Exp Profiles'!R8</f>
        <v>7.7016346781748304</v>
      </c>
      <c r="O32">
        <f>'Assumps&amp;Panel A Calcs'!$B$135*'Assumps&amp;Panel A Calcs'!$B$10*'Model Params&amp;Exp Profiles'!S9*'Model Params&amp;Exp Profiles'!S8</f>
        <v>7.8186995252830886</v>
      </c>
      <c r="P32">
        <f>'Assumps&amp;Panel A Calcs'!$B$135*'Assumps&amp;Panel A Calcs'!$B$10*'Model Params&amp;Exp Profiles'!T9*'Model Params&amp;Exp Profiles'!T8</f>
        <v>7.9375437580673927</v>
      </c>
      <c r="Q32">
        <f>'Assumps&amp;Panel A Calcs'!$B$135*'Assumps&amp;Panel A Calcs'!$B$10*'Model Params&amp;Exp Profiles'!U9*'Model Params&amp;Exp Profiles'!U8</f>
        <v>8.0581944231900184</v>
      </c>
      <c r="R32">
        <f>'Assumps&amp;Panel A Calcs'!$B$135*'Assumps&amp;Panel A Calcs'!$B$10*'Model Params&amp;Exp Profiles'!V9*'Model Params&amp;Exp Profiles'!V8</f>
        <v>8.1806789784225078</v>
      </c>
      <c r="S32">
        <f>'Assumps&amp;Panel A Calcs'!$B$135*'Assumps&amp;Panel A Calcs'!$B$10*'Model Params&amp;Exp Profiles'!W9*'Model Params&amp;Exp Profiles'!W8</f>
        <v>8.305025298894531</v>
      </c>
      <c r="T32">
        <f>'Assumps&amp;Panel A Calcs'!$B$135*'Assumps&amp;Panel A Calcs'!$B$10*'Model Params&amp;Exp Profiles'!X9*'Model Params&amp;Exp Profiles'!X8</f>
        <v>8.4312616834377287</v>
      </c>
      <c r="U32">
        <f>'Assumps&amp;Panel A Calcs'!$B$135*'Assumps&amp;Panel A Calcs'!$B$10*'Model Params&amp;Exp Profiles'!Y9*'Model Params&amp;Exp Profiles'!Y8</f>
        <v>8.5594168610259835</v>
      </c>
      <c r="V32">
        <f>'Assumps&amp;Panel A Calcs'!$B$135*'Assumps&amp;Panel A Calcs'!$B$10*'Model Params&amp;Exp Profiles'!Z9*'Model Params&amp;Exp Profiles'!Z8</f>
        <v>8.6895199973135799</v>
      </c>
      <c r="W32">
        <f>'Assumps&amp;Panel A Calcs'!$B$135*'Assumps&amp;Panel A Calcs'!$B$10*'Model Params&amp;Exp Profiles'!AA9*'Model Params&amp;Exp Profiles'!AA8</f>
        <v>8.8216007012727466</v>
      </c>
      <c r="X32">
        <f>'Assumps&amp;Panel A Calcs'!$B$135*'Assumps&amp;Panel A Calcs'!$B$10*'Model Params&amp;Exp Profiles'!AB9*'Model Params&amp;Exp Profiles'!AB8</f>
        <v>8.9556890319320939</v>
      </c>
      <c r="Y32">
        <f>'Assumps&amp;Panel A Calcs'!$B$135*'Assumps&amp;Panel A Calcs'!$B$10*'Model Params&amp;Exp Profiles'!AC9*'Model Params&amp;Exp Profiles'!AC8</f>
        <v>9.091815505217463</v>
      </c>
      <c r="Z32">
        <f>'Assumps&amp;Panel A Calcs'!$B$135*'Assumps&amp;Panel A Calcs'!$B$10*'Model Params&amp;Exp Profiles'!AD9*'Model Params&amp;Exp Profiles'!AD8</f>
        <v>9.2300111008967693</v>
      </c>
      <c r="AA32">
        <f>'Assumps&amp;Panel A Calcs'!$B$135*'Assumps&amp;Panel A Calcs'!$B$10*'Model Params&amp;Exp Profiles'!AE9*'Model Params&amp;Exp Profiles'!AE8</f>
        <v>9.3703072696304019</v>
      </c>
      <c r="AB32">
        <f>'Assumps&amp;Panel A Calcs'!$B$135*'Assumps&amp;Panel A Calcs'!$B$10*'Model Params&amp;Exp Profiles'!AF9*'Model Params&amp;Exp Profiles'!AF8</f>
        <v>9.5127359401287865</v>
      </c>
      <c r="AC32">
        <f>'Assumps&amp;Panel A Calcs'!$B$135*'Assumps&amp;Panel A Calcs'!$B$10*'Model Params&amp;Exp Profiles'!AG9*'Model Params&amp;Exp Profiles'!AG8</f>
        <v>9.6573295264187458</v>
      </c>
      <c r="AD32">
        <f>'Assumps&amp;Panel A Calcs'!$B$135*'Assumps&amp;Panel A Calcs'!$B$10*'Model Params&amp;Exp Profiles'!AH9*'Model Params&amp;Exp Profiles'!AH8</f>
        <v>9.8041209352203111</v>
      </c>
      <c r="AE32">
        <f>'Assumps&amp;Panel A Calcs'!$B$135*'Assumps&amp;Panel A Calcs'!$B$10*'Model Params&amp;Exp Profiles'!AI9*'Model Params&amp;Exp Profiles'!AI8</f>
        <v>9.9531435734356606</v>
      </c>
      <c r="AF32">
        <f>'Assumps&amp;Panel A Calcs'!$B$135*'Assumps&amp;Panel A Calcs'!$B$10*'Model Params&amp;Exp Profiles'!AJ9*'Model Params&amp;Exp Profiles'!AJ8</f>
        <v>10.104431355751883</v>
      </c>
      <c r="AG32">
        <f>'Assumps&amp;Panel A Calcs'!$B$135*'Assumps&amp;Panel A Calcs'!$B$10*'Model Params&amp;Exp Profiles'!AK9*'Model Params&amp;Exp Profiles'!AK8</f>
        <v>10.258018712359315</v>
      </c>
      <c r="AH32">
        <f>'Assumps&amp;Panel A Calcs'!$B$135*'Assumps&amp;Panel A Calcs'!$B$10*'Model Params&amp;Exp Profiles'!AL9*'Model Params&amp;Exp Profiles'!AL8</f>
        <v>10.413940596787176</v>
      </c>
      <c r="AI32">
        <f>'Assumps&amp;Panel A Calcs'!$B$135*'Assumps&amp;Panel A Calcs'!$B$10*'Model Params&amp;Exp Profiles'!AM9*'Model Params&amp;Exp Profiles'!AM8</f>
        <v>10.572232493858342</v>
      </c>
      <c r="AJ32">
        <f>'Assumps&amp;Panel A Calcs'!$B$135*'Assumps&amp;Panel A Calcs'!$B$10*'Model Params&amp;Exp Profiles'!AN9*'Model Params&amp;Exp Profiles'!AN8</f>
        <v>10.732930427764993</v>
      </c>
      <c r="AK32">
        <f>'Assumps&amp;Panel A Calcs'!$B$135*'Assumps&amp;Panel A Calcs'!$B$10*'Model Params&amp;Exp Profiles'!AO9*'Model Params&amp;Exp Profiles'!AO8</f>
        <v>10.896070970267022</v>
      </c>
      <c r="AL32">
        <f>'Assumps&amp;Panel A Calcs'!$B$135*'Assumps&amp;Panel A Calcs'!$B$10*'Model Params&amp;Exp Profiles'!AP9*'Model Params&amp;Exp Profiles'!AP8</f>
        <v>11.061691249015082</v>
      </c>
      <c r="AM32">
        <f>'Assumps&amp;Panel A Calcs'!$B$135*'Assumps&amp;Panel A Calcs'!$B$10*'Model Params&amp;Exp Profiles'!AQ9*'Model Params&amp;Exp Profiles'!AQ8</f>
        <v>11.229828956000112</v>
      </c>
      <c r="AN32">
        <f>'Assumps&amp;Panel A Calcs'!$B$135*'Assumps&amp;Panel A Calcs'!$B$10*'Model Params&amp;Exp Profiles'!AR9*'Model Params&amp;Exp Profiles'!AR8</f>
        <v>11.400522356131315</v>
      </c>
      <c r="AO32">
        <f>'Assumps&amp;Panel A Calcs'!$B$135*'Assumps&amp;Panel A Calcs'!$B$10*'Model Params&amp;Exp Profiles'!AS9*'Model Params&amp;Exp Profiles'!AS8</f>
        <v>11.573810295944513</v>
      </c>
      <c r="AP32">
        <f>'Assumps&amp;Panel A Calcs'!$B$135*'Assumps&amp;Panel A Calcs'!$B$10*'Model Params&amp;Exp Profiles'!AT9*'Model Params&amp;Exp Profiles'!AT8</f>
        <v>11.74973221244287</v>
      </c>
      <c r="AQ32">
        <f>'Assumps&amp;Panel A Calcs'!$B$135*'Assumps&amp;Panel A Calcs'!$B$10*'Model Params&amp;Exp Profiles'!AU9*'Model Params&amp;Exp Profiles'!AU8</f>
        <v>11.928328142072004</v>
      </c>
      <c r="AR32">
        <f>'Assumps&amp;Panel A Calcs'!$B$135*'Assumps&amp;Panel A Calcs'!$B$10*'Model Params&amp;Exp Profiles'!AV9*'Model Params&amp;Exp Profiles'!AV8</f>
        <v>12.1096387298315</v>
      </c>
      <c r="AS32">
        <f>'Assumps&amp;Panel A Calcs'!$B$135*'Assumps&amp;Panel A Calcs'!$B$10*'Model Params&amp;Exp Profiles'!AW9*'Model Params&amp;Exp Profiles'!AW8</f>
        <v>12.293705238524943</v>
      </c>
      <c r="AT32">
        <f>'Assumps&amp;Panel A Calcs'!$B$135*'Assumps&amp;Panel A Calcs'!$B$10*'Model Params&amp;Exp Profiles'!AX9*'Model Params&amp;Exp Profiles'!AX8</f>
        <v>12.480569558150522</v>
      </c>
      <c r="AU32">
        <f>'Assumps&amp;Panel A Calcs'!$B$135*'Assumps&amp;Panel A Calcs'!$B$10*'Model Params&amp;Exp Profiles'!AY9*'Model Params&amp;Exp Profiles'!AY8</f>
        <v>12.670274215434413</v>
      </c>
      <c r="AV32">
        <f>'Assumps&amp;Panel A Calcs'!$B$135*'Assumps&amp;Panel A Calcs'!$B$10*'Model Params&amp;Exp Profiles'!AZ9*'Model Params&amp;Exp Profiles'!AZ8</f>
        <v>12.862862383509018</v>
      </c>
      <c r="AW32">
        <f>'Assumps&amp;Panel A Calcs'!$B$135*'Assumps&amp;Panel A Calcs'!$B$10*'Model Params&amp;Exp Profiles'!BA9*'Model Params&amp;Exp Profiles'!BA8</f>
        <v>13.058377891738356</v>
      </c>
      <c r="AX32">
        <f>'Assumps&amp;Panel A Calcs'!$B$135*'Assumps&amp;Panel A Calcs'!$B$10*'Model Params&amp;Exp Profiles'!BB9*'Model Params&amp;Exp Profiles'!BB8</f>
        <v>13.25686523569278</v>
      </c>
      <c r="AY32">
        <f>'Assumps&amp;Panel A Calcs'!$B$135*'Assumps&amp;Panel A Calcs'!$B$10*'Model Params&amp;Exp Profiles'!BC9*'Model Params&amp;Exp Profiles'!BC8</f>
        <v>13.458369587275312</v>
      </c>
      <c r="AZ32">
        <f>'Assumps&amp;Panel A Calcs'!$B$135*'Assumps&amp;Panel A Calcs'!$B$10*'Model Params&amp;Exp Profiles'!BD9*'Model Params&amp;Exp Profiles'!BD8</f>
        <v>13.6629368050019</v>
      </c>
      <c r="BA32">
        <f>'Assumps&amp;Panel A Calcs'!$B$135*'Assumps&amp;Panel A Calcs'!$B$10*'Model Params&amp;Exp Profiles'!BE9*'Model Params&amp;Exp Profiles'!BE8</f>
        <v>13.870613444437932</v>
      </c>
      <c r="BB32">
        <f>'Assumps&amp;Panel A Calcs'!$B$135*'Assumps&amp;Panel A Calcs'!$B$10*'Model Params&amp;Exp Profiles'!BF9*'Model Params&amp;Exp Profiles'!BF8</f>
        <v>14.08144676879339</v>
      </c>
    </row>
    <row r="33" spans="1:54" x14ac:dyDescent="0.2">
      <c r="C33" t="s">
        <v>288</v>
      </c>
      <c r="D33">
        <f>D32*'Model Params&amp;Exp Profiles'!H7</f>
        <v>0</v>
      </c>
      <c r="E33">
        <f>E32*'Model Params&amp;Exp Profiles'!I7</f>
        <v>0</v>
      </c>
      <c r="F33">
        <f>F32*'Model Params&amp;Exp Profiles'!J7</f>
        <v>0</v>
      </c>
      <c r="G33">
        <f>G32*'Model Params&amp;Exp Profiles'!K7</f>
        <v>0</v>
      </c>
      <c r="H33">
        <f>H32*'Model Params&amp;Exp Profiles'!L7</f>
        <v>0</v>
      </c>
      <c r="I33">
        <f>I32*'Model Params&amp;Exp Profiles'!M7</f>
        <v>0</v>
      </c>
      <c r="J33">
        <f>J32*'Model Params&amp;Exp Profiles'!N7</f>
        <v>0</v>
      </c>
      <c r="K33">
        <f>K32*'Model Params&amp;Exp Profiles'!O7</f>
        <v>0</v>
      </c>
      <c r="L33">
        <f>L32*'Model Params&amp;Exp Profiles'!P7</f>
        <v>0</v>
      </c>
      <c r="M33">
        <f>M32*'Model Params&amp;Exp Profiles'!Q7</f>
        <v>0</v>
      </c>
      <c r="N33">
        <f>N32*'Model Params&amp;Exp Profiles'!R7</f>
        <v>3.0101095509702041</v>
      </c>
      <c r="O33">
        <f>O32*'Model Params&amp;Exp Profiles'!S7</f>
        <v>2.781850902271235</v>
      </c>
      <c r="P33">
        <f>P32*'Model Params&amp;Exp Profiles'!T7</f>
        <v>2.5709012617075633</v>
      </c>
      <c r="Q33">
        <f>Q32*'Model Params&amp;Exp Profiles'!U7</f>
        <v>2.3759480754533624</v>
      </c>
      <c r="R33">
        <f>R32*'Model Params&amp;Exp Profiles'!V7</f>
        <v>2.1957783215295894</v>
      </c>
      <c r="S33">
        <f>S32*'Model Params&amp;Exp Profiles'!W7</f>
        <v>2.0292709622365406</v>
      </c>
      <c r="T33">
        <f>T32*'Model Params&amp;Exp Profiles'!X7</f>
        <v>1.8753899689235647</v>
      </c>
      <c r="U33">
        <f>U32*'Model Params&amp;Exp Profiles'!Y7</f>
        <v>1.7331778756952236</v>
      </c>
      <c r="V33">
        <f>V32*'Model Params&amp;Exp Profiles'!Z7</f>
        <v>1.6017498219442796</v>
      </c>
      <c r="W33">
        <f>W32*'Model Params&amp;Exp Profiles'!AA7</f>
        <v>1.4802880466434529</v>
      </c>
      <c r="X33">
        <f>X32*'Model Params&amp;Exp Profiles'!AB7</f>
        <v>1.3680368001387651</v>
      </c>
      <c r="Y33">
        <f>Y32*'Model Params&amp;Exp Profiles'!AC7</f>
        <v>1.2642976417850476</v>
      </c>
      <c r="Z33">
        <f>Z32*'Model Params&amp;Exp Profiles'!AD7</f>
        <v>1.1684250941649341</v>
      </c>
      <c r="AA33">
        <f>AA32*'Model Params&amp;Exp Profiles'!AE7</f>
        <v>1.0798226268513804</v>
      </c>
      <c r="AB33">
        <f>AB32*'Model Params&amp;Exp Profiles'!AF7</f>
        <v>0.99793894472418898</v>
      </c>
      <c r="AC33">
        <f>AC32*'Model Params&amp;Exp Profiles'!AG7</f>
        <v>0.92226455774601457</v>
      </c>
      <c r="AD33">
        <f>AD32*'Model Params&amp;Exp Profiles'!AH7</f>
        <v>0.85232861085457801</v>
      </c>
      <c r="AE33">
        <f>AE32*'Model Params&amp;Exp Profiles'!AI7</f>
        <v>0.78769595424630656</v>
      </c>
      <c r="AF33">
        <f>AF32*'Model Params&amp;Exp Profiles'!AJ7</f>
        <v>0.72796443582234915</v>
      </c>
      <c r="AG33">
        <f>AG32*'Model Params&amp;Exp Profiles'!AK7</f>
        <v>0.67276239895024947</v>
      </c>
      <c r="AH33">
        <f>AH32*'Model Params&amp;Exp Profiles'!AL7</f>
        <v>0.62174636997204658</v>
      </c>
      <c r="AI33">
        <f>AI32*'Model Params&amp;Exp Profiles'!AM7</f>
        <v>0.57459892107020649</v>
      </c>
      <c r="AJ33">
        <f>AJ32*'Model Params&amp;Exp Profiles'!AN7</f>
        <v>0.5310266951938768</v>
      </c>
      <c r="AK33">
        <f>AK32*'Model Params&amp;Exp Profiles'!AO7</f>
        <v>0.49075858075632578</v>
      </c>
      <c r="AL33">
        <f>AL32*'Model Params&amp;Exp Profiles'!AP7</f>
        <v>0.45354402474631039</v>
      </c>
      <c r="AM33">
        <f>AM32*'Model Params&amp;Exp Profiles'!AQ7</f>
        <v>0.4191514737573549</v>
      </c>
      <c r="AN33">
        <f>AN32*'Model Params&amp;Exp Profiles'!AR7</f>
        <v>0.38736693323483551</v>
      </c>
      <c r="AO33">
        <f>AO32*'Model Params&amp;Exp Profiles'!AS7</f>
        <v>0.35799263597633596</v>
      </c>
      <c r="AP33">
        <f>AP32*'Model Params&amp;Exp Profiles'!AT7</f>
        <v>0.33084581160052462</v>
      </c>
      <c r="AQ33">
        <f>AQ32*'Model Params&amp;Exp Profiles'!AU7</f>
        <v>0.30575754932804067</v>
      </c>
      <c r="AR33">
        <f>AR32*'Model Params&amp;Exp Profiles'!AV7</f>
        <v>0.28257174699847692</v>
      </c>
      <c r="AS33">
        <f>AS32*'Model Params&amp;Exp Profiles'!AW7</f>
        <v>0.26114413978411821</v>
      </c>
      <c r="AT33">
        <f>AT32*'Model Params&amp;Exp Profiles'!AX7</f>
        <v>0.24134140255697478</v>
      </c>
      <c r="AU33">
        <f>AU32*'Model Params&amp;Exp Profiles'!AY7</f>
        <v>0.22304032032393345</v>
      </c>
      <c r="AV33">
        <f>AV32*'Model Params&amp;Exp Profiles'!AZ7</f>
        <v>0.20612702156837259</v>
      </c>
      <c r="AW33">
        <f>AW32*'Model Params&amp;Exp Profiles'!BA7</f>
        <v>0.19049626972800351</v>
      </c>
      <c r="AX33">
        <f>AX32*'Model Params&amp;Exp Profiles'!BB7</f>
        <v>0.17605080840042711</v>
      </c>
      <c r="AY33">
        <f>AY32*'Model Params&amp;Exp Profiles'!BC7</f>
        <v>0.16270075620219721</v>
      </c>
      <c r="AZ33">
        <f>AZ32*'Model Params&amp;Exp Profiles'!BD7</f>
        <v>0.15036304751613164</v>
      </c>
      <c r="BA33">
        <f>BA32*'Model Params&amp;Exp Profiles'!BE7</f>
        <v>0.13896091564713417</v>
      </c>
      <c r="BB33">
        <f>BB32*'Model Params&amp;Exp Profiles'!BF7</f>
        <v>0.12842341517066055</v>
      </c>
    </row>
    <row r="35" spans="1:54" x14ac:dyDescent="0.2">
      <c r="A35" t="s">
        <v>311</v>
      </c>
      <c r="B35" t="s">
        <v>290</v>
      </c>
      <c r="D35">
        <f t="shared" ref="D35:BB35" si="0">D$33*$B$32</f>
        <v>0</v>
      </c>
      <c r="E35">
        <f t="shared" si="0"/>
        <v>0</v>
      </c>
      <c r="F35">
        <f t="shared" si="0"/>
        <v>0</v>
      </c>
      <c r="G35">
        <f t="shared" si="0"/>
        <v>0</v>
      </c>
      <c r="H35">
        <f t="shared" si="0"/>
        <v>0</v>
      </c>
      <c r="I35">
        <f t="shared" si="0"/>
        <v>0</v>
      </c>
      <c r="J35">
        <f t="shared" si="0"/>
        <v>0</v>
      </c>
      <c r="K35">
        <f t="shared" si="0"/>
        <v>0</v>
      </c>
      <c r="L35">
        <f t="shared" si="0"/>
        <v>0</v>
      </c>
      <c r="M35">
        <f t="shared" si="0"/>
        <v>0</v>
      </c>
      <c r="N35">
        <f t="shared" si="0"/>
        <v>5.2526411664430066</v>
      </c>
      <c r="O35">
        <f t="shared" si="0"/>
        <v>4.8543298244633055</v>
      </c>
      <c r="P35">
        <f t="shared" si="0"/>
        <v>4.4862227016796981</v>
      </c>
      <c r="Q35">
        <f t="shared" si="0"/>
        <v>4.1460293916661177</v>
      </c>
      <c r="R35">
        <f t="shared" si="0"/>
        <v>3.8316331710691336</v>
      </c>
      <c r="S35">
        <f t="shared" si="0"/>
        <v>3.5410778291027634</v>
      </c>
      <c r="T35">
        <f t="shared" si="0"/>
        <v>3.2725554957716207</v>
      </c>
      <c r="U35">
        <f t="shared" si="0"/>
        <v>3.0243953930881653</v>
      </c>
      <c r="V35">
        <f t="shared" si="0"/>
        <v>2.7950534392927682</v>
      </c>
      <c r="W35">
        <f t="shared" si="0"/>
        <v>2.5831026413928253</v>
      </c>
      <c r="X35">
        <f t="shared" si="0"/>
        <v>2.3872242162421453</v>
      </c>
      <c r="Y35">
        <f t="shared" si="0"/>
        <v>2.2061993849149082</v>
      </c>
      <c r="Z35">
        <f t="shared" si="0"/>
        <v>2.0389017893178103</v>
      </c>
      <c r="AA35">
        <f t="shared" si="0"/>
        <v>1.8842904838556589</v>
      </c>
      <c r="AB35">
        <f t="shared" si="0"/>
        <v>1.7414034585437099</v>
      </c>
      <c r="AC35">
        <f t="shared" si="0"/>
        <v>1.6093516532667955</v>
      </c>
      <c r="AD35">
        <f t="shared" si="0"/>
        <v>1.4873134259412386</v>
      </c>
      <c r="AE35">
        <f t="shared" si="0"/>
        <v>1.3745294401598049</v>
      </c>
      <c r="AF35">
        <f t="shared" si="0"/>
        <v>1.2702979405099994</v>
      </c>
      <c r="AG35">
        <f t="shared" si="0"/>
        <v>1.1739703861681854</v>
      </c>
      <c r="AH35">
        <f t="shared" si="0"/>
        <v>1.0849474156012213</v>
      </c>
      <c r="AI35">
        <f t="shared" si="0"/>
        <v>1.0026751172675104</v>
      </c>
      <c r="AJ35">
        <f t="shared" si="0"/>
        <v>0.92664158311331501</v>
      </c>
      <c r="AK35">
        <f t="shared" si="0"/>
        <v>0.85637372341978857</v>
      </c>
      <c r="AL35">
        <f t="shared" si="0"/>
        <v>0.79143432318231166</v>
      </c>
      <c r="AM35">
        <f t="shared" si="0"/>
        <v>0.7314193217065843</v>
      </c>
      <c r="AN35">
        <f t="shared" si="0"/>
        <v>0.67595529849478797</v>
      </c>
      <c r="AO35">
        <f t="shared" si="0"/>
        <v>0.62469714977870627</v>
      </c>
      <c r="AP35">
        <f t="shared" si="0"/>
        <v>0.57732594124291547</v>
      </c>
      <c r="AQ35">
        <f t="shared" si="0"/>
        <v>0.53354692357743094</v>
      </c>
      <c r="AR35">
        <f t="shared" si="0"/>
        <v>0.49308769851234224</v>
      </c>
      <c r="AS35">
        <f t="shared" si="0"/>
        <v>0.4556965239232863</v>
      </c>
      <c r="AT35">
        <f t="shared" si="0"/>
        <v>0.42114074746192104</v>
      </c>
      <c r="AU35">
        <f t="shared" si="0"/>
        <v>0.38920535896526387</v>
      </c>
      <c r="AV35">
        <f t="shared" si="0"/>
        <v>0.35969165263681019</v>
      </c>
      <c r="AW35">
        <f t="shared" si="0"/>
        <v>0.33241599067536615</v>
      </c>
      <c r="AX35">
        <f t="shared" si="0"/>
        <v>0.3072086606587453</v>
      </c>
      <c r="AY35">
        <f t="shared" si="0"/>
        <v>0.28391281957283415</v>
      </c>
      <c r="AZ35">
        <f t="shared" si="0"/>
        <v>0.26238351791564973</v>
      </c>
      <c r="BA35">
        <f t="shared" si="0"/>
        <v>0.24248679780424914</v>
      </c>
      <c r="BB35">
        <f t="shared" si="0"/>
        <v>0.22409885947280267</v>
      </c>
    </row>
    <row r="36" spans="1:54" x14ac:dyDescent="0.2">
      <c r="B36" s="19" t="s">
        <v>289</v>
      </c>
      <c r="C36" s="19">
        <f>SUM(D35:BB35)</f>
        <v>66.536868657873498</v>
      </c>
    </row>
    <row r="37" spans="1:54" x14ac:dyDescent="0.2">
      <c r="A37" t="s">
        <v>293</v>
      </c>
    </row>
    <row r="38" spans="1:54" x14ac:dyDescent="0.2">
      <c r="A38" t="s">
        <v>312</v>
      </c>
      <c r="B38">
        <f>B32+('Model Params&amp;Exp Profiles'!B20/'Model Params&amp;Exp Profiles'!B21)*'Model Params&amp;Exp Profiles'!B32</f>
        <v>9.3949999999999996</v>
      </c>
    </row>
    <row r="40" spans="1:54" x14ac:dyDescent="0.2">
      <c r="A40" t="s">
        <v>329</v>
      </c>
      <c r="B40" t="s">
        <v>290</v>
      </c>
      <c r="D40">
        <f t="shared" ref="D40:BB40" si="1">D$33*$B$38</f>
        <v>0</v>
      </c>
      <c r="E40">
        <f t="shared" si="1"/>
        <v>0</v>
      </c>
      <c r="F40">
        <f t="shared" si="1"/>
        <v>0</v>
      </c>
      <c r="G40">
        <f t="shared" si="1"/>
        <v>0</v>
      </c>
      <c r="H40">
        <f t="shared" si="1"/>
        <v>0</v>
      </c>
      <c r="I40">
        <f t="shared" si="1"/>
        <v>0</v>
      </c>
      <c r="J40">
        <f t="shared" si="1"/>
        <v>0</v>
      </c>
      <c r="K40">
        <f t="shared" si="1"/>
        <v>0</v>
      </c>
      <c r="L40">
        <f t="shared" si="1"/>
        <v>0</v>
      </c>
      <c r="M40">
        <f t="shared" si="1"/>
        <v>0</v>
      </c>
      <c r="N40">
        <f t="shared" si="1"/>
        <v>28.279979231365065</v>
      </c>
      <c r="O40">
        <f t="shared" si="1"/>
        <v>26.135489226838253</v>
      </c>
      <c r="P40">
        <f t="shared" si="1"/>
        <v>24.153617353742558</v>
      </c>
      <c r="Q40">
        <f t="shared" si="1"/>
        <v>22.322032168884338</v>
      </c>
      <c r="R40">
        <f t="shared" si="1"/>
        <v>20.629337330770493</v>
      </c>
      <c r="S40">
        <f t="shared" si="1"/>
        <v>19.065000690212297</v>
      </c>
      <c r="T40">
        <f t="shared" si="1"/>
        <v>17.619288758036891</v>
      </c>
      <c r="U40">
        <f t="shared" si="1"/>
        <v>16.283206142156626</v>
      </c>
      <c r="V40">
        <f t="shared" si="1"/>
        <v>15.048439577166507</v>
      </c>
      <c r="W40">
        <f t="shared" si="1"/>
        <v>13.90730619821524</v>
      </c>
      <c r="X40">
        <f t="shared" si="1"/>
        <v>12.852705737303697</v>
      </c>
      <c r="Y40">
        <f t="shared" si="1"/>
        <v>11.878076344570522</v>
      </c>
      <c r="Z40">
        <f t="shared" si="1"/>
        <v>10.977353759679556</v>
      </c>
      <c r="AA40">
        <f t="shared" si="1"/>
        <v>10.144933579268718</v>
      </c>
      <c r="AB40">
        <f t="shared" si="1"/>
        <v>9.3756363856837552</v>
      </c>
      <c r="AC40">
        <f t="shared" si="1"/>
        <v>8.6646755200238061</v>
      </c>
      <c r="AD40">
        <f t="shared" si="1"/>
        <v>8.0076272989787594</v>
      </c>
      <c r="AE40">
        <f t="shared" si="1"/>
        <v>7.4004034901440496</v>
      </c>
      <c r="AF40">
        <f t="shared" si="1"/>
        <v>6.8392258745509702</v>
      </c>
      <c r="AG40">
        <f t="shared" si="1"/>
        <v>6.3206027381375938</v>
      </c>
      <c r="AH40">
        <f t="shared" si="1"/>
        <v>5.8413071458873773</v>
      </c>
      <c r="AI40">
        <f t="shared" si="1"/>
        <v>5.3983568634545893</v>
      </c>
      <c r="AJ40">
        <f t="shared" si="1"/>
        <v>4.9889958013464719</v>
      </c>
      <c r="AK40">
        <f t="shared" si="1"/>
        <v>4.6106768662056803</v>
      </c>
      <c r="AL40">
        <f t="shared" si="1"/>
        <v>4.2610461124915862</v>
      </c>
      <c r="AM40">
        <f t="shared" si="1"/>
        <v>3.9379280959503489</v>
      </c>
      <c r="AN40">
        <f t="shared" si="1"/>
        <v>3.6393123377412793</v>
      </c>
      <c r="AO40">
        <f t="shared" si="1"/>
        <v>3.363340814997676</v>
      </c>
      <c r="AP40">
        <f t="shared" si="1"/>
        <v>3.1082963999869286</v>
      </c>
      <c r="AQ40">
        <f t="shared" si="1"/>
        <v>2.8725921759369419</v>
      </c>
      <c r="AR40">
        <f t="shared" si="1"/>
        <v>2.6547615630506907</v>
      </c>
      <c r="AS40">
        <f t="shared" si="1"/>
        <v>2.4534491932717906</v>
      </c>
      <c r="AT40">
        <f t="shared" si="1"/>
        <v>2.2674024770227779</v>
      </c>
      <c r="AU40">
        <f t="shared" si="1"/>
        <v>2.0954638094433546</v>
      </c>
      <c r="AV40">
        <f t="shared" si="1"/>
        <v>1.9365633676348604</v>
      </c>
      <c r="AW40">
        <f t="shared" si="1"/>
        <v>1.789712454094593</v>
      </c>
      <c r="AX40">
        <f t="shared" si="1"/>
        <v>1.6539973449220127</v>
      </c>
      <c r="AY40">
        <f t="shared" si="1"/>
        <v>1.5285736045196427</v>
      </c>
      <c r="AZ40">
        <f t="shared" si="1"/>
        <v>1.4126608314140567</v>
      </c>
      <c r="BA40">
        <f t="shared" si="1"/>
        <v>1.3055378025048254</v>
      </c>
      <c r="BB40">
        <f t="shared" si="1"/>
        <v>1.2065379855283558</v>
      </c>
    </row>
    <row r="41" spans="1:54" x14ac:dyDescent="0.2">
      <c r="B41" s="19" t="s">
        <v>289</v>
      </c>
      <c r="C41" s="19">
        <f>SUM(D40:BB40)</f>
        <v>358.23145045313544</v>
      </c>
    </row>
    <row r="43" spans="1:54" x14ac:dyDescent="0.2">
      <c r="A43" s="58" t="s">
        <v>22</v>
      </c>
    </row>
    <row r="45" spans="1:54" x14ac:dyDescent="0.2">
      <c r="A45" t="s">
        <v>315</v>
      </c>
      <c r="B45">
        <f>'Model Params&amp;Exp Profiles'!B27</f>
        <v>0.44206666666666672</v>
      </c>
    </row>
    <row r="46" spans="1:54" x14ac:dyDescent="0.2">
      <c r="A46" t="s">
        <v>314</v>
      </c>
      <c r="B46" t="s">
        <v>290</v>
      </c>
      <c r="D46">
        <f t="shared" ref="D46:BB46" si="2">D$33*$B$45</f>
        <v>0</v>
      </c>
      <c r="E46">
        <f t="shared" si="2"/>
        <v>0</v>
      </c>
      <c r="F46">
        <f t="shared" si="2"/>
        <v>0</v>
      </c>
      <c r="G46">
        <f t="shared" si="2"/>
        <v>0</v>
      </c>
      <c r="H46">
        <f t="shared" si="2"/>
        <v>0</v>
      </c>
      <c r="I46">
        <f t="shared" si="2"/>
        <v>0</v>
      </c>
      <c r="J46">
        <f t="shared" si="2"/>
        <v>0</v>
      </c>
      <c r="K46">
        <f t="shared" si="2"/>
        <v>0</v>
      </c>
      <c r="L46">
        <f t="shared" si="2"/>
        <v>0</v>
      </c>
      <c r="M46">
        <f t="shared" si="2"/>
        <v>0</v>
      </c>
      <c r="N46">
        <f t="shared" si="2"/>
        <v>1.3306690954988951</v>
      </c>
      <c r="O46">
        <f t="shared" si="2"/>
        <v>1.229763555530704</v>
      </c>
      <c r="P46">
        <f t="shared" si="2"/>
        <v>1.1365097510921902</v>
      </c>
      <c r="Q46">
        <f t="shared" si="2"/>
        <v>1.0503274458887499</v>
      </c>
      <c r="R46">
        <f t="shared" si="2"/>
        <v>0.97068040333751393</v>
      </c>
      <c r="S46">
        <f t="shared" si="2"/>
        <v>0.89707305003936677</v>
      </c>
      <c r="T46">
        <f t="shared" si="2"/>
        <v>0.82904739226214397</v>
      </c>
      <c r="U46">
        <f t="shared" si="2"/>
        <v>0.76618016624900198</v>
      </c>
      <c r="V46">
        <f t="shared" si="2"/>
        <v>0.70808020462083465</v>
      </c>
      <c r="W46">
        <f t="shared" si="2"/>
        <v>0.65438600248618251</v>
      </c>
      <c r="X46">
        <f t="shared" si="2"/>
        <v>0.60476346811467685</v>
      </c>
      <c r="Y46">
        <f t="shared" si="2"/>
        <v>0.55890384417844341</v>
      </c>
      <c r="Z46">
        <f t="shared" si="2"/>
        <v>0.51652178662717863</v>
      </c>
      <c r="AA46">
        <f t="shared" si="2"/>
        <v>0.47735358924343363</v>
      </c>
      <c r="AB46">
        <f t="shared" si="2"/>
        <v>0.44115554283107322</v>
      </c>
      <c r="AC46">
        <f t="shared" si="2"/>
        <v>0.40770241882758823</v>
      </c>
      <c r="AD46">
        <f t="shared" si="2"/>
        <v>0.37678606790511382</v>
      </c>
      <c r="AE46">
        <f t="shared" si="2"/>
        <v>0.34821412484048397</v>
      </c>
      <c r="AF46">
        <f t="shared" si="2"/>
        <v>0.3218088115958665</v>
      </c>
      <c r="AG46">
        <f t="shared" si="2"/>
        <v>0.29740583116260699</v>
      </c>
      <c r="AH46">
        <f t="shared" si="2"/>
        <v>0.27485334528564276</v>
      </c>
      <c r="AI46">
        <f t="shared" si="2"/>
        <v>0.25401102970776929</v>
      </c>
      <c r="AJ46">
        <f t="shared" si="2"/>
        <v>0.23474920105537317</v>
      </c>
      <c r="AK46">
        <f t="shared" si="2"/>
        <v>0.21694800993301311</v>
      </c>
      <c r="AL46">
        <f t="shared" si="2"/>
        <v>0.20049669520618563</v>
      </c>
      <c r="AM46">
        <f t="shared" si="2"/>
        <v>0.18529289483233471</v>
      </c>
      <c r="AN46">
        <f t="shared" si="2"/>
        <v>0.17124200895201297</v>
      </c>
      <c r="AO46">
        <f t="shared" si="2"/>
        <v>0.15825661127727228</v>
      </c>
      <c r="AP46">
        <f t="shared" si="2"/>
        <v>0.14625590511487194</v>
      </c>
      <c r="AQ46">
        <f t="shared" si="2"/>
        <v>0.13516522063961586</v>
      </c>
      <c r="AR46">
        <f t="shared" si="2"/>
        <v>0.12491555028979338</v>
      </c>
      <c r="AS46">
        <f t="shared" si="2"/>
        <v>0.1154431193938992</v>
      </c>
      <c r="AT46">
        <f t="shared" si="2"/>
        <v>0.10668898935701999</v>
      </c>
      <c r="AU46">
        <f t="shared" si="2"/>
        <v>9.8598690937866856E-2</v>
      </c>
      <c r="AV46">
        <f t="shared" si="2"/>
        <v>9.1121885334658592E-2</v>
      </c>
      <c r="AW46">
        <f t="shared" si="2"/>
        <v>8.4212050971092758E-2</v>
      </c>
      <c r="AX46">
        <f t="shared" si="2"/>
        <v>7.7826194033548818E-2</v>
      </c>
      <c r="AY46">
        <f t="shared" si="2"/>
        <v>7.192458095845132E-2</v>
      </c>
      <c r="AZ46">
        <f t="shared" si="2"/>
        <v>6.6470491205297938E-2</v>
      </c>
      <c r="BA46">
        <f t="shared" si="2"/>
        <v>6.142998877707645E-2</v>
      </c>
      <c r="BB46">
        <f t="shared" si="2"/>
        <v>5.6771711066443346E-2</v>
      </c>
    </row>
    <row r="47" spans="1:54" x14ac:dyDescent="0.2">
      <c r="B47" s="19" t="s">
        <v>289</v>
      </c>
      <c r="C47" s="19">
        <f>SUM(D46:BB46)</f>
        <v>16.856006726661285</v>
      </c>
    </row>
    <row r="48" spans="1:54" x14ac:dyDescent="0.2">
      <c r="A48" t="s">
        <v>295</v>
      </c>
    </row>
    <row r="49" spans="1:54" x14ac:dyDescent="0.2">
      <c r="A49" t="s">
        <v>316</v>
      </c>
      <c r="B49">
        <f>B45+'Model Params&amp;Exp Profiles'!B40</f>
        <v>3.0260666666666669</v>
      </c>
    </row>
    <row r="50" spans="1:54" x14ac:dyDescent="0.2">
      <c r="A50" t="s">
        <v>317</v>
      </c>
      <c r="B50" t="s">
        <v>290</v>
      </c>
      <c r="D50">
        <f t="shared" ref="D50:BB50" si="3">D$33*$B$49</f>
        <v>0</v>
      </c>
      <c r="E50">
        <f t="shared" si="3"/>
        <v>0</v>
      </c>
      <c r="F50">
        <f t="shared" si="3"/>
        <v>0</v>
      </c>
      <c r="G50">
        <f t="shared" si="3"/>
        <v>0</v>
      </c>
      <c r="H50">
        <f t="shared" si="3"/>
        <v>0</v>
      </c>
      <c r="I50">
        <f t="shared" si="3"/>
        <v>0</v>
      </c>
      <c r="J50">
        <f t="shared" si="3"/>
        <v>0</v>
      </c>
      <c r="K50">
        <f t="shared" si="3"/>
        <v>0</v>
      </c>
      <c r="L50">
        <f t="shared" si="3"/>
        <v>0</v>
      </c>
      <c r="M50">
        <f t="shared" si="3"/>
        <v>0</v>
      </c>
      <c r="N50">
        <f t="shared" si="3"/>
        <v>9.1087921752059025</v>
      </c>
      <c r="O50">
        <f t="shared" si="3"/>
        <v>8.4180662869995757</v>
      </c>
      <c r="P50">
        <f t="shared" si="3"/>
        <v>7.779718611344534</v>
      </c>
      <c r="Q50">
        <f t="shared" si="3"/>
        <v>7.1897772728602387</v>
      </c>
      <c r="R50">
        <f t="shared" si="3"/>
        <v>6.644571586169973</v>
      </c>
      <c r="S50">
        <f t="shared" si="3"/>
        <v>6.1407092164585881</v>
      </c>
      <c r="T50">
        <f t="shared" si="3"/>
        <v>5.6750550719606352</v>
      </c>
      <c r="U50">
        <f t="shared" si="3"/>
        <v>5.2447117970454604</v>
      </c>
      <c r="V50">
        <f t="shared" si="3"/>
        <v>4.8470017445248539</v>
      </c>
      <c r="W50">
        <f t="shared" si="3"/>
        <v>4.4794503150128655</v>
      </c>
      <c r="X50">
        <f t="shared" si="3"/>
        <v>4.1397705596732459</v>
      </c>
      <c r="Y50">
        <f t="shared" si="3"/>
        <v>3.8258489505510065</v>
      </c>
      <c r="Z50">
        <f t="shared" si="3"/>
        <v>3.5357322299493688</v>
      </c>
      <c r="AA50">
        <f t="shared" si="3"/>
        <v>3.2676152570274009</v>
      </c>
      <c r="AB50">
        <f t="shared" si="3"/>
        <v>3.0198297759983777</v>
      </c>
      <c r="AC50">
        <f t="shared" si="3"/>
        <v>2.7908340360432899</v>
      </c>
      <c r="AD50">
        <f t="shared" si="3"/>
        <v>2.5792031983533437</v>
      </c>
      <c r="AE50">
        <f t="shared" si="3"/>
        <v>2.3836204706129402</v>
      </c>
      <c r="AF50">
        <f t="shared" si="3"/>
        <v>2.2028689137608168</v>
      </c>
      <c r="AG50">
        <f t="shared" si="3"/>
        <v>2.0358238700500517</v>
      </c>
      <c r="AH50">
        <f t="shared" si="3"/>
        <v>1.8814459652934112</v>
      </c>
      <c r="AI50">
        <f t="shared" si="3"/>
        <v>1.7387746417531831</v>
      </c>
      <c r="AJ50">
        <f t="shared" si="3"/>
        <v>1.6069221814363508</v>
      </c>
      <c r="AK50">
        <f t="shared" si="3"/>
        <v>1.4850681826073591</v>
      </c>
      <c r="AL50">
        <f t="shared" si="3"/>
        <v>1.3724544551506517</v>
      </c>
      <c r="AM50">
        <f t="shared" si="3"/>
        <v>1.2683803030213399</v>
      </c>
      <c r="AN50">
        <f t="shared" si="3"/>
        <v>1.1721981644308279</v>
      </c>
      <c r="AO50">
        <f t="shared" si="3"/>
        <v>1.0833095826401244</v>
      </c>
      <c r="AP50">
        <f t="shared" si="3"/>
        <v>1.0011614822906276</v>
      </c>
      <c r="AQ50">
        <f t="shared" si="3"/>
        <v>0.92524272810327302</v>
      </c>
      <c r="AR50">
        <f t="shared" si="3"/>
        <v>0.85508094453385786</v>
      </c>
      <c r="AS50">
        <f t="shared" si="3"/>
        <v>0.7902395765960607</v>
      </c>
      <c r="AT50">
        <f t="shared" si="3"/>
        <v>0.73031517356424291</v>
      </c>
      <c r="AU50">
        <f t="shared" si="3"/>
        <v>0.67493487865491097</v>
      </c>
      <c r="AV50">
        <f t="shared" si="3"/>
        <v>0.62375410906733342</v>
      </c>
      <c r="AW50">
        <f t="shared" si="3"/>
        <v>0.57645441194825386</v>
      </c>
      <c r="AX50">
        <f t="shared" si="3"/>
        <v>0.53274148294025248</v>
      </c>
      <c r="AY50">
        <f t="shared" si="3"/>
        <v>0.49234333498492894</v>
      </c>
      <c r="AZ50">
        <f t="shared" si="3"/>
        <v>0.45500860598698212</v>
      </c>
      <c r="BA50">
        <f t="shared" si="3"/>
        <v>0.42050499480927117</v>
      </c>
      <c r="BB50">
        <f t="shared" si="3"/>
        <v>0.38861781586743027</v>
      </c>
    </row>
    <row r="51" spans="1:54" x14ac:dyDescent="0.2">
      <c r="B51" s="19" t="s">
        <v>289</v>
      </c>
      <c r="C51" s="19">
        <f>SUM(D50:BB50)</f>
        <v>115.38395435528312</v>
      </c>
    </row>
    <row r="53" spans="1:54" x14ac:dyDescent="0.2">
      <c r="A53" t="s">
        <v>430</v>
      </c>
    </row>
    <row r="54" spans="1:54" x14ac:dyDescent="0.2">
      <c r="A54" t="s">
        <v>433</v>
      </c>
      <c r="D54" t="s">
        <v>432</v>
      </c>
    </row>
    <row r="55" spans="1:54" x14ac:dyDescent="0.2">
      <c r="A55" t="s">
        <v>431</v>
      </c>
      <c r="B55" t="s">
        <v>290</v>
      </c>
      <c r="D55">
        <v>0</v>
      </c>
      <c r="E55">
        <v>0</v>
      </c>
      <c r="F55">
        <v>0</v>
      </c>
      <c r="G55">
        <v>0</v>
      </c>
      <c r="H55">
        <v>0</v>
      </c>
      <c r="I55">
        <v>0</v>
      </c>
      <c r="J55">
        <v>0</v>
      </c>
      <c r="K55">
        <v>0</v>
      </c>
      <c r="L55">
        <v>0</v>
      </c>
      <c r="M55">
        <v>0</v>
      </c>
      <c r="N55">
        <f>'Model Params&amp;Exp Profiles'!R$7*'Assumps&amp;Panel A Calcs'!$B$170</f>
        <v>1.0003673570982634</v>
      </c>
      <c r="O55">
        <f>'Model Params&amp;Exp Profiles'!S7*'Assumps&amp;Panel A Calcs'!$B$170</f>
        <v>0.91066668830064945</v>
      </c>
      <c r="P55">
        <f>'Model Params&amp;Exp Profiles'!T7*'Assumps&amp;Panel A Calcs'!$B$170</f>
        <v>0.82900927473887076</v>
      </c>
      <c r="Q55">
        <f>'Model Params&amp;Exp Profiles'!U7*'Assumps&amp;Panel A Calcs'!$B$170</f>
        <v>0.75467389598440671</v>
      </c>
      <c r="R55">
        <f>'Model Params&amp;Exp Profiles'!V7*'Assumps&amp;Panel A Calcs'!$B$170</f>
        <v>0.68700400180646937</v>
      </c>
      <c r="S55">
        <f>'Model Params&amp;Exp Profiles'!W7*'Assumps&amp;Panel A Calcs'!$B$170</f>
        <v>0.62540191334225725</v>
      </c>
      <c r="T55">
        <f>'Model Params&amp;Exp Profiles'!X7*'Assumps&amp;Panel A Calcs'!$B$170</f>
        <v>0.56932354423509979</v>
      </c>
      <c r="U55">
        <f>'Model Params&amp;Exp Profiles'!Y7*'Assumps&amp;Panel A Calcs'!$B$170</f>
        <v>0.51827359511615811</v>
      </c>
      <c r="V55">
        <f>'Model Params&amp;Exp Profiles'!Z7*'Assumps&amp;Panel A Calcs'!$B$170</f>
        <v>0.4718011789860338</v>
      </c>
      <c r="W55">
        <f>'Model Params&amp;Exp Profiles'!AA7*'Assumps&amp;Panel A Calcs'!$B$170</f>
        <v>0.4294958388584742</v>
      </c>
      <c r="X55">
        <f>'Model Params&amp;Exp Profiles'!AB7*'Assumps&amp;Panel A Calcs'!$B$170</f>
        <v>0.39098392249292135</v>
      </c>
      <c r="Y55">
        <f>'Model Params&amp;Exp Profiles'!AC7*'Assumps&amp;Panel A Calcs'!$B$170</f>
        <v>0.35592528219656022</v>
      </c>
      <c r="Z55">
        <f>'Model Params&amp;Exp Profiles'!AD7*'Assumps&amp;Panel A Calcs'!$B$170</f>
        <v>0.32401027054761961</v>
      </c>
      <c r="AA55">
        <f>'Model Params&amp;Exp Profiles'!AE7*'Assumps&amp;Panel A Calcs'!$B$170</f>
        <v>0.29495700550534337</v>
      </c>
      <c r="AB55">
        <f>'Model Params&amp;Exp Profiles'!AF7*'Assumps&amp;Panel A Calcs'!$B$170</f>
        <v>0.26850888075133666</v>
      </c>
      <c r="AC55">
        <f>'Model Params&amp;Exp Profiles'!AG7*'Assumps&amp;Panel A Calcs'!$B$170</f>
        <v>0.24443229927295101</v>
      </c>
      <c r="AD55">
        <f>'Model Params&amp;Exp Profiles'!AH7*'Assumps&amp;Panel A Calcs'!$B$170</f>
        <v>0.22251461017109786</v>
      </c>
      <c r="AE55">
        <f>'Model Params&amp;Exp Profiles'!AI7*'Assumps&amp;Panel A Calcs'!$B$170</f>
        <v>0.20256223046982055</v>
      </c>
      <c r="AF55">
        <f>'Model Params&amp;Exp Profiles'!AJ7*'Assumps&amp;Panel A Calcs'!$B$170</f>
        <v>0.18439893533893545</v>
      </c>
      <c r="AG55">
        <f>'Model Params&amp;Exp Profiles'!AK7*'Assumps&amp;Panel A Calcs'!$B$170</f>
        <v>0.16786430162852564</v>
      </c>
      <c r="AH55">
        <f>'Model Params&amp;Exp Profiles'!AL7*'Assumps&amp;Panel A Calcs'!$B$170</f>
        <v>0.15281229096816171</v>
      </c>
      <c r="AI55">
        <f>'Model Params&amp;Exp Profiles'!AM7*'Assumps&amp;Panel A Calcs'!$B$170</f>
        <v>0.13910995991639666</v>
      </c>
      <c r="AJ55">
        <f>'Model Params&amp;Exp Profiles'!AN7*'Assumps&amp;Panel A Calcs'!$B$170</f>
        <v>0.12663628576822633</v>
      </c>
      <c r="AK55">
        <f>'Model Params&amp;Exp Profiles'!AO7*'Assumps&amp;Panel A Calcs'!$B$170</f>
        <v>0.11528109764972812</v>
      </c>
      <c r="AL55">
        <f>'Model Params&amp;Exp Profiles'!AP7*'Assumps&amp;Panel A Calcs'!$B$170</f>
        <v>0.10494410345901513</v>
      </c>
      <c r="AM55">
        <f>'Model Params&amp;Exp Profiles'!AQ7*'Assumps&amp;Panel A Calcs'!$B$170</f>
        <v>9.5534004059185357E-2</v>
      </c>
      <c r="AN55">
        <f>'Model Params&amp;Exp Profiles'!AR7*'Assumps&amp;Panel A Calcs'!$B$170</f>
        <v>8.696768689957704E-2</v>
      </c>
      <c r="AO55">
        <f>'Model Params&amp;Exp Profiles'!AS7*'Assumps&amp;Panel A Calcs'!$B$170</f>
        <v>7.9169491943174367E-2</v>
      </c>
      <c r="AP55">
        <f>'Model Params&amp;Exp Profiles'!AT7*'Assumps&amp;Panel A Calcs'!$B$170</f>
        <v>7.2070543416635741E-2</v>
      </c>
      <c r="AQ55">
        <f>'Model Params&amp;Exp Profiles'!AU7*'Assumps&amp;Panel A Calcs'!$B$170</f>
        <v>6.5608141480779009E-2</v>
      </c>
      <c r="AR55">
        <f>'Model Params&amp;Exp Profiles'!AV7*'Assumps&amp;Panel A Calcs'!$B$170</f>
        <v>5.9725208448592637E-2</v>
      </c>
      <c r="AS55">
        <f>'Model Params&amp;Exp Profiles'!AW7*'Assumps&amp;Panel A Calcs'!$B$170</f>
        <v>5.4369784659620064E-2</v>
      </c>
      <c r="AT55">
        <f>'Model Params&amp;Exp Profiles'!AX7*'Assumps&amp;Panel A Calcs'!$B$170</f>
        <v>4.9494569558142978E-2</v>
      </c>
      <c r="AU55">
        <f>'Model Params&amp;Exp Profiles'!AY7*'Assumps&amp;Panel A Calcs'!$B$170</f>
        <v>4.5056503921841587E-2</v>
      </c>
      <c r="AV55">
        <f>'Model Params&amp;Exp Profiles'!AZ7*'Assumps&amp;Panel A Calcs'!$B$170</f>
        <v>4.1016389551061981E-2</v>
      </c>
      <c r="AW55">
        <f>'Model Params&amp;Exp Profiles'!BA7*'Assumps&amp;Panel A Calcs'!$B$170</f>
        <v>3.7338543059683184E-2</v>
      </c>
      <c r="AX55">
        <f>'Model Params&amp;Exp Profiles'!BB7*'Assumps&amp;Panel A Calcs'!$B$170</f>
        <v>3.3990480709770766E-2</v>
      </c>
      <c r="AY55">
        <f>'Model Params&amp;Exp Profiles'!BC7*'Assumps&amp;Panel A Calcs'!$B$170</f>
        <v>3.0942631506391233E-2</v>
      </c>
      <c r="AZ55">
        <f>'Model Params&amp;Exp Profiles'!BD7*'Assumps&amp;Panel A Calcs'!$B$170</f>
        <v>2.816807601856279E-2</v>
      </c>
      <c r="BA55">
        <f>'Model Params&amp;Exp Profiles'!BE7*'Assumps&amp;Panel A Calcs'!$B$170</f>
        <v>2.564230861953827E-2</v>
      </c>
      <c r="BB55">
        <f>'Model Params&amp;Exp Profiles'!BF7*'Assumps&amp;Panel A Calcs'!$B$170</f>
        <v>2.3343021046461784E-2</v>
      </c>
    </row>
    <row r="56" spans="1:54" x14ac:dyDescent="0.2">
      <c r="B56" s="19" t="s">
        <v>289</v>
      </c>
      <c r="C56" s="19">
        <f>SUM(D55:BB55)</f>
        <v>10.919396149502342</v>
      </c>
    </row>
    <row r="57" spans="1:54" x14ac:dyDescent="0.2">
      <c r="A57" t="s">
        <v>434</v>
      </c>
      <c r="B57" t="s">
        <v>439</v>
      </c>
      <c r="C57">
        <f>C56*'Model Params&amp;Exp Profiles'!B13/'Model Params&amp;Exp Profiles'!B14</f>
        <v>2.7662470245405935</v>
      </c>
    </row>
    <row r="59" spans="1:54" x14ac:dyDescent="0.2">
      <c r="A59" t="s">
        <v>435</v>
      </c>
    </row>
    <row r="60" spans="1:54" x14ac:dyDescent="0.2">
      <c r="A60" t="s">
        <v>465</v>
      </c>
      <c r="B60" t="s">
        <v>290</v>
      </c>
      <c r="D60">
        <v>0</v>
      </c>
      <c r="E60">
        <v>0</v>
      </c>
      <c r="F60">
        <v>0</v>
      </c>
      <c r="G60">
        <v>0</v>
      </c>
      <c r="H60">
        <v>0</v>
      </c>
      <c r="I60">
        <v>0</v>
      </c>
      <c r="J60">
        <v>0</v>
      </c>
      <c r="K60">
        <v>0</v>
      </c>
      <c r="L60">
        <v>0</v>
      </c>
      <c r="M60">
        <v>0</v>
      </c>
      <c r="N60">
        <f>'Model Params&amp;Exp Profiles'!R$7*('Assumps&amp;Panel A Calcs'!$B$170+('Model Params&amp;Exp Profiles'!$B$20/'Model Params&amp;Exp Profiles'!$B$21)*'Assumps&amp;Panel A Calcs'!$B$172)</f>
        <v>2.0080457276998653</v>
      </c>
      <c r="O60">
        <f>'Model Params&amp;Exp Profiles'!S$7*('Assumps&amp;Panel A Calcs'!$B$170+('Model Params&amp;Exp Profiles'!$B$20/'Model Params&amp;Exp Profiles'!$B$21)*'Assumps&amp;Panel A Calcs'!$B$172)</f>
        <v>1.8279888281291448</v>
      </c>
      <c r="P60">
        <f>'Model Params&amp;Exp Profiles'!T$7*('Assumps&amp;Panel A Calcs'!$B$170+('Model Params&amp;Exp Profiles'!$B$20/'Model Params&amp;Exp Profiles'!$B$21)*'Assumps&amp;Panel A Calcs'!$B$172)</f>
        <v>1.6640772217834727</v>
      </c>
      <c r="Q60">
        <f>'Model Params&amp;Exp Profiles'!U$7*('Assumps&amp;Panel A Calcs'!$B$170+('Model Params&amp;Exp Profiles'!$B$20/'Model Params&amp;Exp Profiles'!$B$21)*'Assumps&amp;Panel A Calcs'!$B$172)</f>
        <v>1.514863196889825</v>
      </c>
      <c r="R60">
        <f>'Model Params&amp;Exp Profiles'!V$7*('Assumps&amp;Panel A Calcs'!$B$170+('Model Params&amp;Exp Profiles'!$B$20/'Model Params&amp;Exp Profiles'!$B$21)*'Assumps&amp;Panel A Calcs'!$B$172)</f>
        <v>1.3790288547017069</v>
      </c>
      <c r="S60">
        <f>'Model Params&amp;Exp Profiles'!W$7*('Assumps&amp;Panel A Calcs'!$B$170+('Model Params&amp;Exp Profiles'!$B$20/'Model Params&amp;Exp Profiles'!$B$21)*'Assumps&amp;Panel A Calcs'!$B$172)</f>
        <v>1.2553744694599063</v>
      </c>
      <c r="T60">
        <f>'Model Params&amp;Exp Profiles'!X$7*('Assumps&amp;Panel A Calcs'!$B$170+('Model Params&amp;Exp Profiles'!$B$20/'Model Params&amp;Exp Profiles'!$B$21)*'Assumps&amp;Panel A Calcs'!$B$172)</f>
        <v>1.1428078920891269</v>
      </c>
      <c r="U60">
        <f>'Model Params&amp;Exp Profiles'!Y$7*('Assumps&amp;Panel A Calcs'!$B$170+('Model Params&amp;Exp Profiles'!$B$20/'Model Params&amp;Exp Profiles'!$B$21)*'Assumps&amp;Panel A Calcs'!$B$172)</f>
        <v>1.0403349040410805</v>
      </c>
      <c r="V60">
        <f>'Model Params&amp;Exp Profiles'!Z$7*('Assumps&amp;Panel A Calcs'!$B$170+('Model Params&amp;Exp Profiles'!$B$20/'Model Params&amp;Exp Profiles'!$B$21)*'Assumps&amp;Panel A Calcs'!$B$172)</f>
        <v>0.94705043608655481</v>
      </c>
      <c r="W60">
        <f>'Model Params&amp;Exp Profiles'!AA$7*('Assumps&amp;Panel A Calcs'!$B$170+('Model Params&amp;Exp Profiles'!$B$20/'Model Params&amp;Exp Profiles'!$B$21)*'Assumps&amp;Panel A Calcs'!$B$172)</f>
        <v>0.86213057449845709</v>
      </c>
      <c r="X60">
        <f>'Model Params&amp;Exp Profiles'!AB$7*('Assumps&amp;Panel A Calcs'!$B$170+('Model Params&amp;Exp Profiles'!$B$20/'Model Params&amp;Exp Profiles'!$B$21)*'Assumps&amp;Panel A Calcs'!$B$172)</f>
        <v>0.78482528402226392</v>
      </c>
      <c r="Y60">
        <f>'Model Params&amp;Exp Profiles'!AC$7*('Assumps&amp;Panel A Calcs'!$B$170+('Model Params&amp;Exp Profiles'!$B$20/'Model Params&amp;Exp Profiles'!$B$21)*'Assumps&amp;Panel A Calcs'!$B$172)</f>
        <v>0.71445178336118709</v>
      </c>
      <c r="Z60">
        <f>'Model Params&amp;Exp Profiles'!AD$7*('Assumps&amp;Panel A Calcs'!$B$170+('Model Params&amp;Exp Profiles'!$B$20/'Model Params&amp;Exp Profiles'!$B$21)*'Assumps&amp;Panel A Calcs'!$B$172)</f>
        <v>0.65038851466653336</v>
      </c>
      <c r="AA60">
        <f>'Model Params&amp;Exp Profiles'!AE$7*('Assumps&amp;Panel A Calcs'!$B$170+('Model Params&amp;Exp Profiles'!$B$20/'Model Params&amp;Exp Profiles'!$B$21)*'Assumps&amp;Panel A Calcs'!$B$172)</f>
        <v>0.59206965377017162</v>
      </c>
      <c r="AB60">
        <f>'Model Params&amp;Exp Profiles'!AF$7*('Assumps&amp;Panel A Calcs'!$B$170+('Model Params&amp;Exp Profiles'!$B$20/'Model Params&amp;Exp Profiles'!$B$21)*'Assumps&amp;Panel A Calcs'!$B$172)</f>
        <v>0.53898011267198132</v>
      </c>
      <c r="AC60">
        <f>'Model Params&amp;Exp Profiles'!AG$7*('Assumps&amp;Panel A Calcs'!$B$170+('Model Params&amp;Exp Profiles'!$B$20/'Model Params&amp;Exp Profiles'!$B$21)*'Assumps&amp;Panel A Calcs'!$B$172)</f>
        <v>0.49065099014290525</v>
      </c>
      <c r="AD60">
        <f>'Model Params&amp;Exp Profiles'!AH$7*('Assumps&amp;Panel A Calcs'!$B$170+('Model Params&amp;Exp Profiles'!$B$20/'Model Params&amp;Exp Profiles'!$B$21)*'Assumps&amp;Panel A Calcs'!$B$172)</f>
        <v>0.44665543026208943</v>
      </c>
      <c r="AE60">
        <f>'Model Params&amp;Exp Profiles'!AI$7*('Assumps&amp;Panel A Calcs'!$B$170+('Model Params&amp;Exp Profiles'!$B$20/'Model Params&amp;Exp Profiles'!$B$21)*'Assumps&amp;Panel A Calcs'!$B$172)</f>
        <v>0.40660485230959442</v>
      </c>
      <c r="AF60">
        <f>'Model Params&amp;Exp Profiles'!AJ$7*('Assumps&amp;Panel A Calcs'!$B$170+('Model Params&amp;Exp Profiles'!$B$20/'Model Params&amp;Exp Profiles'!$B$21)*'Assumps&amp;Panel A Calcs'!$B$172)</f>
        <v>0.37014551871606233</v>
      </c>
      <c r="AG60">
        <f>'Model Params&amp;Exp Profiles'!AK$7*('Assumps&amp;Panel A Calcs'!$B$170+('Model Params&amp;Exp Profiles'!$B$20/'Model Params&amp;Exp Profiles'!$B$21)*'Assumps&amp;Panel A Calcs'!$B$172)</f>
        <v>0.33695541075654284</v>
      </c>
      <c r="AH60">
        <f>'Model Params&amp;Exp Profiles'!AL$7*('Assumps&amp;Panel A Calcs'!$B$170+('Model Params&amp;Exp Profiles'!$B$20/'Model Params&amp;Exp Profiles'!$B$21)*'Assumps&amp;Panel A Calcs'!$B$172)</f>
        <v>0.30674138439375764</v>
      </c>
      <c r="AI60">
        <f>'Model Params&amp;Exp Profiles'!AM$7*('Assumps&amp;Panel A Calcs'!$B$170+('Model Params&amp;Exp Profiles'!$B$20/'Model Params&amp;Exp Profiles'!$B$21)*'Assumps&amp;Panel A Calcs'!$B$172)</f>
        <v>0.27923658115043942</v>
      </c>
      <c r="AJ60">
        <f>'Model Params&amp;Exp Profiles'!AN$7*('Assumps&amp;Panel A Calcs'!$B$170+('Model Params&amp;Exp Profiles'!$B$20/'Model Params&amp;Exp Profiles'!$B$21)*'Assumps&amp;Panel A Calcs'!$B$172)</f>
        <v>0.25419807114286697</v>
      </c>
      <c r="AK60">
        <f>'Model Params&amp;Exp Profiles'!AO$7*('Assumps&amp;Panel A Calcs'!$B$170+('Model Params&amp;Exp Profiles'!$B$20/'Model Params&amp;Exp Profiles'!$B$21)*'Assumps&amp;Panel A Calcs'!$B$172)</f>
        <v>0.23140470745823119</v>
      </c>
      <c r="AL60">
        <f>'Model Params&amp;Exp Profiles'!AP$7*('Assumps&amp;Panel A Calcs'!$B$170+('Model Params&amp;Exp Profiles'!$B$20/'Model Params&amp;Exp Profiles'!$B$21)*'Assumps&amp;Panel A Calcs'!$B$172)</f>
        <v>0.21065517292510805</v>
      </c>
      <c r="AM60">
        <f>'Model Params&amp;Exp Profiles'!AQ$7*('Assumps&amp;Panel A Calcs'!$B$170+('Model Params&amp;Exp Profiles'!$B$20/'Model Params&amp;Exp Profiles'!$B$21)*'Assumps&amp;Panel A Calcs'!$B$172)</f>
        <v>0.19176620202558767</v>
      </c>
      <c r="AN60">
        <f>'Model Params&amp;Exp Profiles'!AR$7*('Assumps&amp;Panel A Calcs'!$B$170+('Model Params&amp;Exp Profiles'!$B$20/'Model Params&amp;Exp Profiles'!$B$21)*'Assumps&amp;Panel A Calcs'!$B$172)</f>
        <v>0.17457096224450405</v>
      </c>
      <c r="AO60">
        <f>'Model Params&amp;Exp Profiles'!AS$7*('Assumps&amp;Panel A Calcs'!$B$170+('Model Params&amp;Exp Profiles'!$B$20/'Model Params&amp;Exp Profiles'!$B$21)*'Assumps&amp;Panel A Calcs'!$B$172)</f>
        <v>0.15891758055940286</v>
      </c>
      <c r="AP60">
        <f>'Model Params&amp;Exp Profiles'!AT$7*('Assumps&amp;Panel A Calcs'!$B$170+('Model Params&amp;Exp Profiles'!$B$20/'Model Params&amp;Exp Profiles'!$B$21)*'Assumps&amp;Panel A Calcs'!$B$172)</f>
        <v>0.14466780205680735</v>
      </c>
      <c r="AQ60">
        <f>'Model Params&amp;Exp Profiles'!AU$7*('Assumps&amp;Panel A Calcs'!$B$170+('Model Params&amp;Exp Profiles'!$B$20/'Model Params&amp;Exp Profiles'!$B$21)*'Assumps&amp;Panel A Calcs'!$B$172)</f>
        <v>0.13169576882731665</v>
      </c>
      <c r="AR60">
        <f>'Model Params&amp;Exp Profiles'!AV$7*('Assumps&amp;Panel A Calcs'!$B$170+('Model Params&amp;Exp Profiles'!$B$20/'Model Params&amp;Exp Profiles'!$B$21)*'Assumps&amp;Panel A Calcs'!$B$172)</f>
        <v>0.1198869083544075</v>
      </c>
      <c r="AS60">
        <f>'Model Params&amp;Exp Profiles'!AW$7*('Assumps&amp;Panel A Calcs'!$B$170+('Model Params&amp;Exp Profiles'!$B$20/'Model Params&amp;Exp Profiles'!$B$21)*'Assumps&amp;Panel A Calcs'!$B$172)</f>
        <v>0.10913692157888713</v>
      </c>
      <c r="AT60">
        <f>'Model Params&amp;Exp Profiles'!AX$7*('Assumps&amp;Panel A Calcs'!$B$170+('Model Params&amp;Exp Profiles'!$B$20/'Model Params&amp;Exp Profiles'!$B$21)*'Assumps&amp;Panel A Calcs'!$B$172)</f>
        <v>9.935086170130826E-2</v>
      </c>
      <c r="AU60">
        <f>'Model Params&amp;Exp Profiles'!AY$7*('Assumps&amp;Panel A Calcs'!$B$170+('Model Params&amp;Exp Profiles'!$B$20/'Model Params&amp;Exp Profiles'!$B$21)*'Assumps&amp;Panel A Calcs'!$B$172)</f>
        <v>9.0442295586079441E-2</v>
      </c>
      <c r="AV60">
        <f>'Model Params&amp;Exp Profiles'!AZ$7*('Assumps&amp;Panel A Calcs'!$B$170+('Model Params&amp;Exp Profiles'!$B$20/'Model Params&amp;Exp Profiles'!$B$21)*'Assumps&amp;Panel A Calcs'!$B$172)</f>
        <v>8.2332540360563908E-2</v>
      </c>
      <c r="AW60">
        <f>'Model Params&amp;Exp Profiles'!BA$7*('Assumps&amp;Panel A Calcs'!$B$170+('Model Params&amp;Exp Profiles'!$B$20/'Model Params&amp;Exp Profiles'!$B$21)*'Assumps&amp;Panel A Calcs'!$B$172)</f>
        <v>7.4949968466603456E-2</v>
      </c>
      <c r="AX60">
        <f>'Model Params&amp;Exp Profiles'!BB$7*('Assumps&amp;Panel A Calcs'!$B$170+('Model Params&amp;Exp Profiles'!$B$20/'Model Params&amp;Exp Profiles'!$B$21)*'Assumps&amp;Panel A Calcs'!$B$172)</f>
        <v>6.8229375026493816E-2</v>
      </c>
      <c r="AY60">
        <f>'Model Params&amp;Exp Profiles'!BC$7*('Assumps&amp;Panel A Calcs'!$B$170+('Model Params&amp;Exp Profiles'!$B$20/'Model Params&amp;Exp Profiles'!$B$21)*'Assumps&amp;Panel A Calcs'!$B$172)</f>
        <v>6.2111401935815949E-2</v>
      </c>
      <c r="AZ60">
        <f>'Model Params&amp;Exp Profiles'!BD$7*('Assumps&amp;Panel A Calcs'!$B$170+('Model Params&amp;Exp Profiles'!$B$20/'Model Params&amp;Exp Profiles'!$B$21)*'Assumps&amp;Panel A Calcs'!$B$172)</f>
        <v>5.6542013596555245E-2</v>
      </c>
      <c r="BA60">
        <f>'Model Params&amp;Exp Profiles'!BE$7*('Assumps&amp;Panel A Calcs'!$B$170+('Model Params&amp;Exp Profiles'!$B$20/'Model Params&amp;Exp Profiles'!$B$21)*'Assumps&amp;Panel A Calcs'!$B$172)</f>
        <v>5.1472019660041189E-2</v>
      </c>
      <c r="BB60">
        <f>'Model Params&amp;Exp Profiles'!BF$7*('Assumps&amp;Panel A Calcs'!$B$170+('Model Params&amp;Exp Profiles'!$B$20/'Model Params&amp;Exp Profiles'!$B$21)*'Assumps&amp;Panel A Calcs'!$B$172)</f>
        <v>4.6856640564443504E-2</v>
      </c>
    </row>
    <row r="61" spans="1:54" x14ac:dyDescent="0.2">
      <c r="B61" t="s">
        <v>438</v>
      </c>
      <c r="C61" s="19">
        <f>SUM(D60:BB60)</f>
        <v>21.918594835673698</v>
      </c>
    </row>
    <row r="62" spans="1:54" x14ac:dyDescent="0.2">
      <c r="B62" t="s">
        <v>439</v>
      </c>
      <c r="C62">
        <f>C61*'Model Params&amp;Exp Profiles'!B18/'Model Params&amp;Exp Profiles'!B19</f>
        <v>5.7680512725457103</v>
      </c>
    </row>
    <row r="64" spans="1:54" x14ac:dyDescent="0.2">
      <c r="D64" t="s">
        <v>282</v>
      </c>
    </row>
    <row r="65" spans="1:54" x14ac:dyDescent="0.2">
      <c r="A65" s="58" t="s">
        <v>296</v>
      </c>
      <c r="D65">
        <v>0</v>
      </c>
      <c r="E65">
        <v>1</v>
      </c>
      <c r="F65">
        <v>2</v>
      </c>
      <c r="G65">
        <v>3</v>
      </c>
      <c r="H65">
        <v>4</v>
      </c>
      <c r="I65">
        <v>5</v>
      </c>
      <c r="J65">
        <v>6</v>
      </c>
      <c r="K65">
        <v>7</v>
      </c>
      <c r="L65">
        <v>8</v>
      </c>
      <c r="M65">
        <v>9</v>
      </c>
      <c r="N65">
        <v>10</v>
      </c>
      <c r="O65">
        <v>11</v>
      </c>
      <c r="P65">
        <v>12</v>
      </c>
      <c r="Q65">
        <v>13</v>
      </c>
      <c r="R65">
        <v>14</v>
      </c>
      <c r="S65">
        <v>15</v>
      </c>
      <c r="T65">
        <v>16</v>
      </c>
      <c r="U65">
        <v>17</v>
      </c>
      <c r="V65">
        <v>18</v>
      </c>
      <c r="W65">
        <v>19</v>
      </c>
      <c r="X65">
        <v>20</v>
      </c>
      <c r="Y65">
        <v>21</v>
      </c>
      <c r="Z65">
        <v>22</v>
      </c>
      <c r="AA65">
        <v>23</v>
      </c>
      <c r="AB65">
        <v>24</v>
      </c>
      <c r="AC65">
        <v>25</v>
      </c>
      <c r="AD65">
        <v>26</v>
      </c>
      <c r="AE65">
        <v>27</v>
      </c>
      <c r="AF65">
        <v>28</v>
      </c>
      <c r="AG65">
        <v>29</v>
      </c>
      <c r="AH65">
        <v>30</v>
      </c>
      <c r="AI65">
        <v>31</v>
      </c>
      <c r="AJ65">
        <v>32</v>
      </c>
      <c r="AK65">
        <v>33</v>
      </c>
      <c r="AL65">
        <v>34</v>
      </c>
      <c r="AM65">
        <v>35</v>
      </c>
      <c r="AN65">
        <v>36</v>
      </c>
      <c r="AO65">
        <v>37</v>
      </c>
      <c r="AP65">
        <v>38</v>
      </c>
      <c r="AQ65">
        <v>39</v>
      </c>
      <c r="AR65">
        <v>40</v>
      </c>
      <c r="AS65">
        <v>41</v>
      </c>
      <c r="AT65">
        <v>42</v>
      </c>
      <c r="AU65">
        <v>43</v>
      </c>
      <c r="AV65">
        <v>44</v>
      </c>
      <c r="AW65">
        <v>45</v>
      </c>
      <c r="AX65">
        <v>46</v>
      </c>
      <c r="AY65">
        <v>47</v>
      </c>
      <c r="AZ65">
        <v>48</v>
      </c>
      <c r="BA65">
        <v>49</v>
      </c>
      <c r="BB65">
        <v>50</v>
      </c>
    </row>
    <row r="66" spans="1:54" x14ac:dyDescent="0.2">
      <c r="A66" t="s">
        <v>297</v>
      </c>
      <c r="B66" s="19" t="s">
        <v>298</v>
      </c>
      <c r="C66" t="s">
        <v>192</v>
      </c>
      <c r="D66" t="s">
        <v>299</v>
      </c>
      <c r="E66" t="s">
        <v>300</v>
      </c>
      <c r="N66" t="s">
        <v>370</v>
      </c>
    </row>
    <row r="67" spans="1:54" x14ac:dyDescent="0.2">
      <c r="A67" t="s">
        <v>65</v>
      </c>
      <c r="B67" s="19">
        <v>0.31793889610652049</v>
      </c>
      <c r="C67">
        <f>SUM(D67:BB67)</f>
        <v>-1.7506799594453342</v>
      </c>
      <c r="D67">
        <f>-'Model Params&amp;Exp Profiles'!$B$9*'Model Params&amp;Exp Profiles'!$B$14/(1+$B67)^D$65</f>
        <v>-0.92841705882352943</v>
      </c>
      <c r="E67">
        <f>(-'Assumps&amp;Panel A Calcs'!$B$88*'Assumps&amp;Panel A Calcs'!B$95)/(1+$B67)^E$65</f>
        <v>0.15636135044658242</v>
      </c>
      <c r="F67">
        <f>(-'Assumps&amp;Panel A Calcs'!$B$88*'Assumps&amp;Panel A Calcs'!C$95)/(1+$B67)^F$65</f>
        <v>-0.46827198657726721</v>
      </c>
      <c r="G67">
        <f>(-'Assumps&amp;Panel A Calcs'!$B$88*'Assumps&amp;Panel A Calcs'!D$95)/(1+$B67)^G$65</f>
        <v>-1.3198959953057881</v>
      </c>
      <c r="H67">
        <f>(-'Assumps&amp;Panel A Calcs'!$B$88*'Assumps&amp;Panel A Calcs'!E$95)/(1+$B67)^H$65</f>
        <v>-0.9294184135564002</v>
      </c>
      <c r="I67">
        <f>(-'Assumps&amp;Panel A Calcs'!$B$88*'Assumps&amp;Panel A Calcs'!F$95)/(1+$B67)^I$65</f>
        <v>-0.8023346124549916</v>
      </c>
      <c r="J67">
        <f>(-'Assumps&amp;Panel A Calcs'!$B$88*'Assumps&amp;Panel A Calcs'!G$95)/(1+$B67)^J$65</f>
        <v>-0.52206414577886318</v>
      </c>
      <c r="K67">
        <f>(-'Assumps&amp;Panel A Calcs'!$B$88*'Assumps&amp;Panel A Calcs'!H$95)/(1+$B67)^K$65</f>
        <v>-0.47251766811316409</v>
      </c>
      <c r="L67">
        <f>(-'Assumps&amp;Panel A Calcs'!$B$88*'Assumps&amp;Panel A Calcs'!I$95)/(1+$B67)^L$65</f>
        <v>-8.3065139617275879E-2</v>
      </c>
      <c r="M67">
        <f>(-'Assumps&amp;Panel A Calcs'!$B$88*'Assumps&amp;Panel A Calcs'!J$95)/(1+$B67)^M$65</f>
        <v>-8.1406728960736682E-2</v>
      </c>
      <c r="N67">
        <f t="shared" ref="N67:BB67" si="4">N$32*$B$32/(1+$B67)^N$65</f>
        <v>0.85001304591323534</v>
      </c>
      <c r="O67">
        <f t="shared" si="4"/>
        <v>0.6547596757030314</v>
      </c>
      <c r="P67">
        <f t="shared" si="4"/>
        <v>0.50435723897171725</v>
      </c>
      <c r="Q67">
        <f t="shared" si="4"/>
        <v>0.3885031927631219</v>
      </c>
      <c r="R67">
        <f t="shared" si="4"/>
        <v>0.2992615533681342</v>
      </c>
      <c r="S67">
        <f t="shared" si="4"/>
        <v>0.23051928270487504</v>
      </c>
      <c r="T67">
        <f t="shared" si="4"/>
        <v>0.17756754618392762</v>
      </c>
      <c r="U67">
        <f t="shared" si="4"/>
        <v>0.13677915828910597</v>
      </c>
      <c r="V67">
        <f t="shared" si="4"/>
        <v>0.10536012094742625</v>
      </c>
      <c r="W67">
        <f t="shared" si="4"/>
        <v>8.11582351062064E-2</v>
      </c>
      <c r="X67">
        <f t="shared" si="4"/>
        <v>6.2515675440814641E-2</v>
      </c>
      <c r="Y67">
        <f t="shared" si="4"/>
        <v>4.8155429584032475E-2</v>
      </c>
      <c r="Z67">
        <f t="shared" si="4"/>
        <v>3.7093822982335392E-2</v>
      </c>
      <c r="AA67">
        <f t="shared" si="4"/>
        <v>2.8573137345681062E-2</v>
      </c>
      <c r="AB67">
        <f t="shared" si="4"/>
        <v>2.2009707065350124E-2</v>
      </c>
      <c r="AC67">
        <f t="shared" si="4"/>
        <v>1.6953938212729936E-2</v>
      </c>
      <c r="AD67">
        <f t="shared" si="4"/>
        <v>1.3059511426827429E-2</v>
      </c>
      <c r="AE67">
        <f t="shared" si="4"/>
        <v>1.0059659093211595E-2</v>
      </c>
      <c r="AF67">
        <f t="shared" si="4"/>
        <v>7.7488918049224906E-3</v>
      </c>
      <c r="AG67">
        <f t="shared" si="4"/>
        <v>5.9689223708300843E-3</v>
      </c>
      <c r="AH67">
        <f t="shared" si="4"/>
        <v>4.5978231682578252E-3</v>
      </c>
      <c r="AI67">
        <f t="shared" si="4"/>
        <v>3.5416741202530556E-3</v>
      </c>
      <c r="AJ67">
        <f t="shared" si="4"/>
        <v>2.728129185277723E-3</v>
      </c>
      <c r="AK67">
        <f t="shared" si="4"/>
        <v>2.1014606648881366E-3</v>
      </c>
      <c r="AL67">
        <f t="shared" si="4"/>
        <v>1.6187418652693043E-3</v>
      </c>
      <c r="AM67">
        <f t="shared" si="4"/>
        <v>1.2469066255470593E-3</v>
      </c>
      <c r="AN67">
        <f t="shared" si="4"/>
        <v>9.6048429103579892E-4</v>
      </c>
      <c r="AO67">
        <f t="shared" si="4"/>
        <v>7.3985497745013339E-4</v>
      </c>
      <c r="AP67">
        <f t="shared" si="4"/>
        <v>5.6990561195689065E-4</v>
      </c>
      <c r="AQ67">
        <f t="shared" si="4"/>
        <v>4.3899469009363963E-4</v>
      </c>
      <c r="AR67">
        <f t="shared" si="4"/>
        <v>3.3815483456756758E-4</v>
      </c>
      <c r="AS67">
        <f t="shared" si="4"/>
        <v>2.6047853133947445E-4</v>
      </c>
      <c r="AT67">
        <f t="shared" si="4"/>
        <v>2.006449660124924E-4</v>
      </c>
      <c r="AU67">
        <f t="shared" si="4"/>
        <v>1.5455554889353459E-4</v>
      </c>
      <c r="AV67">
        <f t="shared" si="4"/>
        <v>1.1905316225224658E-4</v>
      </c>
      <c r="AW67">
        <f t="shared" si="4"/>
        <v>9.1705898259422956E-5</v>
      </c>
      <c r="AX67">
        <f t="shared" si="4"/>
        <v>7.0640473688122745E-5</v>
      </c>
      <c r="AY67">
        <f t="shared" si="4"/>
        <v>5.4413910311048304E-5</v>
      </c>
      <c r="AZ67">
        <f t="shared" si="4"/>
        <v>4.1914691121849609E-5</v>
      </c>
      <c r="BA67">
        <f t="shared" si="4"/>
        <v>3.2286621597259961E-5</v>
      </c>
      <c r="BB67">
        <f t="shared" si="4"/>
        <v>2.4870180508648665E-5</v>
      </c>
    </row>
    <row r="68" spans="1:54" x14ac:dyDescent="0.2">
      <c r="A68" t="s">
        <v>66</v>
      </c>
      <c r="B68" s="19">
        <v>0.51020544365576259</v>
      </c>
      <c r="C68">
        <f>SUM(D68:BB68)</f>
        <v>-1.2081698252065154</v>
      </c>
      <c r="D68">
        <f>-'Model Params&amp;Exp Profiles'!$B$9*'Model Params&amp;Exp Profiles'!$B$14/(1+$B68)^D$65</f>
        <v>-0.92841705882352943</v>
      </c>
      <c r="E68">
        <f>(-'Assumps&amp;Panel A Calcs'!$B$88*('Assumps&amp;Panel A Calcs'!B$95+'Assumps&amp;Panel A Calcs'!B$101))/(1+$B68)^E$65</f>
        <v>0.98858170053666283</v>
      </c>
      <c r="F68">
        <f>(-'Assumps&amp;Panel A Calcs'!$B$88*('Assumps&amp;Panel A Calcs'!C$95+'Assumps&amp;Panel A Calcs'!C$101))/(1+$B68)^F$65</f>
        <v>-1.076230531263378</v>
      </c>
      <c r="G68">
        <f>(-'Assumps&amp;Panel A Calcs'!$B$88*('Assumps&amp;Panel A Calcs'!D$95+'Assumps&amp;Panel A Calcs'!D$101))/(1+$B68)^G$65</f>
        <v>-0.75972927198670337</v>
      </c>
      <c r="H68">
        <f>(-'Assumps&amp;Panel A Calcs'!$B$88*('Assumps&amp;Panel A Calcs'!E$95+'Assumps&amp;Panel A Calcs'!E$101))/(1+$B68)^H$65</f>
        <v>-0.79279188212154605</v>
      </c>
      <c r="I68">
        <f>(-'Assumps&amp;Panel A Calcs'!$B$88*('Assumps&amp;Panel A Calcs'!F$95+'Assumps&amp;Panel A Calcs'!F$101))/(1+$B68)^I$65</f>
        <v>-1.2564038082769109</v>
      </c>
      <c r="J68">
        <f>(-'Assumps&amp;Panel A Calcs'!$B$88*('Assumps&amp;Panel A Calcs'!G$95+'Assumps&amp;Panel A Calcs'!G$101))/(1+$B68)^J$65</f>
        <v>0.32152092298664237</v>
      </c>
      <c r="K68">
        <f>(-'Assumps&amp;Panel A Calcs'!$B$88*('Assumps&amp;Panel A Calcs'!H$95+'Assumps&amp;Panel A Calcs'!H$101))/(1+$B68)^K$65</f>
        <v>-0.54627645265703295</v>
      </c>
      <c r="L68">
        <f>(-'Assumps&amp;Panel A Calcs'!$B$88*('Assumps&amp;Panel A Calcs'!I$95+'Assumps&amp;Panel A Calcs'!I$101))/(1+$B68)^L$65</f>
        <v>-0.69573827637931718</v>
      </c>
      <c r="M68">
        <f>(-'Assumps&amp;Panel A Calcs'!$B$88*('Assumps&amp;Panel A Calcs'!J$95+'Assumps&amp;Panel A Calcs'!J$101))/(1+$B68)^M$65</f>
        <v>-3.9903143592555354E-2</v>
      </c>
      <c r="N68">
        <f t="shared" ref="N68:BB68" si="5">N$32*$B$38/(1+$B68)^N$65</f>
        <v>1.1725176392098025</v>
      </c>
      <c r="O68">
        <f t="shared" si="5"/>
        <v>0.78819733588320884</v>
      </c>
      <c r="P68">
        <f t="shared" si="5"/>
        <v>0.52984707395282493</v>
      </c>
      <c r="Q68">
        <f t="shared" si="5"/>
        <v>0.35617720207312242</v>
      </c>
      <c r="R68">
        <f t="shared" si="5"/>
        <v>0.2394317257056949</v>
      </c>
      <c r="S68">
        <f t="shared" si="5"/>
        <v>0.16095233198737388</v>
      </c>
      <c r="T68">
        <f t="shared" si="5"/>
        <v>0.10819641004474301</v>
      </c>
      <c r="U68">
        <f t="shared" si="5"/>
        <v>7.2732485463388619E-2</v>
      </c>
      <c r="V68">
        <f t="shared" si="5"/>
        <v>4.889269837598522E-2</v>
      </c>
      <c r="W68">
        <f t="shared" si="5"/>
        <v>3.2866963630555045E-2</v>
      </c>
      <c r="X68">
        <f t="shared" si="5"/>
        <v>2.2094041322595761E-2</v>
      </c>
      <c r="Y68">
        <f t="shared" si="5"/>
        <v>1.4852198318397732E-2</v>
      </c>
      <c r="Z68">
        <f t="shared" si="5"/>
        <v>9.9840401159845514E-3</v>
      </c>
      <c r="AA68">
        <f t="shared" si="5"/>
        <v>6.711535551886064E-3</v>
      </c>
      <c r="AB68">
        <f t="shared" si="5"/>
        <v>4.5116715218434999E-3</v>
      </c>
      <c r="AC68">
        <f t="shared" si="5"/>
        <v>3.0328647987707476E-3</v>
      </c>
      <c r="AD68">
        <f t="shared" si="5"/>
        <v>2.038771848324687E-3</v>
      </c>
      <c r="AE68">
        <f t="shared" si="5"/>
        <v>1.3705163023442297E-3</v>
      </c>
      <c r="AF68">
        <f t="shared" si="5"/>
        <v>9.2129726851720105E-4</v>
      </c>
      <c r="AG68">
        <f t="shared" si="5"/>
        <v>6.1932036527068439E-4</v>
      </c>
      <c r="AH68">
        <f t="shared" si="5"/>
        <v>4.163235124492855E-4</v>
      </c>
      <c r="AI68">
        <f t="shared" si="5"/>
        <v>2.7986366465174406E-4</v>
      </c>
      <c r="AJ68">
        <f t="shared" si="5"/>
        <v>1.8813174958943709E-4</v>
      </c>
      <c r="AK68">
        <f t="shared" si="5"/>
        <v>1.2646713265770167E-4</v>
      </c>
      <c r="AL68">
        <f t="shared" si="5"/>
        <v>8.5014547930184755E-5</v>
      </c>
      <c r="AM68">
        <f t="shared" si="5"/>
        <v>5.7149025267582336E-5</v>
      </c>
      <c r="AN68">
        <f t="shared" si="5"/>
        <v>3.8417084705512544E-5</v>
      </c>
      <c r="AO68">
        <f t="shared" si="5"/>
        <v>2.5824979347595484E-5</v>
      </c>
      <c r="AP68">
        <f t="shared" si="5"/>
        <v>1.7360233433018253E-5</v>
      </c>
      <c r="AQ68">
        <f t="shared" si="5"/>
        <v>1.1670007584224671E-5</v>
      </c>
      <c r="AR68">
        <f t="shared" si="5"/>
        <v>7.8448874285778236E-6</v>
      </c>
      <c r="AS68">
        <f t="shared" si="5"/>
        <v>5.2735405973728946E-6</v>
      </c>
      <c r="AT68">
        <f t="shared" si="5"/>
        <v>3.5450133205011072E-6</v>
      </c>
      <c r="AU68">
        <f t="shared" si="5"/>
        <v>2.3830516159846796E-6</v>
      </c>
      <c r="AV68">
        <f t="shared" si="5"/>
        <v>1.6019502582981669E-6</v>
      </c>
      <c r="AW68">
        <f t="shared" si="5"/>
        <v>1.0768732883702937E-6</v>
      </c>
      <c r="AX68">
        <f t="shared" si="5"/>
        <v>7.2390267625251422E-7</v>
      </c>
      <c r="AY68">
        <f t="shared" si="5"/>
        <v>4.8662650503534249E-7</v>
      </c>
      <c r="AZ68">
        <f t="shared" si="5"/>
        <v>3.271231937265402E-7</v>
      </c>
      <c r="BA68">
        <f t="shared" si="5"/>
        <v>2.1990085366615973E-7</v>
      </c>
      <c r="BB68">
        <f t="shared" si="5"/>
        <v>1.4782316378192827E-7</v>
      </c>
    </row>
    <row r="70" spans="1:54" x14ac:dyDescent="0.2">
      <c r="A70" t="s">
        <v>301</v>
      </c>
      <c r="B70" s="19" t="s">
        <v>298</v>
      </c>
      <c r="C70" t="s">
        <v>192</v>
      </c>
      <c r="D70" t="s">
        <v>302</v>
      </c>
      <c r="E70" t="s">
        <v>300</v>
      </c>
      <c r="N70" t="s">
        <v>440</v>
      </c>
    </row>
    <row r="71" spans="1:54" x14ac:dyDescent="0.2">
      <c r="A71" t="s">
        <v>65</v>
      </c>
      <c r="B71" s="19">
        <v>0.10326376810540253</v>
      </c>
      <c r="C71">
        <f>SUM(D71:BB71)</f>
        <v>-1.3563806923961761</v>
      </c>
      <c r="D71">
        <f>-'Model Params&amp;Exp Profiles'!$B$8*'Model Params&amp;Exp Profiles'!$B$14/(1+$B71)^D$65</f>
        <v>-0.92841705882352943</v>
      </c>
      <c r="E71">
        <f>(-'Assumps&amp;Panel A Calcs'!$B$88*'Assumps&amp;Panel A Calcs'!B$95)/(1+$B71)^E$65</f>
        <v>0.1867864345397463</v>
      </c>
      <c r="F71">
        <f>(-'Assumps&amp;Panel A Calcs'!$B$88*'Assumps&amp;Panel A Calcs'!C$95)/(1+$B71)^F$65</f>
        <v>-0.66823622784169712</v>
      </c>
      <c r="G71">
        <f>(-'Assumps&amp;Panel A Calcs'!$B$88*'Assumps&amp;Panel A Calcs'!D$95)/(1+$B71)^G$65</f>
        <v>-2.2500256537674801</v>
      </c>
      <c r="H71">
        <f>(-'Assumps&amp;Panel A Calcs'!$B$88*'Assumps&amp;Panel A Calcs'!E$95)/(1+$B71)^H$65</f>
        <v>-1.8926702275656837</v>
      </c>
      <c r="I71">
        <f>(-'Assumps&amp;Panel A Calcs'!$B$88*'Assumps&amp;Panel A Calcs'!F$95)/(1+$B71)^I$65</f>
        <v>-1.9517991547465323</v>
      </c>
      <c r="J71">
        <f>(-'Assumps&amp;Panel A Calcs'!$B$88*'Assumps&amp;Panel A Calcs'!G$95)/(1+$B71)^J$65</f>
        <v>-1.5171180835546416</v>
      </c>
      <c r="K71">
        <f>(-'Assumps&amp;Panel A Calcs'!$B$88*'Assumps&amp;Panel A Calcs'!H$95)/(1+$B71)^K$65</f>
        <v>-1.6403234317500641</v>
      </c>
      <c r="L71">
        <f>(-'Assumps&amp;Panel A Calcs'!$B$88*'Assumps&amp;Panel A Calcs'!I$95)/(1+$B71)^L$65</f>
        <v>-0.34446583633632955</v>
      </c>
      <c r="M71">
        <f>(-'Assumps&amp;Panel A Calcs'!$B$88*'Assumps&amp;Panel A Calcs'!J$95)/(1+$B71)^M$65</f>
        <v>-0.40327711755962614</v>
      </c>
      <c r="N71">
        <f>'Assumps&amp;Panel A Calcs'!$B$170/(1+'Calcs-App Table D20'!$B71)^'Calcs-App Table D20'!N$65</f>
        <v>0.95800233014599323</v>
      </c>
      <c r="O71">
        <f>'Assumps&amp;Panel A Calcs'!$B$170/(1+'Calcs-App Table D20'!$B71)^'Calcs-App Table D20'!O$65</f>
        <v>0.86833480609187252</v>
      </c>
      <c r="P71">
        <f>'Assumps&amp;Panel A Calcs'!$B$170/(1+'Calcs-App Table D20'!$B71)^'Calcs-App Table D20'!P$65</f>
        <v>0.78706002244869733</v>
      </c>
      <c r="Q71">
        <f>'Assumps&amp;Panel A Calcs'!$B$170/(1+'Calcs-App Table D20'!$B71)^'Calcs-App Table D20'!Q$65</f>
        <v>0.71339243180285783</v>
      </c>
      <c r="R71">
        <f>'Assumps&amp;Panel A Calcs'!$B$170/(1+'Calcs-App Table D20'!$B71)^'Calcs-App Table D20'!R$65</f>
        <v>0.64662001275356162</v>
      </c>
      <c r="S71">
        <f>'Assumps&amp;Panel A Calcs'!$B$170/(1+'Calcs-App Table D20'!$B71)^'Calcs-App Table D20'!S$65</f>
        <v>0.58609738799270117</v>
      </c>
      <c r="T71">
        <f>'Assumps&amp;Panel A Calcs'!$B$170/(1+'Calcs-App Table D20'!$B71)^'Calcs-App Table D20'!T$65</f>
        <v>0.5312395865217131</v>
      </c>
      <c r="U71">
        <f>'Assumps&amp;Panel A Calcs'!$B$170/(1+'Calcs-App Table D20'!$B71)^'Calcs-App Table D20'!U$65</f>
        <v>0.48151638971521088</v>
      </c>
      <c r="V71">
        <f>'Assumps&amp;Panel A Calcs'!$B$170/(1+'Calcs-App Table D20'!$B71)^'Calcs-App Table D20'!V$65</f>
        <v>0.4364472065842448</v>
      </c>
      <c r="W71">
        <f>'Assumps&amp;Panel A Calcs'!$B$170/(1+'Calcs-App Table D20'!$B71)^'Calcs-App Table D20'!W$65</f>
        <v>0.39559642870692724</v>
      </c>
      <c r="X71">
        <f>'Assumps&amp;Panel A Calcs'!$B$170/(1+'Calcs-App Table D20'!$B71)^'Calcs-App Table D20'!X$65</f>
        <v>0.35856921993030877</v>
      </c>
      <c r="Y71">
        <f>'Assumps&amp;Panel A Calcs'!$B$170/(1+'Calcs-App Table D20'!$B71)^'Calcs-App Table D20'!Y$65</f>
        <v>0.32500770014959124</v>
      </c>
      <c r="Z71">
        <f>'Assumps&amp;Panel A Calcs'!$B$170/(1+'Calcs-App Table D20'!$B71)^'Calcs-App Table D20'!Z$65</f>
        <v>0.29458748627965542</v>
      </c>
      <c r="AA71">
        <f>'Assumps&amp;Panel A Calcs'!$B$170/(1+'Calcs-App Table D20'!$B71)^'Calcs-App Table D20'!AA$65</f>
        <v>0.26701455698625953</v>
      </c>
      <c r="AB71">
        <f>'Assumps&amp;Panel A Calcs'!$B$170/(1+'Calcs-App Table D20'!$B71)^'Calcs-App Table D20'!AB$65</f>
        <v>0.24202241087350723</v>
      </c>
      <c r="AC71">
        <f>'Assumps&amp;Panel A Calcs'!$B$170/(1+'Calcs-App Table D20'!$B71)^'Calcs-App Table D20'!AC$65</f>
        <v>0.21936949066053724</v>
      </c>
      <c r="AD71">
        <f>'Assumps&amp;Panel A Calcs'!$B$170/(1+'Calcs-App Table D20'!$B71)^'Calcs-App Table D20'!AD$65</f>
        <v>0.19883684845125751</v>
      </c>
      <c r="AE71">
        <f>'Assumps&amp;Panel A Calcs'!$B$170/(1+'Calcs-App Table D20'!$B71)^'Calcs-App Table D20'!AE$65</f>
        <v>0.18022602953119118</v>
      </c>
      <c r="AF71">
        <f>'Assumps&amp;Panel A Calcs'!$B$170/(1+'Calcs-App Table D20'!$B71)^'Calcs-App Table D20'!AF$65</f>
        <v>0.1633571542376373</v>
      </c>
      <c r="AG71">
        <f>'Assumps&amp;Panel A Calcs'!$B$170/(1+'Calcs-App Table D20'!$B71)^'Calcs-App Table D20'!AG$65</f>
        <v>0.14806717936379349</v>
      </c>
      <c r="AH71">
        <f>'Assumps&amp;Panel A Calcs'!$B$170/(1+'Calcs-App Table D20'!$B71)^'Calcs-App Table D20'!AH$65</f>
        <v>0.13420832229274082</v>
      </c>
      <c r="AI71">
        <f>'Assumps&amp;Panel A Calcs'!$B$170/(1+'Calcs-App Table D20'!$B71)^'Calcs-App Table D20'!AI$65</f>
        <v>0.12164663263003027</v>
      </c>
      <c r="AJ71">
        <f>'Assumps&amp;Panel A Calcs'!$B$170/(1+'Calcs-App Table D20'!$B71)^'Calcs-App Table D20'!AJ$65</f>
        <v>0.11026069752923175</v>
      </c>
      <c r="AK71">
        <f>'Assumps&amp;Panel A Calcs'!$B$170/(1+'Calcs-App Table D20'!$B71)^'Calcs-App Table D20'!AK$65</f>
        <v>9.9940468196992191E-2</v>
      </c>
      <c r="AL71">
        <f>'Assumps&amp;Panel A Calcs'!$B$170/(1+'Calcs-App Table D20'!$B71)^'Calcs-App Table D20'!AL$65</f>
        <v>9.0586196235390354E-2</v>
      </c>
      <c r="AM71">
        <f>'Assumps&amp;Panel A Calcs'!$B$170/(1+'Calcs-App Table D20'!$B71)^'Calcs-App Table D20'!AM$65</f>
        <v>8.210746954098834E-2</v>
      </c>
      <c r="AN71">
        <f>'Assumps&amp;Panel A Calcs'!$B$170/(1+'Calcs-App Table D20'!$B71)^'Calcs-App Table D20'!AN$65</f>
        <v>7.4422338442228286E-2</v>
      </c>
      <c r="AO71">
        <f>'Assumps&amp;Panel A Calcs'!$B$170/(1+'Calcs-App Table D20'!$B71)^'Calcs-App Table D20'!AO$65</f>
        <v>6.7456523629006018E-2</v>
      </c>
      <c r="AP71">
        <f>'Assumps&amp;Panel A Calcs'!$B$170/(1+'Calcs-App Table D20'!$B71)^'Calcs-App Table D20'!AP$65</f>
        <v>6.1142698218801132E-2</v>
      </c>
      <c r="AQ71">
        <f>'Assumps&amp;Panel A Calcs'!$B$170/(1+'Calcs-App Table D20'!$B71)^'Calcs-App Table D20'!AQ$65</f>
        <v>5.5419837020297881E-2</v>
      </c>
      <c r="AR71">
        <f>'Assumps&amp;Panel A Calcs'!$B$170/(1+'Calcs-App Table D20'!$B71)^'Calcs-App Table D20'!AR$65</f>
        <v>5.023262670491617E-2</v>
      </c>
      <c r="AS71">
        <f>'Assumps&amp;Panel A Calcs'!$B$170/(1+'Calcs-App Table D20'!$B71)^'Calcs-App Table D20'!AS$65</f>
        <v>4.553093118536735E-2</v>
      </c>
      <c r="AT71">
        <f>'Assumps&amp;Panel A Calcs'!$B$170/(1+'Calcs-App Table D20'!$B71)^'Calcs-App Table D20'!AT$65</f>
        <v>4.1269307033943554E-2</v>
      </c>
      <c r="AU71">
        <f>'Assumps&amp;Panel A Calcs'!$B$170/(1+'Calcs-App Table D20'!$B71)^'Calcs-App Table D20'!AU$65</f>
        <v>3.7406564256899276E-2</v>
      </c>
      <c r="AV71">
        <f>'Assumps&amp;Panel A Calcs'!$B$170/(1+'Calcs-App Table D20'!$B71)^'Calcs-App Table D20'!AV$65</f>
        <v>3.3905368179665947E-2</v>
      </c>
      <c r="AW71">
        <f>'Assumps&amp;Panel A Calcs'!$B$170/(1+'Calcs-App Table D20'!$B71)^'Calcs-App Table D20'!AW$65</f>
        <v>3.0731878594989565E-2</v>
      </c>
      <c r="AX71">
        <f>'Assumps&amp;Panel A Calcs'!$B$170/(1+'Calcs-App Table D20'!$B71)^'Calcs-App Table D20'!AX$65</f>
        <v>2.7855422686239736E-2</v>
      </c>
      <c r="AY71">
        <f>'Assumps&amp;Panel A Calcs'!$B$170/(1+'Calcs-App Table D20'!$B71)^'Calcs-App Table D20'!AY$65</f>
        <v>2.5248198564587061E-2</v>
      </c>
      <c r="AZ71">
        <f>'Assumps&amp;Panel A Calcs'!$B$170/(1+'Calcs-App Table D20'!$B71)^'Calcs-App Table D20'!AZ$65</f>
        <v>2.2885006554638279E-2</v>
      </c>
      <c r="BA71">
        <f>'Assumps&amp;Panel A Calcs'!$B$170/(1+'Calcs-App Table D20'!$B71)^'Calcs-App Table D20'!BA$65</f>
        <v>2.0743005631316907E-2</v>
      </c>
      <c r="BB71">
        <f>'Assumps&amp;Panel A Calcs'!$B$170/(1+'Calcs-App Table D20'!$B71)^'Calcs-App Table D20'!BB$65</f>
        <v>1.8801492653872036E-2</v>
      </c>
    </row>
    <row r="72" spans="1:54" x14ac:dyDescent="0.2">
      <c r="A72" t="s">
        <v>66</v>
      </c>
      <c r="B72" s="19">
        <v>0.11170566857573079</v>
      </c>
      <c r="C72">
        <f>SUM(D72:BB72)</f>
        <v>-2.8989199243862487</v>
      </c>
      <c r="D72">
        <f>-'Model Params&amp;Exp Profiles'!$B$8*'Model Params&amp;Exp Profiles'!$B$14/(1+$B72)^D$65</f>
        <v>-0.92841705882352943</v>
      </c>
      <c r="E72">
        <f>(-'Assumps&amp;Panel A Calcs'!$B$88*('Assumps&amp;Panel A Calcs'!B$95+'Assumps&amp;Panel A Calcs'!B$101))/(1+$B72)^E$65</f>
        <v>1.3429467059942735</v>
      </c>
      <c r="F72">
        <f>(-'Assumps&amp;Panel A Calcs'!$B$88*('Assumps&amp;Panel A Calcs'!C$95+'Assumps&amp;Panel A Calcs'!C$101))/(1+$B72)^F$65</f>
        <v>-1.9860845398238078</v>
      </c>
      <c r="G72">
        <f>(-'Assumps&amp;Panel A Calcs'!$B$88*('Assumps&amp;Panel A Calcs'!D$95+'Assumps&amp;Panel A Calcs'!D$101))/(1+$B72)^G$65</f>
        <v>-1.9045724313584735</v>
      </c>
      <c r="H72">
        <f>(-'Assumps&amp;Panel A Calcs'!$B$88*('Assumps&amp;Panel A Calcs'!E$95+'Assumps&amp;Panel A Calcs'!E$101))/(1+$B72)^H$65</f>
        <v>-2.6998773750489664</v>
      </c>
      <c r="I72">
        <f>(-'Assumps&amp;Panel A Calcs'!$B$88*('Assumps&amp;Panel A Calcs'!F$95+'Assumps&amp;Panel A Calcs'!F$101))/(1+$B72)^I$65</f>
        <v>-5.8124643254985626</v>
      </c>
      <c r="J72">
        <f>(-'Assumps&amp;Panel A Calcs'!$B$88*('Assumps&amp;Panel A Calcs'!G$95+'Assumps&amp;Panel A Calcs'!G$101))/(1+$B72)^J$65</f>
        <v>2.0206286545738239</v>
      </c>
      <c r="K72">
        <f>(-'Assumps&amp;Panel A Calcs'!$B$88*('Assumps&amp;Panel A Calcs'!H$95+'Assumps&amp;Panel A Calcs'!H$101))/(1+$B72)^K$65</f>
        <v>-4.6637574881745198</v>
      </c>
      <c r="L72">
        <f>(-'Assumps&amp;Panel A Calcs'!$B$88*('Assumps&amp;Panel A Calcs'!I$95+'Assumps&amp;Panel A Calcs'!I$101))/(1+$B72)^L$65</f>
        <v>-8.0689232947230796</v>
      </c>
      <c r="M72">
        <f>(-'Assumps&amp;Panel A Calcs'!$B$88*('Assumps&amp;Panel A Calcs'!J$95+'Assumps&amp;Panel A Calcs'!J$101))/(1+$B72)^M$65</f>
        <v>-0.62867039936506697</v>
      </c>
      <c r="N72">
        <f>('Assumps&amp;Panel A Calcs'!$B$170+'Assumps&amp;Panel A Calcs'!$B$172)/(1+'Calcs-App Table D20'!$B72)^'Calcs-App Table D20'!N$65</f>
        <v>2.0799295597401857</v>
      </c>
      <c r="O72">
        <f>('Assumps&amp;Panel A Calcs'!$B$170+'Assumps&amp;Panel A Calcs'!$B$172)/(1+'Calcs-App Table D20'!$B72)^'Calcs-App Table D20'!O$65</f>
        <v>1.8709354629853614</v>
      </c>
      <c r="P72">
        <f>('Assumps&amp;Panel A Calcs'!$B$170+'Assumps&amp;Panel A Calcs'!$B$172)/(1+'Calcs-App Table D20'!$B72)^'Calcs-App Table D20'!P$65</f>
        <v>1.6829413718671806</v>
      </c>
      <c r="Q72">
        <f>('Assumps&amp;Panel A Calcs'!$B$170+'Assumps&amp;Panel A Calcs'!$B$172)/(1+'Calcs-App Table D20'!$B72)^'Calcs-App Table D20'!Q$65</f>
        <v>1.5138371778056079</v>
      </c>
      <c r="R72">
        <f>('Assumps&amp;Panel A Calcs'!$B$170+'Assumps&amp;Panel A Calcs'!$B$172)/(1+'Calcs-App Table D20'!$B72)^'Calcs-App Table D20'!R$65</f>
        <v>1.3617247987455805</v>
      </c>
      <c r="S72">
        <f>('Assumps&amp;Panel A Calcs'!$B$170+'Assumps&amp;Panel A Calcs'!$B$172)/(1+'Calcs-App Table D20'!$B72)^'Calcs-App Table D20'!S$65</f>
        <v>1.224896874448939</v>
      </c>
      <c r="T72">
        <f>('Assumps&amp;Panel A Calcs'!$B$170+'Assumps&amp;Panel A Calcs'!$B$172)/(1+'Calcs-App Table D20'!$B72)^'Calcs-App Table D20'!T$65</f>
        <v>1.1018176025118445</v>
      </c>
      <c r="U72">
        <f>('Assumps&amp;Panel A Calcs'!$B$170+'Assumps&amp;Panel A Calcs'!$B$172)/(1+'Calcs-App Table D20'!$B72)^'Calcs-App Table D20'!U$65</f>
        <v>0.99110550000473219</v>
      </c>
      <c r="V72">
        <f>('Assumps&amp;Panel A Calcs'!$B$170+'Assumps&amp;Panel A Calcs'!$B$172)/(1+'Calcs-App Table D20'!$B72)^'Calcs-App Table D20'!V$65</f>
        <v>0.89151789724567454</v>
      </c>
      <c r="W72">
        <f>('Assumps&amp;Panel A Calcs'!$B$170+'Assumps&amp;Panel A Calcs'!$B$172)/(1+'Calcs-App Table D20'!$B72)^'Calcs-App Table D20'!W$65</f>
        <v>0.80193698966008575</v>
      </c>
      <c r="X72">
        <f>('Assumps&amp;Panel A Calcs'!$B$170+'Assumps&amp;Panel A Calcs'!$B$172)/(1+'Calcs-App Table D20'!$B72)^'Calcs-App Table D20'!X$65</f>
        <v>0.72135729116816749</v>
      </c>
      <c r="Y72">
        <f>('Assumps&amp;Panel A Calcs'!$B$170+'Assumps&amp;Panel A Calcs'!$B$172)/(1+'Calcs-App Table D20'!$B72)^'Calcs-App Table D20'!Y$65</f>
        <v>0.64887434827272161</v>
      </c>
      <c r="Z72">
        <f>('Assumps&amp;Panel A Calcs'!$B$170+'Assumps&amp;Panel A Calcs'!$B$172)/(1+'Calcs-App Table D20'!$B72)^'Calcs-App Table D20'!Z$65</f>
        <v>0.58367458817047457</v>
      </c>
      <c r="AA72">
        <f>('Assumps&amp;Panel A Calcs'!$B$170+'Assumps&amp;Panel A Calcs'!$B$172)/(1+'Calcs-App Table D20'!$B72)^'Calcs-App Table D20'!AA$65</f>
        <v>0.5250261869387185</v>
      </c>
      <c r="AB72">
        <f>('Assumps&amp;Panel A Calcs'!$B$170+'Assumps&amp;Panel A Calcs'!$B$172)/(1+'Calcs-App Table D20'!$B72)^'Calcs-App Table D20'!AB$65</f>
        <v>0.47227085529874047</v>
      </c>
      <c r="AC72">
        <f>('Assumps&amp;Panel A Calcs'!$B$170+'Assumps&amp;Panel A Calcs'!$B$172)/(1+'Calcs-App Table D20'!$B72)^'Calcs-App Table D20'!AC$65</f>
        <v>0.42481644975670002</v>
      </c>
      <c r="AD72">
        <f>('Assumps&amp;Panel A Calcs'!$B$170+'Assumps&amp;Panel A Calcs'!$B$172)/(1+'Calcs-App Table D20'!$B72)^'Calcs-App Table D20'!AD$65</f>
        <v>0.38213032618692722</v>
      </c>
      <c r="AE72">
        <f>('Assumps&amp;Panel A Calcs'!$B$170+'Assumps&amp;Panel A Calcs'!$B$172)/(1+'Calcs-App Table D20'!$B72)^'Calcs-App Table D20'!AE$65</f>
        <v>0.34373336125603821</v>
      </c>
      <c r="AF72">
        <f>('Assumps&amp;Panel A Calcs'!$B$170+'Assumps&amp;Panel A Calcs'!$B$172)/(1+'Calcs-App Table D20'!$B72)^'Calcs-App Table D20'!AF$65</f>
        <v>0.30919457458233041</v>
      </c>
      <c r="AG72">
        <f>('Assumps&amp;Panel A Calcs'!$B$170+'Assumps&amp;Panel A Calcs'!$B$172)/(1+'Calcs-App Table D20'!$B72)^'Calcs-App Table D20'!AG$65</f>
        <v>0.27812629126777516</v>
      </c>
      <c r="AH72">
        <f>('Assumps&amp;Panel A Calcs'!$B$170+'Assumps&amp;Panel A Calcs'!$B$172)/(1+'Calcs-App Table D20'!$B72)^'Calcs-App Table D20'!AH$65</f>
        <v>0.25017979050524997</v>
      </c>
      <c r="AI72">
        <f>('Assumps&amp;Panel A Calcs'!$B$170+'Assumps&amp;Panel A Calcs'!$B$172)/(1+'Calcs-App Table D20'!$B72)^'Calcs-App Table D20'!AI$65</f>
        <v>0.22504139141951982</v>
      </c>
      <c r="AJ72">
        <f>('Assumps&amp;Panel A Calcs'!$B$170+'Assumps&amp;Panel A Calcs'!$B$172)/(1+'Calcs-App Table D20'!$B72)^'Calcs-App Table D20'!AJ$65</f>
        <v>0.20242893220813843</v>
      </c>
      <c r="AK72">
        <f>('Assumps&amp;Panel A Calcs'!$B$170+'Assumps&amp;Panel A Calcs'!$B$172)/(1+'Calcs-App Table D20'!$B72)^'Calcs-App Table D20'!AK$65</f>
        <v>0.18208860306296867</v>
      </c>
      <c r="AL72">
        <f>('Assumps&amp;Panel A Calcs'!$B$170+'Assumps&amp;Panel A Calcs'!$B$172)/(1+'Calcs-App Table D20'!$B72)^'Calcs-App Table D20'!AL$65</f>
        <v>0.1637920973239731</v>
      </c>
      <c r="AM72">
        <f>('Assumps&amp;Panel A Calcs'!$B$170+'Assumps&amp;Panel A Calcs'!$B$172)/(1+'Calcs-App Table D20'!$B72)^'Calcs-App Table D20'!AM$65</f>
        <v>0.14733404888887225</v>
      </c>
      <c r="AN72">
        <f>('Assumps&amp;Panel A Calcs'!$B$170+'Assumps&amp;Panel A Calcs'!$B$172)/(1+'Calcs-App Table D20'!$B72)^'Calcs-App Table D20'!AN$65</f>
        <v>0.13252972711529865</v>
      </c>
      <c r="AO72">
        <f>('Assumps&amp;Panel A Calcs'!$B$170+'Assumps&amp;Panel A Calcs'!$B$172)/(1+'Calcs-App Table D20'!$B72)^'Calcs-App Table D20'!AO$65</f>
        <v>0.1192129633422577</v>
      </c>
      <c r="AP72">
        <f>('Assumps&amp;Panel A Calcs'!$B$170+'Assumps&amp;Panel A Calcs'!$B$172)/(1+'Calcs-App Table D20'!$B72)^'Calcs-App Table D20'!AP$65</f>
        <v>0.10723428575747769</v>
      </c>
      <c r="AQ72">
        <f>('Assumps&amp;Panel A Calcs'!$B$170+'Assumps&amp;Panel A Calcs'!$B$172)/(1+'Calcs-App Table D20'!$B72)^'Calcs-App Table D20'!AQ$65</f>
        <v>9.6459241675777033E-2</v>
      </c>
      <c r="AR72">
        <f>('Assumps&amp;Panel A Calcs'!$B$170+'Assumps&amp;Panel A Calcs'!$B$172)/(1+'Calcs-App Table D20'!$B72)^'Calcs-App Table D20'!AR$65</f>
        <v>8.6766888397138822E-2</v>
      </c>
      <c r="AS72">
        <f>('Assumps&amp;Panel A Calcs'!$B$170+'Assumps&amp;Panel A Calcs'!$B$172)/(1+'Calcs-App Table D20'!$B72)^'Calcs-App Table D20'!AS$65</f>
        <v>7.804843570537949E-2</v>
      </c>
      <c r="AT72">
        <f>('Assumps&amp;Panel A Calcs'!$B$170+'Assumps&amp;Panel A Calcs'!$B$172)/(1+'Calcs-App Table D20'!$B72)^'Calcs-App Table D20'!AT$65</f>
        <v>7.0206024770361905E-2</v>
      </c>
      <c r="AU72">
        <f>('Assumps&amp;Panel A Calcs'!$B$170+'Assumps&amp;Panel A Calcs'!$B$172)/(1+'Calcs-App Table D20'!$B72)^'Calcs-App Table D20'!AU$65</f>
        <v>6.3151629747743229E-2</v>
      </c>
      <c r="AV72">
        <f>('Assumps&amp;Panel A Calcs'!$B$170+'Assumps&amp;Panel A Calcs'!$B$172)/(1+'Calcs-App Table D20'!$B72)^'Calcs-App Table D20'!AV$65</f>
        <v>5.6806069747445266E-2</v>
      </c>
      <c r="AW72">
        <f>('Assumps&amp;Panel A Calcs'!$B$170+'Assumps&amp;Panel A Calcs'!$B$172)/(1+'Calcs-App Table D20'!$B72)^'Calcs-App Table D20'!AW$65</f>
        <v>5.1098120080850851E-2</v>
      </c>
      <c r="AX72">
        <f>('Assumps&amp;Panel A Calcs'!$B$170+'Assumps&amp;Panel A Calcs'!$B$172)/(1+'Calcs-App Table D20'!$B72)^'Calcs-App Table D20'!AX$65</f>
        <v>4.5963712811067661E-2</v>
      </c>
      <c r="AY72">
        <f>('Assumps&amp;Panel A Calcs'!$B$170+'Assumps&amp;Panel A Calcs'!$B$172)/(1+'Calcs-App Table D20'!$B72)^'Calcs-App Table D20'!AY$65</f>
        <v>4.1345217632967897E-2</v>
      </c>
      <c r="AZ72">
        <f>('Assumps&amp;Panel A Calcs'!$B$170+'Assumps&amp;Panel A Calcs'!$B$172)/(1+'Calcs-App Table D20'!$B72)^'Calcs-App Table D20'!AZ$65</f>
        <v>3.7190795011360876E-2</v>
      </c>
      <c r="BA72">
        <f>('Assumps&amp;Panel A Calcs'!$B$170+'Assumps&amp;Panel A Calcs'!$B$172)/(1+'Calcs-App Table D20'!$B72)^'Calcs-App Table D20'!BA$65</f>
        <v>3.3453814316704994E-2</v>
      </c>
      <c r="BB72">
        <f>('Assumps&amp;Panel A Calcs'!$B$170+'Assumps&amp;Panel A Calcs'!$B$172)/(1+'Calcs-App Table D20'!$B72)^'Calcs-App Table D20'!BB$65</f>
        <v>3.0092330427319468E-2</v>
      </c>
    </row>
    <row r="74" spans="1:54" x14ac:dyDescent="0.2">
      <c r="A74" s="58" t="s">
        <v>387</v>
      </c>
      <c r="C74" t="s">
        <v>192</v>
      </c>
    </row>
    <row r="75" spans="1:54" x14ac:dyDescent="0.2">
      <c r="A75" t="s">
        <v>388</v>
      </c>
      <c r="B75">
        <f>'Assumps&amp;Panel A Calcs'!$B$25+'Assumps&amp;Panel A Calcs'!$B$26+'Assumps&amp;Panel A Calcs'!$B$27</f>
        <v>18.5</v>
      </c>
      <c r="C75" s="19">
        <f>SUM(D75:BB75)</f>
        <v>705.40519780553541</v>
      </c>
      <c r="D75">
        <f t="shared" ref="D75:BB75" si="6">$B75*D$33</f>
        <v>0</v>
      </c>
      <c r="E75">
        <f t="shared" si="6"/>
        <v>0</v>
      </c>
      <c r="F75">
        <f t="shared" si="6"/>
        <v>0</v>
      </c>
      <c r="G75">
        <f t="shared" si="6"/>
        <v>0</v>
      </c>
      <c r="H75">
        <f t="shared" si="6"/>
        <v>0</v>
      </c>
      <c r="I75">
        <f t="shared" si="6"/>
        <v>0</v>
      </c>
      <c r="J75">
        <f t="shared" si="6"/>
        <v>0</v>
      </c>
      <c r="K75">
        <f t="shared" si="6"/>
        <v>0</v>
      </c>
      <c r="L75">
        <f t="shared" si="6"/>
        <v>0</v>
      </c>
      <c r="M75">
        <f t="shared" si="6"/>
        <v>0</v>
      </c>
      <c r="N75">
        <f t="shared" si="6"/>
        <v>55.687026692948777</v>
      </c>
      <c r="O75">
        <f t="shared" si="6"/>
        <v>51.46424169201785</v>
      </c>
      <c r="P75">
        <f t="shared" si="6"/>
        <v>47.561673341589923</v>
      </c>
      <c r="Q75">
        <f t="shared" si="6"/>
        <v>43.955039395887205</v>
      </c>
      <c r="R75">
        <f t="shared" si="6"/>
        <v>40.621898948297407</v>
      </c>
      <c r="S75">
        <f t="shared" si="6"/>
        <v>37.541512801376001</v>
      </c>
      <c r="T75">
        <f t="shared" si="6"/>
        <v>34.694714425085948</v>
      </c>
      <c r="U75">
        <f t="shared" si="6"/>
        <v>32.063790700361636</v>
      </c>
      <c r="V75">
        <f t="shared" si="6"/>
        <v>29.632371705969174</v>
      </c>
      <c r="W75">
        <f t="shared" si="6"/>
        <v>27.385328862903879</v>
      </c>
      <c r="X75">
        <f t="shared" si="6"/>
        <v>25.308680802567153</v>
      </c>
      <c r="Y75">
        <f t="shared" si="6"/>
        <v>23.38950637302338</v>
      </c>
      <c r="Z75">
        <f t="shared" si="6"/>
        <v>21.615864242051281</v>
      </c>
      <c r="AA75">
        <f t="shared" si="6"/>
        <v>19.976718596750537</v>
      </c>
      <c r="AB75">
        <f t="shared" si="6"/>
        <v>18.461870477397497</v>
      </c>
      <c r="AC75">
        <f t="shared" si="6"/>
        <v>17.06189431830127</v>
      </c>
      <c r="AD75">
        <f t="shared" si="6"/>
        <v>15.768079300809694</v>
      </c>
      <c r="AE75">
        <f t="shared" si="6"/>
        <v>14.572375153556671</v>
      </c>
      <c r="AF75">
        <f t="shared" si="6"/>
        <v>13.46734206271346</v>
      </c>
      <c r="AG75">
        <f t="shared" si="6"/>
        <v>12.446104380579616</v>
      </c>
      <c r="AH75">
        <f t="shared" si="6"/>
        <v>11.502307844482862</v>
      </c>
      <c r="AI75">
        <f t="shared" si="6"/>
        <v>10.63008003979882</v>
      </c>
      <c r="AJ75">
        <f t="shared" si="6"/>
        <v>9.8239938610867199</v>
      </c>
      <c r="AK75">
        <f t="shared" si="6"/>
        <v>9.0790337439920261</v>
      </c>
      <c r="AL75">
        <f t="shared" si="6"/>
        <v>8.3905644578067431</v>
      </c>
      <c r="AM75">
        <f t="shared" si="6"/>
        <v>7.7543022645110655</v>
      </c>
      <c r="AN75">
        <f t="shared" si="6"/>
        <v>7.1662882648444572</v>
      </c>
      <c r="AO75">
        <f t="shared" si="6"/>
        <v>6.6228637655622151</v>
      </c>
      <c r="AP75">
        <f t="shared" si="6"/>
        <v>6.1206475146097059</v>
      </c>
      <c r="AQ75">
        <f t="shared" si="6"/>
        <v>5.6565146625687523</v>
      </c>
      <c r="AR75">
        <f t="shared" si="6"/>
        <v>5.2275773194718234</v>
      </c>
      <c r="AS75">
        <f t="shared" si="6"/>
        <v>4.8311665860061872</v>
      </c>
      <c r="AT75">
        <f t="shared" si="6"/>
        <v>4.4648159473040332</v>
      </c>
      <c r="AU75">
        <f t="shared" si="6"/>
        <v>4.1262459259927686</v>
      </c>
      <c r="AV75">
        <f t="shared" si="6"/>
        <v>3.8133498990148929</v>
      </c>
      <c r="AW75">
        <f t="shared" si="6"/>
        <v>3.5241809899680652</v>
      </c>
      <c r="AX75">
        <f t="shared" si="6"/>
        <v>3.2569399554079017</v>
      </c>
      <c r="AY75">
        <f t="shared" si="6"/>
        <v>3.0099639897406485</v>
      </c>
      <c r="AZ75">
        <f t="shared" si="6"/>
        <v>2.7817163790484352</v>
      </c>
      <c r="BA75">
        <f t="shared" si="6"/>
        <v>2.5707769394719819</v>
      </c>
      <c r="BB75">
        <f t="shared" si="6"/>
        <v>2.3758331806572204</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tint="-0.499984740745262"/>
  </sheetPr>
  <dimension ref="A1:BE48"/>
  <sheetViews>
    <sheetView showRuler="0" workbookViewId="0"/>
  </sheetViews>
  <sheetFormatPr baseColWidth="10" defaultColWidth="8.83203125" defaultRowHeight="15" x14ac:dyDescent="0.2"/>
  <cols>
    <col min="1" max="1" width="12.6640625" style="34" bestFit="1" customWidth="1"/>
    <col min="2" max="2" width="12" style="34" bestFit="1" customWidth="1"/>
    <col min="3" max="3" width="42.33203125" style="34" bestFit="1" customWidth="1"/>
    <col min="4" max="4" width="17.1640625" style="34" bestFit="1" customWidth="1"/>
    <col min="5" max="56" width="11.5" style="34" bestFit="1" customWidth="1"/>
    <col min="57" max="57" width="5" style="34" bestFit="1" customWidth="1"/>
    <col min="58" max="16384" width="8.83203125" style="34"/>
  </cols>
  <sheetData>
    <row r="1" spans="1:57" x14ac:dyDescent="0.2">
      <c r="A1" s="34" t="s">
        <v>151</v>
      </c>
    </row>
    <row r="3" spans="1:57" x14ac:dyDescent="0.2">
      <c r="A3" s="35" t="s">
        <v>7</v>
      </c>
    </row>
    <row r="4" spans="1:57" ht="16" x14ac:dyDescent="0.2">
      <c r="A4" s="34" t="s">
        <v>246</v>
      </c>
      <c r="D4"/>
    </row>
    <row r="5" spans="1:57" ht="16" x14ac:dyDescent="0.2">
      <c r="A5" s="36">
        <f>(BD17/AT17)^(1/10)-1</f>
        <v>1.5245348094558686E-2</v>
      </c>
      <c r="D5"/>
    </row>
    <row r="6" spans="1:57" ht="16" x14ac:dyDescent="0.2">
      <c r="A6" s="34" t="s">
        <v>150</v>
      </c>
      <c r="D6"/>
    </row>
    <row r="7" spans="1:57" ht="16" x14ac:dyDescent="0.2">
      <c r="A7" s="36">
        <f>(BD17/AO17)^(1/15)-1</f>
        <v>8.3813782362349709E-3</v>
      </c>
      <c r="D7"/>
    </row>
    <row r="8" spans="1:57" ht="16" x14ac:dyDescent="0.2">
      <c r="A8" s="34" t="s">
        <v>152</v>
      </c>
      <c r="D8"/>
    </row>
    <row r="9" spans="1:57" ht="16" x14ac:dyDescent="0.2">
      <c r="A9" s="36">
        <f>(BD17/AJ17)^(1/20)-1</f>
        <v>3.9787936189037421E-3</v>
      </c>
      <c r="B9" s="36"/>
      <c r="D9"/>
    </row>
    <row r="10" spans="1:57" ht="16" x14ac:dyDescent="0.2">
      <c r="A10" s="57" t="s">
        <v>197</v>
      </c>
      <c r="D10"/>
    </row>
    <row r="11" spans="1:57" ht="16" x14ac:dyDescent="0.2">
      <c r="A11" s="36">
        <f>(BD17/E17)^(1/(COUNTA(E16:BD16)))-1</f>
        <v>1.1704367881948619E-2</v>
      </c>
      <c r="D11"/>
      <c r="BA11" s="34" t="s">
        <v>199</v>
      </c>
    </row>
    <row r="12" spans="1:57" ht="16" x14ac:dyDescent="0.2">
      <c r="A12" s="57" t="s">
        <v>198</v>
      </c>
      <c r="D12"/>
      <c r="BA12" s="34" t="s">
        <v>200</v>
      </c>
      <c r="BB12" s="34" t="s">
        <v>201</v>
      </c>
      <c r="BC12" s="34" t="s">
        <v>202</v>
      </c>
      <c r="BD12" s="34" t="s">
        <v>203</v>
      </c>
    </row>
    <row r="13" spans="1:57" ht="16" x14ac:dyDescent="0.2">
      <c r="A13" s="36">
        <f>(BB17/AS17)^(1/10)-1</f>
        <v>1.1722446191200442E-2</v>
      </c>
      <c r="D13"/>
      <c r="BA13" s="34">
        <v>461.01937474938819</v>
      </c>
      <c r="BB13" s="34">
        <v>478.21949058459887</v>
      </c>
      <c r="BC13" s="34">
        <v>5</v>
      </c>
      <c r="BD13" s="34">
        <f>(BB13/BA13)^(1/BC13)-1</f>
        <v>7.3528489415775056E-3</v>
      </c>
    </row>
    <row r="14" spans="1:57" x14ac:dyDescent="0.2">
      <c r="A14" s="57"/>
    </row>
    <row r="15" spans="1:57" x14ac:dyDescent="0.2">
      <c r="A15" s="35" t="s">
        <v>149</v>
      </c>
    </row>
    <row r="16" spans="1:57" x14ac:dyDescent="0.2">
      <c r="A16" s="34" t="s">
        <v>148</v>
      </c>
      <c r="B16" s="34" t="s">
        <v>147</v>
      </c>
      <c r="C16" s="34" t="s">
        <v>146</v>
      </c>
      <c r="D16" s="34" t="s">
        <v>145</v>
      </c>
      <c r="E16" s="34" t="s">
        <v>144</v>
      </c>
      <c r="F16" s="34" t="s">
        <v>143</v>
      </c>
      <c r="G16" s="34" t="s">
        <v>142</v>
      </c>
      <c r="H16" s="34" t="s">
        <v>141</v>
      </c>
      <c r="I16" s="34" t="s">
        <v>140</v>
      </c>
      <c r="J16" s="34" t="s">
        <v>139</v>
      </c>
      <c r="K16" s="34" t="s">
        <v>138</v>
      </c>
      <c r="L16" s="34" t="s">
        <v>137</v>
      </c>
      <c r="M16" s="34" t="s">
        <v>136</v>
      </c>
      <c r="N16" s="34" t="s">
        <v>135</v>
      </c>
      <c r="O16" s="34" t="s">
        <v>134</v>
      </c>
      <c r="P16" s="34" t="s">
        <v>133</v>
      </c>
      <c r="Q16" s="34" t="s">
        <v>132</v>
      </c>
      <c r="R16" s="34" t="s">
        <v>131</v>
      </c>
      <c r="S16" s="34" t="s">
        <v>130</v>
      </c>
      <c r="T16" s="34" t="s">
        <v>129</v>
      </c>
      <c r="U16" s="34" t="s">
        <v>128</v>
      </c>
      <c r="V16" s="34" t="s">
        <v>127</v>
      </c>
      <c r="W16" s="34" t="s">
        <v>126</v>
      </c>
      <c r="X16" s="34" t="s">
        <v>125</v>
      </c>
      <c r="Y16" s="34" t="s">
        <v>124</v>
      </c>
      <c r="Z16" s="34" t="s">
        <v>123</v>
      </c>
      <c r="AA16" s="34" t="s">
        <v>122</v>
      </c>
      <c r="AB16" s="34" t="s">
        <v>121</v>
      </c>
      <c r="AC16" s="34" t="s">
        <v>120</v>
      </c>
      <c r="AD16" s="34" t="s">
        <v>119</v>
      </c>
      <c r="AE16" s="34" t="s">
        <v>118</v>
      </c>
      <c r="AF16" s="34" t="s">
        <v>117</v>
      </c>
      <c r="AG16" s="34" t="s">
        <v>116</v>
      </c>
      <c r="AH16" s="34" t="s">
        <v>115</v>
      </c>
      <c r="AI16" s="34" t="s">
        <v>114</v>
      </c>
      <c r="AJ16" s="34" t="s">
        <v>113</v>
      </c>
      <c r="AK16" s="34" t="s">
        <v>112</v>
      </c>
      <c r="AL16" s="34" t="s">
        <v>111</v>
      </c>
      <c r="AM16" s="34" t="s">
        <v>110</v>
      </c>
      <c r="AN16" s="34" t="s">
        <v>109</v>
      </c>
      <c r="AO16" s="34" t="s">
        <v>108</v>
      </c>
      <c r="AP16" s="34" t="s">
        <v>107</v>
      </c>
      <c r="AQ16" s="34" t="s">
        <v>106</v>
      </c>
      <c r="AR16" s="34" t="s">
        <v>105</v>
      </c>
      <c r="AS16" s="34" t="s">
        <v>104</v>
      </c>
      <c r="AT16" s="34" t="s">
        <v>103</v>
      </c>
      <c r="AU16" s="34" t="s">
        <v>102</v>
      </c>
      <c r="AV16" s="34" t="s">
        <v>101</v>
      </c>
      <c r="AW16" s="34" t="s">
        <v>100</v>
      </c>
      <c r="AX16" s="34" t="s">
        <v>99</v>
      </c>
      <c r="AY16" s="34" t="s">
        <v>98</v>
      </c>
      <c r="AZ16" s="34" t="s">
        <v>97</v>
      </c>
      <c r="BA16" s="34" t="s">
        <v>96</v>
      </c>
      <c r="BB16" s="34" t="s">
        <v>95</v>
      </c>
      <c r="BC16" s="34" t="s">
        <v>94</v>
      </c>
      <c r="BD16" s="34" t="s">
        <v>93</v>
      </c>
      <c r="BE16" s="34" t="s">
        <v>92</v>
      </c>
    </row>
    <row r="17" spans="1:56" x14ac:dyDescent="0.2">
      <c r="A17" s="34" t="s">
        <v>85</v>
      </c>
      <c r="B17" s="34" t="s">
        <v>84</v>
      </c>
      <c r="C17" s="34" t="s">
        <v>91</v>
      </c>
      <c r="D17" s="34" t="s">
        <v>90</v>
      </c>
      <c r="E17" s="34">
        <v>261.11917956524377</v>
      </c>
      <c r="F17" s="34">
        <v>233.44524298733589</v>
      </c>
      <c r="G17" s="34">
        <v>247.60108580315097</v>
      </c>
      <c r="H17" s="34">
        <v>260.88778819519854</v>
      </c>
      <c r="I17" s="34">
        <v>265.1565151578194</v>
      </c>
      <c r="J17" s="34">
        <v>261.81747395201631</v>
      </c>
      <c r="K17" s="34">
        <v>290.66128076347599</v>
      </c>
      <c r="L17" s="34">
        <v>290.60950801988002</v>
      </c>
      <c r="M17" s="34">
        <v>303.41731301123917</v>
      </c>
      <c r="N17" s="34">
        <v>316.55161131691642</v>
      </c>
      <c r="O17" s="34">
        <v>291.49499657630821</v>
      </c>
      <c r="P17" s="34">
        <v>343.75795347612421</v>
      </c>
      <c r="Q17" s="34">
        <v>388.30130993917095</v>
      </c>
      <c r="R17" s="34">
        <v>396.54018230533728</v>
      </c>
      <c r="S17" s="34">
        <v>397.81409028437355</v>
      </c>
      <c r="T17" s="34">
        <v>386.77652165682326</v>
      </c>
      <c r="U17" s="34">
        <v>380.71399780488218</v>
      </c>
      <c r="V17" s="34">
        <v>401.4629115721113</v>
      </c>
      <c r="W17" s="34">
        <v>413.43267290738561</v>
      </c>
      <c r="X17" s="34">
        <v>428.44916708489126</v>
      </c>
      <c r="Y17" s="34">
        <v>435.55578940986743</v>
      </c>
      <c r="Z17" s="34">
        <v>435.07805546228354</v>
      </c>
      <c r="AA17" s="34">
        <v>425.09375843310818</v>
      </c>
      <c r="AB17" s="34">
        <v>414.59269446617844</v>
      </c>
      <c r="AC17" s="34">
        <v>406.27312227367196</v>
      </c>
      <c r="AD17" s="34">
        <v>408.28257979809212</v>
      </c>
      <c r="AE17" s="34">
        <v>421.86522970437869</v>
      </c>
      <c r="AF17" s="34">
        <v>431.12190876217062</v>
      </c>
      <c r="AG17" s="34">
        <v>441.97937696630339</v>
      </c>
      <c r="AH17" s="34">
        <v>446.96137363381746</v>
      </c>
      <c r="AI17" s="34">
        <v>450.1718212720138</v>
      </c>
      <c r="AJ17" s="34">
        <v>441.70923637934391</v>
      </c>
      <c r="AK17" s="34">
        <v>424.14093012099283</v>
      </c>
      <c r="AL17" s="34">
        <v>412.3969705273305</v>
      </c>
      <c r="AM17" s="34">
        <v>410.60190640475975</v>
      </c>
      <c r="AN17" s="34">
        <v>416.45738186022692</v>
      </c>
      <c r="AO17" s="34">
        <v>421.94419656499861</v>
      </c>
      <c r="AP17" s="34">
        <v>412.9163069469019</v>
      </c>
      <c r="AQ17" s="34">
        <v>415.70716778297111</v>
      </c>
      <c r="AR17" s="34">
        <v>414.60006269921968</v>
      </c>
      <c r="AS17" s="34">
        <v>406.52305956984605</v>
      </c>
      <c r="AT17" s="34">
        <v>411.07133214971651</v>
      </c>
      <c r="AU17" s="34">
        <v>402.62882591011015</v>
      </c>
      <c r="AV17" s="34">
        <v>403.6788858719799</v>
      </c>
      <c r="AW17" s="34">
        <v>413.31828330885259</v>
      </c>
      <c r="AX17" s="34">
        <v>426.51748864675051</v>
      </c>
      <c r="AY17" s="34">
        <v>442.0213126673529</v>
      </c>
      <c r="AZ17" s="34">
        <v>461.01937474938819</v>
      </c>
      <c r="BA17" s="34">
        <v>456.25048680988772</v>
      </c>
      <c r="BB17" s="34">
        <v>456.77154318787495</v>
      </c>
      <c r="BC17" s="34">
        <v>470.5770914262078</v>
      </c>
      <c r="BD17" s="34">
        <v>478.21949058459887</v>
      </c>
    </row>
    <row r="18" spans="1:56" x14ac:dyDescent="0.2">
      <c r="A18" s="34" t="s">
        <v>85</v>
      </c>
      <c r="B18" s="34" t="s">
        <v>84</v>
      </c>
      <c r="C18" s="34" t="s">
        <v>89</v>
      </c>
      <c r="D18" s="34" t="s">
        <v>88</v>
      </c>
      <c r="E18" s="34">
        <v>97.621590245721507</v>
      </c>
      <c r="F18" s="34">
        <v>94.835411737596459</v>
      </c>
      <c r="G18" s="34">
        <v>100.60453493569881</v>
      </c>
      <c r="H18" s="34">
        <v>104.01313405830444</v>
      </c>
      <c r="I18" s="34">
        <v>108.55953423556205</v>
      </c>
      <c r="J18" s="34">
        <v>104.99291345475771</v>
      </c>
      <c r="K18" s="34">
        <v>118.55732006450177</v>
      </c>
      <c r="L18" s="34">
        <v>121.3820305279234</v>
      </c>
      <c r="M18" s="34">
        <v>128.8592275597974</v>
      </c>
      <c r="N18" s="34">
        <v>134.19546505992017</v>
      </c>
      <c r="O18" s="34">
        <v>142.49929278945828</v>
      </c>
      <c r="P18" s="34">
        <v>152.55574494350293</v>
      </c>
      <c r="Q18" s="34">
        <v>174.4004862855835</v>
      </c>
      <c r="R18" s="34">
        <v>199.69815882249421</v>
      </c>
      <c r="S18" s="34">
        <v>228.76406791376891</v>
      </c>
      <c r="T18" s="34">
        <v>241.68151421458685</v>
      </c>
      <c r="U18" s="34">
        <v>248.25284799923043</v>
      </c>
      <c r="V18" s="34">
        <v>309.37274664955544</v>
      </c>
      <c r="W18" s="34">
        <v>351.66171333135674</v>
      </c>
      <c r="X18" s="34">
        <v>398.06876448000583</v>
      </c>
      <c r="Y18" s="34">
        <v>446.61376536187714</v>
      </c>
      <c r="Z18" s="34">
        <v>405.59221827147189</v>
      </c>
      <c r="AA18" s="34">
        <v>366.31592265664813</v>
      </c>
      <c r="AB18" s="34">
        <v>327.84593692466399</v>
      </c>
      <c r="AC18" s="34">
        <v>326.93247467216077</v>
      </c>
      <c r="AD18" s="34">
        <v>312.13301494609198</v>
      </c>
      <c r="AE18" s="34">
        <v>355.07322365244568</v>
      </c>
      <c r="AF18" s="34">
        <v>377.14905661720633</v>
      </c>
      <c r="AG18" s="34">
        <v>381.62834369199834</v>
      </c>
      <c r="AH18" s="34">
        <v>365.45119310380937</v>
      </c>
      <c r="AI18" s="34">
        <v>365.60303881651777</v>
      </c>
      <c r="AJ18" s="34">
        <v>336.28104635376621</v>
      </c>
      <c r="AK18" s="34">
        <v>327.80977962100235</v>
      </c>
      <c r="AL18" s="34">
        <v>222.53693350616049</v>
      </c>
      <c r="AM18" s="34">
        <v>268.29481970337469</v>
      </c>
      <c r="AN18" s="34">
        <v>329.84804762729857</v>
      </c>
      <c r="AO18" s="34">
        <v>427.28567191260225</v>
      </c>
      <c r="AP18" s="34">
        <v>453.13056215052387</v>
      </c>
      <c r="AQ18" s="34">
        <v>474.60278342511378</v>
      </c>
      <c r="AR18" s="34">
        <v>423.34532615440747</v>
      </c>
      <c r="AS18" s="34">
        <v>406.52305956984605</v>
      </c>
      <c r="AT18" s="34">
        <v>404.84837327508347</v>
      </c>
      <c r="AU18" s="34">
        <v>399.28909309665431</v>
      </c>
      <c r="AV18" s="34">
        <v>440.89251030180247</v>
      </c>
      <c r="AW18" s="34">
        <v>463.81303670023232</v>
      </c>
      <c r="AX18" s="34">
        <v>526.12995872195722</v>
      </c>
      <c r="AY18" s="34">
        <v>615.86076098039803</v>
      </c>
      <c r="AZ18" s="34">
        <v>726.59893697742496</v>
      </c>
      <c r="BA18" s="34">
        <v>792.22880365138474</v>
      </c>
      <c r="BB18" s="34">
        <v>774.92834354012484</v>
      </c>
      <c r="BC18" s="34">
        <v>794.76720936968343</v>
      </c>
      <c r="BD18" s="34">
        <v>808.00057178552743</v>
      </c>
    </row>
    <row r="19" spans="1:56" x14ac:dyDescent="0.2">
      <c r="A19" s="34" t="s">
        <v>85</v>
      </c>
      <c r="B19" s="34" t="s">
        <v>84</v>
      </c>
      <c r="C19" s="34" t="s">
        <v>87</v>
      </c>
      <c r="D19" s="34" t="s">
        <v>86</v>
      </c>
      <c r="Y19" s="34">
        <v>1374.9289296857116</v>
      </c>
      <c r="Z19" s="34">
        <v>1373.4208559987198</v>
      </c>
      <c r="AA19" s="34">
        <v>1341.9031970402932</v>
      </c>
      <c r="AB19" s="34">
        <v>1308.754248061394</v>
      </c>
      <c r="AC19" s="34">
        <v>1282.4916640980759</v>
      </c>
      <c r="AD19" s="34">
        <v>1288.8349646590523</v>
      </c>
      <c r="AE19" s="34">
        <v>1331.7116265058601</v>
      </c>
      <c r="AF19" s="34">
        <v>1360.9323971598742</v>
      </c>
      <c r="AG19" s="34">
        <v>1395.2064155519413</v>
      </c>
      <c r="AH19" s="34">
        <v>1410.9331984631358</v>
      </c>
      <c r="AI19" s="34">
        <v>1421.0676920052326</v>
      </c>
      <c r="AJ19" s="34">
        <v>1394.3536565779502</v>
      </c>
      <c r="AK19" s="34">
        <v>1338.8953820985473</v>
      </c>
      <c r="AL19" s="34">
        <v>1301.8229560466193</v>
      </c>
      <c r="AM19" s="34">
        <v>1296.1564360444231</v>
      </c>
      <c r="AN19" s="34">
        <v>1314.6405494382425</v>
      </c>
      <c r="AO19" s="34">
        <v>1331.9609030022184</v>
      </c>
      <c r="AP19" s="34">
        <v>1303.4623572091562</v>
      </c>
      <c r="AQ19" s="34">
        <v>1312.2723314892305</v>
      </c>
      <c r="AR19" s="34">
        <v>1308.7775075312838</v>
      </c>
      <c r="AS19" s="34">
        <v>1283.28064688162</v>
      </c>
      <c r="AT19" s="34">
        <v>1297.6382830380189</v>
      </c>
      <c r="AU19" s="34">
        <v>1270.9876303544345</v>
      </c>
      <c r="AV19" s="34">
        <v>1274.302378670455</v>
      </c>
      <c r="AW19" s="34">
        <v>1304.7312851915958</v>
      </c>
      <c r="AX19" s="34">
        <v>1346.3975187928675</v>
      </c>
      <c r="AY19" s="34">
        <v>1395.3387949392925</v>
      </c>
      <c r="AZ19" s="34">
        <v>1455.3104123524072</v>
      </c>
      <c r="BA19" s="34">
        <v>1440.25635464069</v>
      </c>
      <c r="BB19" s="34">
        <v>1441.9011852353251</v>
      </c>
      <c r="BC19" s="34">
        <v>1485.4814753487312</v>
      </c>
      <c r="BD19" s="34">
        <v>1509.6064116957245</v>
      </c>
    </row>
    <row r="20" spans="1:56" x14ac:dyDescent="0.2">
      <c r="A20" s="34" t="s">
        <v>85</v>
      </c>
      <c r="B20" s="34" t="s">
        <v>84</v>
      </c>
      <c r="C20" s="34" t="s">
        <v>83</v>
      </c>
      <c r="D20" s="34" t="s">
        <v>82</v>
      </c>
      <c r="Y20" s="34">
        <v>656.46190961007721</v>
      </c>
      <c r="Z20" s="34">
        <v>717.20033864446373</v>
      </c>
      <c r="AA20" s="34">
        <v>743.43648284027654</v>
      </c>
      <c r="AB20" s="34">
        <v>753.75183072851758</v>
      </c>
      <c r="AC20" s="34">
        <v>766.36697000641345</v>
      </c>
      <c r="AD20" s="34">
        <v>793.67775620448526</v>
      </c>
      <c r="AE20" s="34">
        <v>838.41843170799166</v>
      </c>
      <c r="AF20" s="34">
        <v>881.9193282363168</v>
      </c>
      <c r="AG20" s="34">
        <v>935.61487929518489</v>
      </c>
      <c r="AH20" s="34">
        <v>981.7784866745169</v>
      </c>
      <c r="AI20" s="34">
        <v>1026.3326153681087</v>
      </c>
      <c r="AJ20" s="34">
        <v>1041.2618337117221</v>
      </c>
      <c r="AK20" s="34">
        <v>1020.9073212806491</v>
      </c>
      <c r="AL20" s="34">
        <v>1014.4020948547063</v>
      </c>
      <c r="AM20" s="34">
        <v>1030.550246600624</v>
      </c>
      <c r="AN20" s="34">
        <v>1069.563765423869</v>
      </c>
      <c r="AO20" s="34">
        <v>1102.8438219737061</v>
      </c>
      <c r="AP20" s="34">
        <v>1100.0528408006912</v>
      </c>
      <c r="AQ20" s="34">
        <v>1123.0465105643746</v>
      </c>
      <c r="AR20" s="34">
        <v>1136.4789421502826</v>
      </c>
      <c r="AS20" s="34">
        <v>1138.4499571913987</v>
      </c>
      <c r="AT20" s="34">
        <v>1177.2856999906239</v>
      </c>
      <c r="AU20" s="34">
        <v>1171.8319391772843</v>
      </c>
      <c r="AV20" s="34">
        <v>1199.6367730285372</v>
      </c>
      <c r="AW20" s="34">
        <v>1262.8151308917168</v>
      </c>
      <c r="AX20" s="34">
        <v>1346.3975187928675</v>
      </c>
      <c r="AY20" s="34">
        <v>1440.352166564541</v>
      </c>
      <c r="AZ20" s="34">
        <v>1545.8106049136886</v>
      </c>
      <c r="BA20" s="34">
        <v>1563.6500307868057</v>
      </c>
      <c r="BB20" s="34">
        <v>1586.0433742826547</v>
      </c>
      <c r="BC20" s="34">
        <v>1645.5213632767332</v>
      </c>
      <c r="BD20" s="34">
        <v>1709.5081244653429</v>
      </c>
    </row>
    <row r="22" spans="1:56" ht="16" x14ac:dyDescent="0.2">
      <c r="E22"/>
      <c r="F22">
        <f>(F17/E17)-1</f>
        <v>-0.10598201412850727</v>
      </c>
      <c r="G22">
        <f t="shared" ref="G22:BD23" si="0">(G17/F17)-1</f>
        <v>6.0638814630217253E-2</v>
      </c>
      <c r="H22">
        <f t="shared" si="0"/>
        <v>5.3661729103283706E-2</v>
      </c>
      <c r="I22">
        <f t="shared" si="0"/>
        <v>1.6362310371641264E-2</v>
      </c>
      <c r="J22">
        <f t="shared" si="0"/>
        <v>-1.2592717941762421E-2</v>
      </c>
      <c r="K22">
        <f t="shared" si="0"/>
        <v>0.11016761553793741</v>
      </c>
      <c r="L22">
        <f t="shared" si="0"/>
        <v>-1.7812053762367164E-4</v>
      </c>
      <c r="M22">
        <f t="shared" si="0"/>
        <v>4.4072215938932624E-2</v>
      </c>
      <c r="N22">
        <f t="shared" si="0"/>
        <v>4.3287900005859914E-2</v>
      </c>
      <c r="O22">
        <f t="shared" si="0"/>
        <v>-7.915491137880426E-2</v>
      </c>
      <c r="P22">
        <f t="shared" si="0"/>
        <v>0.17929280952901183</v>
      </c>
      <c r="Q22">
        <f t="shared" si="0"/>
        <v>0.12957767525847363</v>
      </c>
      <c r="R22">
        <f t="shared" si="0"/>
        <v>2.1217730034073234E-2</v>
      </c>
      <c r="S22">
        <f t="shared" si="0"/>
        <v>3.2125571023602362E-3</v>
      </c>
      <c r="T22">
        <f t="shared" si="0"/>
        <v>-2.7745544708233427E-2</v>
      </c>
      <c r="U22">
        <f t="shared" si="0"/>
        <v>-1.5674487753215227E-2</v>
      </c>
      <c r="V22">
        <f t="shared" si="0"/>
        <v>5.4500002329473052E-2</v>
      </c>
      <c r="W22">
        <f t="shared" si="0"/>
        <v>2.9815360249347167E-2</v>
      </c>
      <c r="X22">
        <f t="shared" si="0"/>
        <v>3.6321498424169096E-2</v>
      </c>
      <c r="Y22">
        <f t="shared" si="0"/>
        <v>1.6586850601971292E-2</v>
      </c>
      <c r="Z22">
        <f t="shared" si="0"/>
        <v>-1.0968375560594934E-3</v>
      </c>
      <c r="AA22">
        <f t="shared" si="0"/>
        <v>-2.2948289172081471E-2</v>
      </c>
      <c r="AB22">
        <f t="shared" si="0"/>
        <v>-2.4702936137280807E-2</v>
      </c>
      <c r="AC22">
        <f t="shared" si="0"/>
        <v>-2.0066856709133774E-2</v>
      </c>
      <c r="AD22">
        <f t="shared" si="0"/>
        <v>4.9460754705465959E-3</v>
      </c>
      <c r="AE22">
        <f t="shared" si="0"/>
        <v>3.3267767419818961E-2</v>
      </c>
      <c r="AF22">
        <f t="shared" si="0"/>
        <v>2.194226593236559E-2</v>
      </c>
      <c r="AG22">
        <f t="shared" si="0"/>
        <v>2.5184218160720473E-2</v>
      </c>
      <c r="AH22">
        <f t="shared" si="0"/>
        <v>1.1272011607668109E-2</v>
      </c>
      <c r="AI22">
        <f t="shared" si="0"/>
        <v>7.1828301673928507E-3</v>
      </c>
      <c r="AJ22">
        <f t="shared" si="0"/>
        <v>-1.8798566442381648E-2</v>
      </c>
      <c r="AK22">
        <f t="shared" si="0"/>
        <v>-3.9773463653051788E-2</v>
      </c>
      <c r="AL22">
        <f t="shared" si="0"/>
        <v>-2.7688814636003589E-2</v>
      </c>
      <c r="AM22">
        <f t="shared" si="0"/>
        <v>-4.3527577815991592E-3</v>
      </c>
      <c r="AN22">
        <f t="shared" si="0"/>
        <v>1.426071180900701E-2</v>
      </c>
      <c r="AO22">
        <f t="shared" si="0"/>
        <v>1.3174972863401413E-2</v>
      </c>
      <c r="AP22">
        <f t="shared" si="0"/>
        <v>-2.1395932665010609E-2</v>
      </c>
      <c r="AQ22">
        <f t="shared" si="0"/>
        <v>6.7589019593456978E-3</v>
      </c>
      <c r="AR22">
        <f t="shared" si="0"/>
        <v>-2.6631849762316362E-3</v>
      </c>
      <c r="AS22">
        <f t="shared" si="0"/>
        <v>-1.948143248408829E-2</v>
      </c>
      <c r="AT22">
        <f t="shared" si="0"/>
        <v>1.118822775928896E-2</v>
      </c>
      <c r="AU22">
        <f t="shared" si="0"/>
        <v>-2.0537813219559498E-2</v>
      </c>
      <c r="AV22">
        <f t="shared" si="0"/>
        <v>2.6080098947116603E-3</v>
      </c>
      <c r="AW22">
        <f t="shared" si="0"/>
        <v>2.3878874457480714E-2</v>
      </c>
      <c r="AX22">
        <f t="shared" si="0"/>
        <v>3.193472408776743E-2</v>
      </c>
      <c r="AY22">
        <f t="shared" si="0"/>
        <v>3.6349796745246632E-2</v>
      </c>
      <c r="AZ22">
        <f t="shared" si="0"/>
        <v>4.2979968471186458E-2</v>
      </c>
      <c r="BA22">
        <f t="shared" si="0"/>
        <v>-1.0344224561262383E-2</v>
      </c>
      <c r="BB22">
        <f t="shared" si="0"/>
        <v>1.1420401578756678E-3</v>
      </c>
      <c r="BC22">
        <f t="shared" si="0"/>
        <v>3.0224186344845139E-2</v>
      </c>
      <c r="BD22">
        <f t="shared" si="0"/>
        <v>1.6240482797895694E-2</v>
      </c>
    </row>
    <row r="23" spans="1:56" ht="16" x14ac:dyDescent="0.2">
      <c r="E23"/>
      <c r="F23">
        <f>(F18/E18)-1</f>
        <v>-2.8540597434563497E-2</v>
      </c>
      <c r="G23">
        <f t="shared" si="0"/>
        <v>6.0833006283192548E-2</v>
      </c>
      <c r="H23">
        <f t="shared" si="0"/>
        <v>3.388116773050287E-2</v>
      </c>
      <c r="I23">
        <f t="shared" si="0"/>
        <v>4.3709866243518247E-2</v>
      </c>
      <c r="J23">
        <f t="shared" si="0"/>
        <v>-3.2854053823270557E-2</v>
      </c>
      <c r="K23">
        <f t="shared" si="0"/>
        <v>0.12919354424419383</v>
      </c>
      <c r="L23">
        <f t="shared" si="0"/>
        <v>2.3825694287664678E-2</v>
      </c>
      <c r="M23">
        <f t="shared" si="0"/>
        <v>6.1600526860142724E-2</v>
      </c>
      <c r="N23">
        <f t="shared" si="0"/>
        <v>4.1411372714045491E-2</v>
      </c>
      <c r="O23">
        <f t="shared" si="0"/>
        <v>6.1878601678755141E-2</v>
      </c>
      <c r="P23">
        <f t="shared" si="0"/>
        <v>7.0571944303632339E-2</v>
      </c>
      <c r="Q23">
        <f t="shared" si="0"/>
        <v>0.14319186308041365</v>
      </c>
      <c r="R23">
        <f t="shared" si="0"/>
        <v>0.14505505733215318</v>
      </c>
      <c r="S23">
        <f t="shared" si="0"/>
        <v>0.14554920917979275</v>
      </c>
      <c r="T23">
        <f t="shared" si="0"/>
        <v>5.6466237983174405E-2</v>
      </c>
      <c r="U23">
        <f t="shared" si="0"/>
        <v>2.7190055499275445E-2</v>
      </c>
      <c r="V23">
        <f t="shared" si="0"/>
        <v>0.24620019122807602</v>
      </c>
      <c r="W23">
        <f t="shared" si="0"/>
        <v>0.1366926050849091</v>
      </c>
      <c r="X23">
        <f t="shared" si="0"/>
        <v>0.13196503739069709</v>
      </c>
      <c r="Y23">
        <f t="shared" si="0"/>
        <v>0.12195129388080805</v>
      </c>
      <c r="Z23">
        <f t="shared" si="0"/>
        <v>-9.185016287432779E-2</v>
      </c>
      <c r="AA23">
        <f t="shared" si="0"/>
        <v>-9.6836906245906462E-2</v>
      </c>
      <c r="AB23">
        <f t="shared" si="0"/>
        <v>-0.10501860102882421</v>
      </c>
      <c r="AC23">
        <f t="shared" si="0"/>
        <v>-2.7862546081000028E-3</v>
      </c>
      <c r="AD23">
        <f t="shared" si="0"/>
        <v>-4.5267634366727538E-2</v>
      </c>
      <c r="AE23">
        <f t="shared" si="0"/>
        <v>0.13757022375146644</v>
      </c>
      <c r="AF23">
        <f t="shared" si="0"/>
        <v>6.2172621009487949E-2</v>
      </c>
      <c r="AG23">
        <f t="shared" si="0"/>
        <v>1.1876702317562327E-2</v>
      </c>
      <c r="AH23">
        <f t="shared" si="0"/>
        <v>-4.2389803733354547E-2</v>
      </c>
      <c r="AI23">
        <f t="shared" si="0"/>
        <v>4.155020302951673E-4</v>
      </c>
      <c r="AJ23">
        <f t="shared" si="0"/>
        <v>-8.0201719760505497E-2</v>
      </c>
      <c r="AK23">
        <f t="shared" si="0"/>
        <v>-2.5191032395718627E-2</v>
      </c>
      <c r="AL23">
        <f t="shared" si="0"/>
        <v>-0.32114004114384009</v>
      </c>
      <c r="AM23">
        <f t="shared" si="0"/>
        <v>0.20561928968949084</v>
      </c>
      <c r="AN23">
        <f t="shared" si="0"/>
        <v>0.22942384050492226</v>
      </c>
      <c r="AO23">
        <f t="shared" si="0"/>
        <v>0.29540154924730744</v>
      </c>
      <c r="AP23">
        <f t="shared" si="0"/>
        <v>6.0486208494274107E-2</v>
      </c>
      <c r="AQ23">
        <f t="shared" si="0"/>
        <v>4.7386389416516739E-2</v>
      </c>
      <c r="AR23">
        <f t="shared" si="0"/>
        <v>-0.10800075149326227</v>
      </c>
      <c r="AS23">
        <f t="shared" si="0"/>
        <v>-3.9736511885868353E-2</v>
      </c>
      <c r="AT23">
        <f t="shared" si="0"/>
        <v>-4.1195357934543653E-3</v>
      </c>
      <c r="AU23">
        <f t="shared" si="0"/>
        <v>-1.3731758716124975E-2</v>
      </c>
      <c r="AV23">
        <f t="shared" si="0"/>
        <v>0.10419372310547281</v>
      </c>
      <c r="AW23">
        <f t="shared" si="0"/>
        <v>5.1986654032158963E-2</v>
      </c>
      <c r="AX23">
        <f t="shared" si="0"/>
        <v>0.13435784915636395</v>
      </c>
      <c r="AY23">
        <f t="shared" si="0"/>
        <v>0.1705487413725868</v>
      </c>
      <c r="AZ23">
        <f t="shared" si="0"/>
        <v>0.17981041010104493</v>
      </c>
      <c r="BA23">
        <f t="shared" si="0"/>
        <v>9.0324749093321222E-2</v>
      </c>
      <c r="BB23">
        <f t="shared" si="0"/>
        <v>-2.1837706520543065E-2</v>
      </c>
      <c r="BC23">
        <f t="shared" si="0"/>
        <v>2.5600903612491788E-2</v>
      </c>
      <c r="BD23">
        <f t="shared" si="0"/>
        <v>1.6650614494197802E-2</v>
      </c>
    </row>
    <row r="27" spans="1:56" x14ac:dyDescent="0.2">
      <c r="J27" s="34">
        <v>2454.3000000000002</v>
      </c>
    </row>
    <row r="28" spans="1:56" x14ac:dyDescent="0.2">
      <c r="J28" s="34">
        <v>1802.4</v>
      </c>
    </row>
    <row r="29" spans="1:56" x14ac:dyDescent="0.2">
      <c r="J29" s="34">
        <f>(J27/J28)^(1/6)-1</f>
        <v>5.2800489295271369E-2</v>
      </c>
    </row>
    <row r="43" spans="5:19" ht="16" x14ac:dyDescent="0.2">
      <c r="E43"/>
      <c r="F43"/>
      <c r="G43"/>
      <c r="H43"/>
      <c r="I43"/>
      <c r="J43"/>
      <c r="K43"/>
      <c r="L43"/>
      <c r="M43"/>
      <c r="N43"/>
      <c r="O43"/>
      <c r="P43"/>
      <c r="Q43"/>
      <c r="R43"/>
      <c r="S43"/>
    </row>
    <row r="44" spans="5:19" ht="16" x14ac:dyDescent="0.2">
      <c r="E44"/>
      <c r="F44"/>
      <c r="G44"/>
      <c r="H44"/>
      <c r="I44"/>
      <c r="J44"/>
      <c r="K44"/>
      <c r="L44"/>
      <c r="M44"/>
      <c r="N44"/>
      <c r="O44"/>
      <c r="P44"/>
      <c r="Q44"/>
      <c r="R44"/>
      <c r="S44"/>
    </row>
    <row r="45" spans="5:19" ht="16" x14ac:dyDescent="0.2">
      <c r="E45"/>
      <c r="F45"/>
      <c r="G45"/>
      <c r="H45"/>
      <c r="I45"/>
      <c r="J45"/>
      <c r="K45"/>
      <c r="L45"/>
      <c r="M45"/>
      <c r="N45"/>
      <c r="O45"/>
      <c r="P45"/>
      <c r="Q45"/>
      <c r="R45"/>
      <c r="S45"/>
    </row>
    <row r="46" spans="5:19" ht="16" x14ac:dyDescent="0.2">
      <c r="E46"/>
      <c r="F46"/>
      <c r="G46"/>
      <c r="H46"/>
      <c r="I46"/>
      <c r="J46"/>
      <c r="K46"/>
      <c r="L46"/>
      <c r="M46"/>
      <c r="N46"/>
      <c r="O46"/>
      <c r="P46"/>
      <c r="Q46"/>
      <c r="R46"/>
      <c r="S46"/>
    </row>
    <row r="47" spans="5:19" ht="16" x14ac:dyDescent="0.2">
      <c r="E47"/>
      <c r="F47"/>
      <c r="G47"/>
      <c r="H47"/>
      <c r="I47"/>
      <c r="J47"/>
      <c r="K47"/>
      <c r="L47"/>
      <c r="M47"/>
      <c r="N47"/>
      <c r="O47"/>
      <c r="P47"/>
      <c r="Q47"/>
      <c r="R47"/>
      <c r="S47"/>
    </row>
    <row r="48" spans="5:19" ht="16" x14ac:dyDescent="0.2">
      <c r="E48"/>
      <c r="F48"/>
      <c r="G48"/>
      <c r="H48"/>
      <c r="I48"/>
      <c r="J48"/>
      <c r="K48"/>
      <c r="L48"/>
      <c r="M48"/>
      <c r="N48"/>
      <c r="O48"/>
      <c r="P48"/>
      <c r="Q48"/>
      <c r="R48"/>
      <c r="S48"/>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H41"/>
  <sheetViews>
    <sheetView showRuler="0" topLeftCell="A14" zoomScale="125" zoomScaleNormal="125" zoomScalePageLayoutView="125" workbookViewId="0">
      <selection activeCell="A17" sqref="A17"/>
    </sheetView>
  </sheetViews>
  <sheetFormatPr baseColWidth="10" defaultColWidth="11" defaultRowHeight="16" x14ac:dyDescent="0.2"/>
  <cols>
    <col min="1" max="1" width="42.5" customWidth="1"/>
    <col min="2" max="4" width="9.83203125" customWidth="1"/>
    <col min="5" max="5" width="43.33203125" customWidth="1"/>
    <col min="8" max="8" width="24.6640625" customWidth="1"/>
  </cols>
  <sheetData>
    <row r="1" spans="1:8" ht="17" thickBot="1" x14ac:dyDescent="0.25">
      <c r="A1" s="37" t="s">
        <v>68</v>
      </c>
      <c r="B1" s="38"/>
      <c r="C1" s="38"/>
      <c r="D1" s="38"/>
      <c r="E1" s="38"/>
    </row>
    <row r="2" spans="1:8" ht="30" thickTop="1" x14ac:dyDescent="0.2">
      <c r="A2" s="2"/>
      <c r="B2" s="22" t="s">
        <v>21</v>
      </c>
      <c r="C2" s="22" t="s">
        <v>22</v>
      </c>
      <c r="D2" s="22" t="s">
        <v>23</v>
      </c>
      <c r="E2" s="3" t="s">
        <v>70</v>
      </c>
      <c r="F2" s="8"/>
    </row>
    <row r="3" spans="1:8" x14ac:dyDescent="0.2">
      <c r="A3" s="1" t="s">
        <v>63</v>
      </c>
      <c r="B3" s="2"/>
      <c r="C3" s="2"/>
      <c r="D3" s="2"/>
      <c r="E3" s="3"/>
    </row>
    <row r="4" spans="1:8" x14ac:dyDescent="0.2">
      <c r="A4" s="23" t="s">
        <v>165</v>
      </c>
      <c r="B4" s="24">
        <f>'Assumps&amp;Panel A Calcs'!$B$54</f>
        <v>0</v>
      </c>
      <c r="C4" s="24">
        <f>'Assumps&amp;Panel A Calcs'!$B$55</f>
        <v>0.96788941176470589</v>
      </c>
      <c r="D4" s="24">
        <f>'Assumps&amp;Panel A Calcs'!$B$56</f>
        <v>1.2378894117647059</v>
      </c>
      <c r="E4" s="23" t="s">
        <v>69</v>
      </c>
    </row>
    <row r="5" spans="1:8" x14ac:dyDescent="0.2">
      <c r="A5" s="23" t="s">
        <v>166</v>
      </c>
      <c r="B5" s="25">
        <f>'Assumps&amp;Panel A Calcs'!$B$41</f>
        <v>0.05</v>
      </c>
      <c r="C5" s="25">
        <f>'Assumps&amp;Panel A Calcs'!$B$42</f>
        <v>0.19</v>
      </c>
      <c r="D5" s="25">
        <f>'Assumps&amp;Panel A Calcs'!$B$43</f>
        <v>0.75</v>
      </c>
      <c r="E5" s="26" t="s">
        <v>72</v>
      </c>
    </row>
    <row r="6" spans="1:8" x14ac:dyDescent="0.2">
      <c r="A6" s="23" t="s">
        <v>170</v>
      </c>
      <c r="B6" s="24">
        <f>'Assumps&amp;Panel A Calcs'!$B$58</f>
        <v>0</v>
      </c>
      <c r="C6" s="24">
        <f>'Assumps&amp;Panel A Calcs'!$B$59</f>
        <v>0.18389898823529413</v>
      </c>
      <c r="D6" s="24">
        <f>'Assumps&amp;Panel A Calcs'!$B$60</f>
        <v>0.92841705882352943</v>
      </c>
      <c r="E6" s="30" t="s">
        <v>71</v>
      </c>
    </row>
    <row r="7" spans="1:8" ht="32" x14ac:dyDescent="0.2">
      <c r="A7" s="23" t="s">
        <v>292</v>
      </c>
      <c r="B7" s="27">
        <f>'Assumps&amp;Panel A Calcs'!$B$66</f>
        <v>0</v>
      </c>
      <c r="C7" s="27">
        <f>'Assumps&amp;Panel A Calcs'!$B$67</f>
        <v>0.44206666666666672</v>
      </c>
      <c r="D7" s="27">
        <f>'Assumps&amp;Panel A Calcs'!$B$68</f>
        <v>1.7450000000000001</v>
      </c>
      <c r="E7" s="23" t="s">
        <v>318</v>
      </c>
    </row>
    <row r="8" spans="1:8" ht="43" x14ac:dyDescent="0.2">
      <c r="A8" s="23" t="s">
        <v>168</v>
      </c>
      <c r="B8" s="27">
        <f>'Assumps&amp;Panel A Calcs'!$B$70</f>
        <v>0</v>
      </c>
      <c r="C8" s="27">
        <f>'Assumps&amp;Panel A Calcs'!$B$71</f>
        <v>1.7605653333333333</v>
      </c>
      <c r="D8" s="27">
        <f>'Assumps&amp;Panel A Calcs'!$B$72</f>
        <v>5.2121999999999993</v>
      </c>
      <c r="E8" s="31" t="s">
        <v>460</v>
      </c>
    </row>
    <row r="9" spans="1:8" ht="43" x14ac:dyDescent="0.2">
      <c r="A9" s="23" t="s">
        <v>190</v>
      </c>
      <c r="B9" s="27">
        <f>'Assumps&amp;Panel A Calcs'!$B$120</f>
        <v>0</v>
      </c>
      <c r="C9" s="27">
        <f>'Assumps&amp;Panel A Calcs'!$B$121</f>
        <v>2.7131399901436231</v>
      </c>
      <c r="D9" s="27">
        <f>'Assumps&amp;Panel A Calcs'!$B$122</f>
        <v>10.709763118987984</v>
      </c>
      <c r="E9" s="4" t="s">
        <v>335</v>
      </c>
      <c r="H9" s="31"/>
    </row>
    <row r="10" spans="1:8" ht="43" x14ac:dyDescent="0.2">
      <c r="A10" s="23" t="s">
        <v>191</v>
      </c>
      <c r="B10" s="27">
        <f>'Assumps&amp;Panel A Calcs'!$B$124</f>
        <v>0</v>
      </c>
      <c r="C10" s="27">
        <f>'Assumps&amp;Panel A Calcs'!$B$125</f>
        <v>3.3997396507070312</v>
      </c>
      <c r="D10" s="27">
        <f>'Assumps&amp;Panel A Calcs'!$B$126</f>
        <v>13.420024937001438</v>
      </c>
      <c r="E10" s="4" t="s">
        <v>334</v>
      </c>
      <c r="H10" s="31"/>
    </row>
    <row r="11" spans="1:8" x14ac:dyDescent="0.2">
      <c r="A11" s="1" t="s">
        <v>38</v>
      </c>
      <c r="B11" s="9"/>
      <c r="C11" s="9"/>
      <c r="D11" s="9"/>
      <c r="E11" s="4"/>
    </row>
    <row r="12" spans="1:8" ht="18" x14ac:dyDescent="0.25">
      <c r="A12" s="5" t="s">
        <v>64</v>
      </c>
      <c r="B12" s="9">
        <f>'Calcs-Table 5'!B6</f>
        <v>0</v>
      </c>
      <c r="C12" s="9">
        <f>'Calcs-Table 5'!B7</f>
        <v>3.4046359700651538</v>
      </c>
      <c r="D12" s="9">
        <f>'Calcs-Table 5'!B8</f>
        <v>13.439352513415081</v>
      </c>
      <c r="E12" s="4" t="s">
        <v>171</v>
      </c>
    </row>
    <row r="13" spans="1:8" x14ac:dyDescent="0.2">
      <c r="A13" s="4" t="s">
        <v>28</v>
      </c>
      <c r="B13" s="10" t="s">
        <v>24</v>
      </c>
      <c r="C13" s="9">
        <f>'Calcs-Table 5'!C36</f>
        <v>16.856006726661285</v>
      </c>
      <c r="D13" s="9">
        <f>'Calcs-Table 5'!C25</f>
        <v>66.536868657873498</v>
      </c>
      <c r="E13" s="4" t="s">
        <v>73</v>
      </c>
      <c r="F13" s="33"/>
    </row>
    <row r="14" spans="1:8" ht="29" x14ac:dyDescent="0.2">
      <c r="A14" s="4" t="s">
        <v>40</v>
      </c>
      <c r="B14" s="11" t="s">
        <v>24</v>
      </c>
      <c r="C14" s="9">
        <f>C13*'Assumps&amp;Panel A Calcs'!$B$12 - (C9-B9)</f>
        <v>8.0743124800485067E-2</v>
      </c>
      <c r="D14" s="9">
        <f>D13*'Assumps&amp;Panel A Calcs'!$B$12 - (D9-B9)</f>
        <v>0.31872286105454783</v>
      </c>
      <c r="E14" s="4" t="s">
        <v>321</v>
      </c>
      <c r="F14" s="28"/>
    </row>
    <row r="15" spans="1:8" x14ac:dyDescent="0.2">
      <c r="A15" s="1" t="s">
        <v>39</v>
      </c>
      <c r="B15" s="9"/>
      <c r="C15" s="9"/>
      <c r="D15" s="9"/>
      <c r="E15" s="4"/>
    </row>
    <row r="16" spans="1:8" ht="18" x14ac:dyDescent="0.25">
      <c r="A16" s="5" t="s">
        <v>64</v>
      </c>
      <c r="B16" s="9">
        <f>'Calcs-Table 5'!B13</f>
        <v>0</v>
      </c>
      <c r="C16" s="9">
        <f>'Calcs-Table 5'!B14</f>
        <v>23.305659978468913</v>
      </c>
      <c r="D16" s="9">
        <f>'Calcs-Table 5'!B15</f>
        <v>72.35685780145252</v>
      </c>
      <c r="E16" s="4" t="s">
        <v>176</v>
      </c>
    </row>
    <row r="17" spans="1:6" x14ac:dyDescent="0.2">
      <c r="A17" s="4" t="s">
        <v>28</v>
      </c>
      <c r="B17" s="10" t="s">
        <v>24</v>
      </c>
      <c r="C17" s="9">
        <f>'Calcs-Table 5'!C40</f>
        <v>115.38395435528312</v>
      </c>
      <c r="D17" s="9">
        <f>'Calcs-Table 5'!C30</f>
        <v>358.23145045313544</v>
      </c>
      <c r="E17" s="4" t="s">
        <v>73</v>
      </c>
      <c r="F17" s="33"/>
    </row>
    <row r="18" spans="1:6" ht="30" thickBot="1" x14ac:dyDescent="0.25">
      <c r="A18" s="44" t="s">
        <v>40</v>
      </c>
      <c r="B18" s="15" t="s">
        <v>24</v>
      </c>
      <c r="C18" s="45">
        <f>C17*'Assumps&amp;Panel A Calcs'!$B$12 - (C9-B9) - (C10-B10)</f>
        <v>13.012010793537522</v>
      </c>
      <c r="D18" s="45">
        <f>D17*'Assumps&amp;Panel A Calcs'!$B$12 - (D9-B9) - (D10-B10)</f>
        <v>35.247074856617779</v>
      </c>
      <c r="E18" s="44" t="s">
        <v>323</v>
      </c>
    </row>
    <row r="19" spans="1:6" ht="17" thickTop="1" x14ac:dyDescent="0.2"/>
    <row r="22" spans="1:6" x14ac:dyDescent="0.2">
      <c r="A22" s="7"/>
    </row>
    <row r="33" spans="1:5" x14ac:dyDescent="0.2">
      <c r="A33" t="s">
        <v>253</v>
      </c>
      <c r="B33">
        <f>'Calcs-Table 5'!C54</f>
        <v>705.40519780553541</v>
      </c>
    </row>
    <row r="36" spans="1:5" ht="17" thickBot="1" x14ac:dyDescent="0.25">
      <c r="A36" s="37" t="s">
        <v>458</v>
      </c>
      <c r="B36" s="38"/>
      <c r="C36" s="38"/>
      <c r="D36" s="38"/>
      <c r="E36" s="38"/>
    </row>
    <row r="37" spans="1:5" ht="17" thickTop="1" x14ac:dyDescent="0.2"/>
    <row r="38" spans="1:5" ht="29" x14ac:dyDescent="0.2">
      <c r="A38" s="29" t="s">
        <v>75</v>
      </c>
      <c r="B38" s="29"/>
      <c r="C38" s="22" t="s">
        <v>65</v>
      </c>
      <c r="D38" s="22" t="s">
        <v>67</v>
      </c>
      <c r="E38" s="29"/>
    </row>
    <row r="39" spans="1:5" x14ac:dyDescent="0.2">
      <c r="A39" s="55" t="s">
        <v>75</v>
      </c>
      <c r="B39" s="12"/>
      <c r="C39" s="56">
        <f>'Calcs-Table 5'!B46</f>
        <v>0.31793889610652049</v>
      </c>
      <c r="D39" s="56">
        <f>'Calcs-Table 5'!B47</f>
        <v>0.51020544365576259</v>
      </c>
      <c r="E39" s="55" t="s">
        <v>76</v>
      </c>
    </row>
    <row r="40" spans="1:5" ht="17" thickBot="1" x14ac:dyDescent="0.25">
      <c r="A40" s="20" t="s">
        <v>193</v>
      </c>
      <c r="B40" s="15"/>
      <c r="C40" s="21">
        <f>'Calcs-Table 5'!B50</f>
        <v>0.14309379520123611</v>
      </c>
      <c r="D40" s="21">
        <f>'Calcs-Table 5'!B51</f>
        <v>9.849999999999999E-2</v>
      </c>
      <c r="E40" s="20" t="s">
        <v>76</v>
      </c>
    </row>
    <row r="41" spans="1:5" ht="17" thickTop="1" x14ac:dyDescent="0.2"/>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
  <sheetViews>
    <sheetView showRuler="0" topLeftCell="I1"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F22"/>
  <sheetViews>
    <sheetView showRuler="0" topLeftCell="A6" zoomScale="125" zoomScaleNormal="125" zoomScalePageLayoutView="125" workbookViewId="0">
      <selection activeCell="D12" sqref="D12"/>
    </sheetView>
  </sheetViews>
  <sheetFormatPr baseColWidth="10" defaultColWidth="11" defaultRowHeight="16" x14ac:dyDescent="0.2"/>
  <cols>
    <col min="1" max="1" width="42.5" customWidth="1"/>
    <col min="2" max="2" width="7.1640625" bestFit="1" customWidth="1"/>
    <col min="3" max="4" width="9" bestFit="1" customWidth="1"/>
    <col min="5" max="5" width="45" customWidth="1"/>
  </cols>
  <sheetData>
    <row r="1" spans="1:6" ht="17" thickBot="1" x14ac:dyDescent="0.25">
      <c r="A1" s="37" t="s">
        <v>454</v>
      </c>
      <c r="B1" s="38"/>
      <c r="C1" s="38"/>
      <c r="D1" s="38"/>
      <c r="E1" s="38"/>
    </row>
    <row r="2" spans="1:6" ht="30" thickTop="1" x14ac:dyDescent="0.2">
      <c r="A2" s="2"/>
      <c r="B2" s="39" t="s">
        <v>21</v>
      </c>
      <c r="C2" s="39" t="s">
        <v>22</v>
      </c>
      <c r="D2" s="39" t="s">
        <v>23</v>
      </c>
      <c r="E2" s="40"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42" x14ac:dyDescent="0.2">
      <c r="A7" s="23" t="s">
        <v>154</v>
      </c>
      <c r="B7" s="24">
        <f>'Assumps&amp;Panel A Calcs'!$B$79</f>
        <v>0</v>
      </c>
      <c r="C7" s="24">
        <f>'Assumps&amp;Panel A Calcs'!$B$80</f>
        <v>0.86869490196078447</v>
      </c>
      <c r="D7" s="24">
        <f>'Assumps&amp;Panel A Calcs'!$B$81</f>
        <v>3.4290588235294122</v>
      </c>
      <c r="E7" s="23" t="s">
        <v>319</v>
      </c>
    </row>
    <row r="8" spans="1:6" ht="43" x14ac:dyDescent="0.2">
      <c r="A8" s="23" t="s">
        <v>190</v>
      </c>
      <c r="B8" s="27">
        <f>'Assumps&amp;Panel A Calcs'!$B$120</f>
        <v>0</v>
      </c>
      <c r="C8" s="27">
        <f>'Assumps&amp;Panel A Calcs'!$B$121</f>
        <v>2.7131399901436231</v>
      </c>
      <c r="D8" s="27">
        <f>'Assumps&amp;Panel A Calcs'!$B$122</f>
        <v>10.709763118987984</v>
      </c>
      <c r="E8" s="4" t="s">
        <v>335</v>
      </c>
    </row>
    <row r="9" spans="1:6" x14ac:dyDescent="0.2">
      <c r="A9" s="1" t="s">
        <v>38</v>
      </c>
      <c r="B9" s="9"/>
      <c r="C9" s="9"/>
      <c r="D9" s="9"/>
      <c r="E9" s="4"/>
    </row>
    <row r="10" spans="1:6" x14ac:dyDescent="0.2">
      <c r="A10" s="5" t="s">
        <v>64</v>
      </c>
      <c r="B10" s="9">
        <f>'Calcs-App Table D17'!$B$6</f>
        <v>0</v>
      </c>
      <c r="C10" s="9">
        <f>'Calcs-App Table D17'!$B$7</f>
        <v>10.424338823529412</v>
      </c>
      <c r="D10" s="9">
        <f>'Calcs-App Table D17'!$B$8</f>
        <v>41.148705882352942</v>
      </c>
      <c r="E10" s="4" t="s">
        <v>155</v>
      </c>
    </row>
    <row r="11" spans="1:6" x14ac:dyDescent="0.2">
      <c r="A11" s="4" t="s">
        <v>28</v>
      </c>
      <c r="B11" s="10" t="s">
        <v>24</v>
      </c>
      <c r="C11" s="9">
        <f>'Calcs-App Table D17'!C28</f>
        <v>51.609842249021895</v>
      </c>
      <c r="D11" s="9">
        <f>'Calcs-App Table D17'!C22</f>
        <v>203.72306150929685</v>
      </c>
      <c r="E11" s="4" t="s">
        <v>73</v>
      </c>
    </row>
    <row r="12" spans="1:6" ht="30" thickBot="1" x14ac:dyDescent="0.25">
      <c r="A12" s="4" t="s">
        <v>40</v>
      </c>
      <c r="B12" s="11" t="s">
        <v>24</v>
      </c>
      <c r="C12" s="9">
        <f>C11*'Assumps&amp;Panel A Calcs'!$B$12-(C8-B8)</f>
        <v>5.8411913626317569</v>
      </c>
      <c r="D12" s="9">
        <f>D11*'Assumps&amp;Panel A Calcs'!$B$12-(D8-B8)</f>
        <v>23.057334326177973</v>
      </c>
      <c r="E12" s="4" t="s">
        <v>320</v>
      </c>
    </row>
    <row r="13" spans="1:6" s="43" customFormat="1" ht="30" thickTop="1" x14ac:dyDescent="0.2">
      <c r="A13" s="41" t="s">
        <v>156</v>
      </c>
      <c r="B13" s="41"/>
      <c r="C13" s="42" t="s">
        <v>65</v>
      </c>
      <c r="D13" s="42"/>
      <c r="E13" s="41"/>
    </row>
    <row r="14" spans="1:6" s="46" customFormat="1" x14ac:dyDescent="0.2">
      <c r="A14" s="55" t="s">
        <v>75</v>
      </c>
      <c r="B14" s="12"/>
      <c r="C14" s="56">
        <f>'Calcs-App Table D17'!B32</f>
        <v>0.42529099999999997</v>
      </c>
      <c r="D14" s="56"/>
      <c r="E14" s="55" t="s">
        <v>157</v>
      </c>
    </row>
    <row r="15" spans="1:6" ht="17" thickBot="1" x14ac:dyDescent="0.25">
      <c r="A15" s="20" t="s">
        <v>193</v>
      </c>
      <c r="B15" s="15"/>
      <c r="C15" s="21">
        <f>'Calcs-App Table D17'!B34</f>
        <v>0.189524</v>
      </c>
      <c r="D15" s="21"/>
      <c r="E15" s="20" t="s">
        <v>157</v>
      </c>
    </row>
    <row r="16" spans="1:6" ht="17" thickTop="1" x14ac:dyDescent="0.2"/>
    <row r="22" spans="1:2" x14ac:dyDescent="0.2">
      <c r="A22" t="s">
        <v>253</v>
      </c>
      <c r="B22">
        <f>'Calcs-App Table D17'!C37</f>
        <v>1318.6956657232656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XFD27"/>
  <sheetViews>
    <sheetView showRuler="0" zoomScale="125" zoomScaleNormal="125" zoomScalePageLayoutView="125" workbookViewId="0"/>
  </sheetViews>
  <sheetFormatPr baseColWidth="10" defaultColWidth="11" defaultRowHeight="16" x14ac:dyDescent="0.2"/>
  <cols>
    <col min="1" max="1" width="42.5" customWidth="1"/>
    <col min="2" max="2" width="7.1640625" bestFit="1" customWidth="1"/>
    <col min="3" max="4" width="9" bestFit="1" customWidth="1"/>
    <col min="5" max="5" width="45" customWidth="1"/>
  </cols>
  <sheetData>
    <row r="1" spans="1:6" ht="17" thickBot="1" x14ac:dyDescent="0.25">
      <c r="A1" s="37" t="s">
        <v>455</v>
      </c>
      <c r="B1" s="38"/>
      <c r="C1" s="38"/>
      <c r="D1" s="38"/>
      <c r="E1" s="38"/>
    </row>
    <row r="2" spans="1:6" ht="30" thickTop="1" x14ac:dyDescent="0.2">
      <c r="A2" s="2"/>
      <c r="B2" s="22" t="s">
        <v>21</v>
      </c>
      <c r="C2" s="22" t="s">
        <v>22</v>
      </c>
      <c r="D2" s="22" t="s">
        <v>23</v>
      </c>
      <c r="E2" s="3"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28" x14ac:dyDescent="0.2">
      <c r="A7" s="23" t="s">
        <v>167</v>
      </c>
      <c r="B7" s="27">
        <f>'Assumps&amp;Panel A Calcs'!$B$66</f>
        <v>0</v>
      </c>
      <c r="C7" s="27">
        <f>'Assumps&amp;Panel A Calcs'!$B$67</f>
        <v>0.44206666666666672</v>
      </c>
      <c r="D7" s="27">
        <f>'Assumps&amp;Panel A Calcs'!$B$68</f>
        <v>1.7450000000000001</v>
      </c>
      <c r="E7" s="23" t="s">
        <v>318</v>
      </c>
    </row>
    <row r="8" spans="1:6" ht="43" x14ac:dyDescent="0.2">
      <c r="A8" s="23" t="s">
        <v>168</v>
      </c>
      <c r="B8" s="27">
        <f>'Assumps&amp;Panel A Calcs'!$B$70</f>
        <v>0</v>
      </c>
      <c r="C8" s="27">
        <f>'Assumps&amp;Panel A Calcs'!$B$71</f>
        <v>1.7605653333333333</v>
      </c>
      <c r="D8" s="27">
        <f>'Assumps&amp;Panel A Calcs'!$B$72</f>
        <v>5.2121999999999993</v>
      </c>
      <c r="E8" s="31" t="s">
        <v>460</v>
      </c>
    </row>
    <row r="9" spans="1:6" ht="43" x14ac:dyDescent="0.2">
      <c r="A9" s="23" t="s">
        <v>190</v>
      </c>
      <c r="B9" s="27">
        <f>'Assumps&amp;Panel A Calcs'!$B$120</f>
        <v>0</v>
      </c>
      <c r="C9" s="27">
        <f>'Assumps&amp;Panel A Calcs'!$B$121</f>
        <v>2.7131399901436231</v>
      </c>
      <c r="D9" s="27">
        <f>'Assumps&amp;Panel A Calcs'!$B$122</f>
        <v>10.709763118987984</v>
      </c>
      <c r="E9" s="4" t="s">
        <v>335</v>
      </c>
    </row>
    <row r="10" spans="1:6" ht="43" x14ac:dyDescent="0.2">
      <c r="A10" s="23" t="s">
        <v>191</v>
      </c>
      <c r="B10" s="27">
        <f>'Assumps&amp;Panel A Calcs'!$B$124</f>
        <v>0</v>
      </c>
      <c r="C10" s="27">
        <f>'Assumps&amp;Panel A Calcs'!$B$125</f>
        <v>3.3997396507070312</v>
      </c>
      <c r="D10" s="27">
        <f>'Assumps&amp;Panel A Calcs'!$B$126</f>
        <v>13.420024937001438</v>
      </c>
      <c r="E10" s="4" t="s">
        <v>334</v>
      </c>
    </row>
    <row r="11" spans="1:6" x14ac:dyDescent="0.2">
      <c r="A11" s="1" t="s">
        <v>38</v>
      </c>
      <c r="B11" s="9"/>
      <c r="C11" s="9"/>
      <c r="D11" s="9"/>
      <c r="E11" s="4"/>
    </row>
    <row r="12" spans="1:6" ht="18" x14ac:dyDescent="0.25">
      <c r="A12" s="5" t="s">
        <v>64</v>
      </c>
      <c r="B12" s="9">
        <f>'Calcs-App Table D18'!B6</f>
        <v>0</v>
      </c>
      <c r="C12" s="9">
        <f>'Calcs-App Table D18'!B7</f>
        <v>3.4046359700651538</v>
      </c>
      <c r="D12" s="9">
        <f>'Calcs-App Table D18'!B8</f>
        <v>13.439352513415081</v>
      </c>
      <c r="E12" s="4" t="s">
        <v>169</v>
      </c>
    </row>
    <row r="13" spans="1:6" x14ac:dyDescent="0.2">
      <c r="A13" s="4" t="s">
        <v>28</v>
      </c>
      <c r="B13" s="10" t="s">
        <v>24</v>
      </c>
      <c r="C13" s="9">
        <f>'Calcs-App Table D18'!C40</f>
        <v>16.856006726661281</v>
      </c>
      <c r="D13" s="9">
        <f>'Calcs-App Table D18'!C29</f>
        <v>66.536868657873498</v>
      </c>
      <c r="E13" s="4" t="s">
        <v>73</v>
      </c>
    </row>
    <row r="14" spans="1:6" ht="29" x14ac:dyDescent="0.2">
      <c r="A14" s="4" t="s">
        <v>40</v>
      </c>
      <c r="B14" s="11" t="s">
        <v>24</v>
      </c>
      <c r="C14" s="9">
        <f>C13*'Assumps&amp;Panel A Calcs'!$B$12-(C9-B9)</f>
        <v>8.0743124800484622E-2</v>
      </c>
      <c r="D14" s="9">
        <f>D13*'Assumps&amp;Panel A Calcs'!$B$12-(D9-B9)</f>
        <v>0.31872286105454783</v>
      </c>
      <c r="E14" s="4" t="s">
        <v>322</v>
      </c>
    </row>
    <row r="15" spans="1:6" x14ac:dyDescent="0.2">
      <c r="A15" s="1" t="s">
        <v>39</v>
      </c>
      <c r="B15" s="9"/>
      <c r="C15" s="9"/>
      <c r="D15" s="9"/>
      <c r="E15" s="4"/>
    </row>
    <row r="16" spans="1:6" ht="18" x14ac:dyDescent="0.25">
      <c r="A16" s="5" t="s">
        <v>64</v>
      </c>
      <c r="B16" s="9">
        <f>'Calcs-App Table D18'!B13</f>
        <v>0</v>
      </c>
      <c r="C16" s="9">
        <f>'Calcs-App Table D18'!B14</f>
        <v>23.305659978468913</v>
      </c>
      <c r="D16" s="9">
        <f>'Calcs-App Table D18'!B15</f>
        <v>72.35685780145252</v>
      </c>
      <c r="E16" s="4" t="s">
        <v>176</v>
      </c>
    </row>
    <row r="17" spans="1:16384" x14ac:dyDescent="0.2">
      <c r="A17" s="4" t="s">
        <v>28</v>
      </c>
      <c r="B17" s="10" t="s">
        <v>24</v>
      </c>
      <c r="C17" s="9">
        <f>'Calcs-App Table D18'!C44</f>
        <v>98.527947628621845</v>
      </c>
      <c r="D17" s="9">
        <f>'Calcs-App Table D18'!C34</f>
        <v>358.23145045313538</v>
      </c>
      <c r="E17" s="4" t="s">
        <v>73</v>
      </c>
    </row>
    <row r="18" spans="1:16384" s="46" customFormat="1" ht="30" thickBot="1" x14ac:dyDescent="0.25">
      <c r="A18" s="4" t="s">
        <v>40</v>
      </c>
      <c r="B18" s="12" t="s">
        <v>24</v>
      </c>
      <c r="C18" s="13">
        <f>C17*'Assumps&amp;Panel A Calcs'!B12-(C9-B9)-(C10-B10)</f>
        <v>10.218127678593417</v>
      </c>
      <c r="D18" s="13">
        <f>D17*'Assumps&amp;Panel A Calcs'!B12-(D9-B9)-(D10-B10)</f>
        <v>35.247074856617772</v>
      </c>
      <c r="E18" s="44" t="s">
        <v>323</v>
      </c>
    </row>
    <row r="19" spans="1:16384" s="43" customFormat="1" ht="30" thickTop="1" x14ac:dyDescent="0.2">
      <c r="A19" s="41" t="s">
        <v>74</v>
      </c>
      <c r="B19" s="41"/>
      <c r="C19" s="42" t="s">
        <v>65</v>
      </c>
      <c r="D19" s="42" t="s">
        <v>67</v>
      </c>
      <c r="E19" s="41"/>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c r="AKU19" s="46"/>
      <c r="AKV19" s="46"/>
      <c r="AKW19" s="46"/>
      <c r="AKX19" s="46"/>
      <c r="AKY19" s="46"/>
      <c r="AKZ19" s="46"/>
      <c r="ALA19" s="46"/>
      <c r="ALB19" s="46"/>
      <c r="ALC19" s="46"/>
      <c r="ALD19" s="46"/>
      <c r="ALE19" s="46"/>
      <c r="ALF19" s="46"/>
      <c r="ALG19" s="46"/>
      <c r="ALH19" s="46"/>
      <c r="ALI19" s="46"/>
      <c r="ALJ19" s="46"/>
      <c r="ALK19" s="46"/>
      <c r="ALL19" s="46"/>
      <c r="ALM19" s="46"/>
      <c r="ALN19" s="46"/>
      <c r="ALO19" s="46"/>
      <c r="ALP19" s="46"/>
      <c r="ALQ19" s="46"/>
      <c r="ALR19" s="46"/>
      <c r="ALS19" s="46"/>
      <c r="ALT19" s="46"/>
      <c r="ALU19" s="46"/>
      <c r="ALV19" s="46"/>
      <c r="ALW19" s="46"/>
      <c r="ALX19" s="46"/>
      <c r="ALY19" s="46"/>
      <c r="ALZ19" s="46"/>
      <c r="AMA19" s="46"/>
      <c r="AMB19" s="46"/>
      <c r="AMC19" s="46"/>
      <c r="AMD19" s="46"/>
      <c r="AME19" s="46"/>
      <c r="AMF19" s="46"/>
      <c r="AMG19" s="46"/>
      <c r="AMH19" s="46"/>
      <c r="AMI19" s="46"/>
      <c r="AMJ19" s="46"/>
      <c r="AMK19" s="46"/>
      <c r="AML19" s="46"/>
      <c r="AMM19" s="46"/>
      <c r="AMN19" s="46"/>
      <c r="AMO19" s="46"/>
      <c r="AMP19" s="46"/>
      <c r="AMQ19" s="46"/>
      <c r="AMR19" s="46"/>
      <c r="AMS19" s="46"/>
      <c r="AMT19" s="46"/>
      <c r="AMU19" s="46"/>
      <c r="AMV19" s="46"/>
      <c r="AMW19" s="46"/>
      <c r="AMX19" s="46"/>
      <c r="AMY19" s="46"/>
      <c r="AMZ19" s="46"/>
      <c r="ANA19" s="46"/>
      <c r="ANB19" s="46"/>
      <c r="ANC19" s="46"/>
      <c r="AND19" s="46"/>
      <c r="ANE19" s="46"/>
      <c r="ANF19" s="46"/>
      <c r="ANG19" s="46"/>
      <c r="ANH19" s="46"/>
      <c r="ANI19" s="46"/>
      <c r="ANJ19" s="46"/>
      <c r="ANK19" s="46"/>
      <c r="ANL19" s="46"/>
      <c r="ANM19" s="46"/>
      <c r="ANN19" s="46"/>
      <c r="ANO19" s="46"/>
      <c r="ANP19" s="46"/>
      <c r="ANQ19" s="46"/>
      <c r="ANR19" s="46"/>
      <c r="ANS19" s="46"/>
      <c r="ANT19" s="46"/>
      <c r="ANU19" s="46"/>
      <c r="ANV19" s="46"/>
      <c r="ANW19" s="46"/>
      <c r="ANX19" s="46"/>
      <c r="ANY19" s="46"/>
      <c r="ANZ19" s="46"/>
      <c r="AOA19" s="46"/>
      <c r="AOB19" s="46"/>
      <c r="AOC19" s="46"/>
      <c r="AOD19" s="46"/>
      <c r="AOE19" s="46"/>
      <c r="AOF19" s="46"/>
      <c r="AOG19" s="46"/>
      <c r="AOH19" s="46"/>
      <c r="AOI19" s="46"/>
      <c r="AOJ19" s="46"/>
      <c r="AOK19" s="46"/>
      <c r="AOL19" s="46"/>
      <c r="AOM19" s="46"/>
      <c r="AON19" s="46"/>
      <c r="AOO19" s="46"/>
      <c r="AOP19" s="46"/>
      <c r="AOQ19" s="46"/>
      <c r="AOR19" s="46"/>
      <c r="AOS19" s="46"/>
      <c r="AOT19" s="46"/>
      <c r="AOU19" s="46"/>
      <c r="AOV19" s="46"/>
      <c r="AOW19" s="46"/>
      <c r="AOX19" s="46"/>
      <c r="AOY19" s="46"/>
      <c r="AOZ19" s="46"/>
      <c r="APA19" s="46"/>
      <c r="APB19" s="46"/>
      <c r="APC19" s="46"/>
      <c r="APD19" s="46"/>
      <c r="APE19" s="46"/>
      <c r="APF19" s="46"/>
      <c r="APG19" s="46"/>
      <c r="APH19" s="46"/>
      <c r="API19" s="46"/>
      <c r="APJ19" s="46"/>
      <c r="APK19" s="46"/>
      <c r="APL19" s="46"/>
      <c r="APM19" s="46"/>
      <c r="APN19" s="46"/>
      <c r="APO19" s="46"/>
      <c r="APP19" s="46"/>
      <c r="APQ19" s="46"/>
      <c r="APR19" s="46"/>
      <c r="APS19" s="46"/>
      <c r="APT19" s="46"/>
      <c r="APU19" s="46"/>
      <c r="APV19" s="46"/>
      <c r="APW19" s="46"/>
      <c r="APX19" s="46"/>
      <c r="APY19" s="46"/>
      <c r="APZ19" s="46"/>
      <c r="AQA19" s="46"/>
      <c r="AQB19" s="46"/>
      <c r="AQC19" s="46"/>
      <c r="AQD19" s="46"/>
      <c r="AQE19" s="46"/>
      <c r="AQF19" s="46"/>
      <c r="AQG19" s="46"/>
      <c r="AQH19" s="46"/>
      <c r="AQI19" s="46"/>
      <c r="AQJ19" s="46"/>
      <c r="AQK19" s="46"/>
      <c r="AQL19" s="46"/>
      <c r="AQM19" s="46"/>
      <c r="AQN19" s="46"/>
      <c r="AQO19" s="46"/>
      <c r="AQP19" s="46"/>
      <c r="AQQ19" s="46"/>
      <c r="AQR19" s="46"/>
      <c r="AQS19" s="46"/>
      <c r="AQT19" s="46"/>
      <c r="AQU19" s="46"/>
      <c r="AQV19" s="46"/>
      <c r="AQW19" s="46"/>
      <c r="AQX19" s="46"/>
      <c r="AQY19" s="46"/>
      <c r="AQZ19" s="46"/>
      <c r="ARA19" s="46"/>
      <c r="ARB19" s="46"/>
      <c r="ARC19" s="46"/>
      <c r="ARD19" s="46"/>
      <c r="ARE19" s="46"/>
      <c r="ARF19" s="46"/>
      <c r="ARG19" s="46"/>
      <c r="ARH19" s="46"/>
      <c r="ARI19" s="46"/>
      <c r="ARJ19" s="46"/>
      <c r="ARK19" s="46"/>
      <c r="ARL19" s="46"/>
      <c r="ARM19" s="46"/>
      <c r="ARN19" s="46"/>
      <c r="ARO19" s="46"/>
      <c r="ARP19" s="46"/>
      <c r="ARQ19" s="46"/>
      <c r="ARR19" s="46"/>
      <c r="ARS19" s="46"/>
      <c r="ART19" s="46"/>
      <c r="ARU19" s="46"/>
      <c r="ARV19" s="46"/>
      <c r="ARW19" s="46"/>
      <c r="ARX19" s="46"/>
      <c r="ARY19" s="46"/>
      <c r="ARZ19" s="46"/>
      <c r="ASA19" s="46"/>
      <c r="ASB19" s="46"/>
      <c r="ASC19" s="46"/>
      <c r="ASD19" s="46"/>
      <c r="ASE19" s="46"/>
      <c r="ASF19" s="46"/>
      <c r="ASG19" s="46"/>
      <c r="ASH19" s="46"/>
      <c r="ASI19" s="46"/>
      <c r="ASJ19" s="46"/>
      <c r="ASK19" s="46"/>
      <c r="ASL19" s="46"/>
      <c r="ASM19" s="46"/>
      <c r="ASN19" s="46"/>
      <c r="ASO19" s="46"/>
      <c r="ASP19" s="46"/>
      <c r="ASQ19" s="46"/>
      <c r="ASR19" s="46"/>
      <c r="ASS19" s="46"/>
      <c r="AST19" s="46"/>
      <c r="ASU19" s="46"/>
      <c r="ASV19" s="46"/>
      <c r="ASW19" s="46"/>
      <c r="ASX19" s="46"/>
      <c r="ASY19" s="46"/>
      <c r="ASZ19" s="46"/>
      <c r="ATA19" s="46"/>
      <c r="ATB19" s="46"/>
      <c r="ATC19" s="46"/>
      <c r="ATD19" s="46"/>
      <c r="ATE19" s="46"/>
      <c r="ATF19" s="46"/>
      <c r="ATG19" s="46"/>
      <c r="ATH19" s="46"/>
      <c r="ATI19" s="46"/>
      <c r="ATJ19" s="46"/>
      <c r="ATK19" s="46"/>
      <c r="ATL19" s="46"/>
      <c r="ATM19" s="46"/>
      <c r="ATN19" s="46"/>
      <c r="ATO19" s="46"/>
      <c r="ATP19" s="46"/>
      <c r="ATQ19" s="46"/>
      <c r="ATR19" s="46"/>
      <c r="ATS19" s="46"/>
      <c r="ATT19" s="46"/>
      <c r="ATU19" s="46"/>
      <c r="ATV19" s="46"/>
      <c r="ATW19" s="46"/>
      <c r="ATX19" s="46"/>
      <c r="ATY19" s="46"/>
      <c r="ATZ19" s="46"/>
      <c r="AUA19" s="46"/>
      <c r="AUB19" s="46"/>
      <c r="AUC19" s="46"/>
      <c r="AUD19" s="46"/>
      <c r="AUE19" s="46"/>
      <c r="AUF19" s="46"/>
      <c r="AUG19" s="46"/>
      <c r="AUH19" s="46"/>
      <c r="AUI19" s="46"/>
      <c r="AUJ19" s="46"/>
      <c r="AUK19" s="46"/>
      <c r="AUL19" s="46"/>
      <c r="AUM19" s="46"/>
      <c r="AUN19" s="46"/>
      <c r="AUO19" s="46"/>
      <c r="AUP19" s="46"/>
      <c r="AUQ19" s="46"/>
      <c r="AUR19" s="46"/>
      <c r="AUS19" s="46"/>
      <c r="AUT19" s="46"/>
      <c r="AUU19" s="46"/>
      <c r="AUV19" s="46"/>
      <c r="AUW19" s="46"/>
      <c r="AUX19" s="46"/>
      <c r="AUY19" s="46"/>
      <c r="AUZ19" s="46"/>
      <c r="AVA19" s="46"/>
      <c r="AVB19" s="46"/>
      <c r="AVC19" s="46"/>
      <c r="AVD19" s="46"/>
      <c r="AVE19" s="46"/>
      <c r="AVF19" s="46"/>
      <c r="AVG19" s="46"/>
      <c r="AVH19" s="46"/>
      <c r="AVI19" s="46"/>
      <c r="AVJ19" s="46"/>
      <c r="AVK19" s="46"/>
      <c r="AVL19" s="46"/>
      <c r="AVM19" s="46"/>
      <c r="AVN19" s="46"/>
      <c r="AVO19" s="46"/>
      <c r="AVP19" s="46"/>
      <c r="AVQ19" s="46"/>
      <c r="AVR19" s="46"/>
      <c r="AVS19" s="46"/>
      <c r="AVT19" s="46"/>
      <c r="AVU19" s="46"/>
      <c r="AVV19" s="46"/>
      <c r="AVW19" s="46"/>
      <c r="AVX19" s="46"/>
      <c r="AVY19" s="46"/>
      <c r="AVZ19" s="46"/>
      <c r="AWA19" s="46"/>
      <c r="AWB19" s="46"/>
      <c r="AWC19" s="46"/>
      <c r="AWD19" s="46"/>
      <c r="AWE19" s="46"/>
      <c r="AWF19" s="46"/>
      <c r="AWG19" s="46"/>
      <c r="AWH19" s="46"/>
      <c r="AWI19" s="46"/>
      <c r="AWJ19" s="46"/>
      <c r="AWK19" s="46"/>
      <c r="AWL19" s="46"/>
      <c r="AWM19" s="46"/>
      <c r="AWN19" s="46"/>
      <c r="AWO19" s="46"/>
      <c r="AWP19" s="46"/>
      <c r="AWQ19" s="46"/>
      <c r="AWR19" s="46"/>
      <c r="AWS19" s="46"/>
      <c r="AWT19" s="46"/>
      <c r="AWU19" s="46"/>
      <c r="AWV19" s="46"/>
      <c r="AWW19" s="46"/>
      <c r="AWX19" s="46"/>
      <c r="AWY19" s="46"/>
      <c r="AWZ19" s="46"/>
      <c r="AXA19" s="46"/>
      <c r="AXB19" s="46"/>
      <c r="AXC19" s="46"/>
      <c r="AXD19" s="46"/>
      <c r="AXE19" s="46"/>
      <c r="AXF19" s="46"/>
      <c r="AXG19" s="46"/>
      <c r="AXH19" s="46"/>
      <c r="AXI19" s="46"/>
      <c r="AXJ19" s="46"/>
      <c r="AXK19" s="46"/>
      <c r="AXL19" s="46"/>
      <c r="AXM19" s="46"/>
      <c r="AXN19" s="46"/>
      <c r="AXO19" s="46"/>
      <c r="AXP19" s="46"/>
      <c r="AXQ19" s="46"/>
      <c r="AXR19" s="46"/>
      <c r="AXS19" s="46"/>
      <c r="AXT19" s="46"/>
      <c r="AXU19" s="46"/>
      <c r="AXV19" s="46"/>
      <c r="AXW19" s="46"/>
      <c r="AXX19" s="46"/>
      <c r="AXY19" s="46"/>
      <c r="AXZ19" s="46"/>
      <c r="AYA19" s="46"/>
      <c r="AYB19" s="46"/>
      <c r="AYC19" s="46"/>
      <c r="AYD19" s="46"/>
      <c r="AYE19" s="46"/>
      <c r="AYF19" s="46"/>
      <c r="AYG19" s="46"/>
      <c r="AYH19" s="46"/>
      <c r="AYI19" s="46"/>
      <c r="AYJ19" s="46"/>
      <c r="AYK19" s="46"/>
      <c r="AYL19" s="46"/>
      <c r="AYM19" s="46"/>
      <c r="AYN19" s="46"/>
      <c r="AYO19" s="46"/>
      <c r="AYP19" s="46"/>
      <c r="AYQ19" s="46"/>
      <c r="AYR19" s="46"/>
      <c r="AYS19" s="46"/>
      <c r="AYT19" s="46"/>
      <c r="AYU19" s="46"/>
      <c r="AYV19" s="46"/>
      <c r="AYW19" s="46"/>
      <c r="AYX19" s="46"/>
      <c r="AYY19" s="46"/>
      <c r="AYZ19" s="46"/>
      <c r="AZA19" s="46"/>
      <c r="AZB19" s="46"/>
      <c r="AZC19" s="46"/>
      <c r="AZD19" s="46"/>
      <c r="AZE19" s="46"/>
      <c r="AZF19" s="46"/>
      <c r="AZG19" s="46"/>
      <c r="AZH19" s="46"/>
      <c r="AZI19" s="46"/>
      <c r="AZJ19" s="46"/>
      <c r="AZK19" s="46"/>
      <c r="AZL19" s="46"/>
      <c r="AZM19" s="46"/>
      <c r="AZN19" s="46"/>
      <c r="AZO19" s="46"/>
      <c r="AZP19" s="46"/>
      <c r="AZQ19" s="46"/>
      <c r="AZR19" s="46"/>
      <c r="AZS19" s="46"/>
      <c r="AZT19" s="46"/>
      <c r="AZU19" s="46"/>
      <c r="AZV19" s="46"/>
      <c r="AZW19" s="46"/>
      <c r="AZX19" s="46"/>
      <c r="AZY19" s="46"/>
      <c r="AZZ19" s="46"/>
      <c r="BAA19" s="46"/>
      <c r="BAB19" s="46"/>
      <c r="BAC19" s="46"/>
      <c r="BAD19" s="46"/>
      <c r="BAE19" s="46"/>
      <c r="BAF19" s="46"/>
      <c r="BAG19" s="46"/>
      <c r="BAH19" s="46"/>
      <c r="BAI19" s="46"/>
      <c r="BAJ19" s="46"/>
      <c r="BAK19" s="46"/>
      <c r="BAL19" s="46"/>
      <c r="BAM19" s="46"/>
      <c r="BAN19" s="46"/>
      <c r="BAO19" s="46"/>
      <c r="BAP19" s="46"/>
      <c r="BAQ19" s="46"/>
      <c r="BAR19" s="46"/>
      <c r="BAS19" s="46"/>
      <c r="BAT19" s="46"/>
      <c r="BAU19" s="46"/>
      <c r="BAV19" s="46"/>
      <c r="BAW19" s="46"/>
      <c r="BAX19" s="46"/>
      <c r="BAY19" s="46"/>
      <c r="BAZ19" s="46"/>
      <c r="BBA19" s="46"/>
      <c r="BBB19" s="46"/>
      <c r="BBC19" s="46"/>
      <c r="BBD19" s="46"/>
      <c r="BBE19" s="46"/>
      <c r="BBF19" s="46"/>
      <c r="BBG19" s="46"/>
      <c r="BBH19" s="46"/>
      <c r="BBI19" s="46"/>
      <c r="BBJ19" s="46"/>
      <c r="BBK19" s="46"/>
      <c r="BBL19" s="46"/>
      <c r="BBM19" s="46"/>
      <c r="BBN19" s="46"/>
      <c r="BBO19" s="46"/>
      <c r="BBP19" s="46"/>
      <c r="BBQ19" s="46"/>
      <c r="BBR19" s="46"/>
      <c r="BBS19" s="46"/>
      <c r="BBT19" s="46"/>
      <c r="BBU19" s="46"/>
      <c r="BBV19" s="46"/>
      <c r="BBW19" s="46"/>
      <c r="BBX19" s="46"/>
      <c r="BBY19" s="46"/>
      <c r="BBZ19" s="46"/>
      <c r="BCA19" s="46"/>
      <c r="BCB19" s="46"/>
      <c r="BCC19" s="46"/>
      <c r="BCD19" s="46"/>
      <c r="BCE19" s="46"/>
      <c r="BCF19" s="46"/>
      <c r="BCG19" s="46"/>
      <c r="BCH19" s="46"/>
      <c r="BCI19" s="46"/>
      <c r="BCJ19" s="46"/>
      <c r="BCK19" s="46"/>
      <c r="BCL19" s="46"/>
      <c r="BCM19" s="46"/>
      <c r="BCN19" s="46"/>
      <c r="BCO19" s="46"/>
      <c r="BCP19" s="46"/>
      <c r="BCQ19" s="46"/>
      <c r="BCR19" s="46"/>
      <c r="BCS19" s="46"/>
      <c r="BCT19" s="46"/>
      <c r="BCU19" s="46"/>
      <c r="BCV19" s="46"/>
      <c r="BCW19" s="46"/>
      <c r="BCX19" s="46"/>
      <c r="BCY19" s="46"/>
      <c r="BCZ19" s="46"/>
      <c r="BDA19" s="46"/>
      <c r="BDB19" s="46"/>
      <c r="BDC19" s="46"/>
      <c r="BDD19" s="46"/>
      <c r="BDE19" s="46"/>
      <c r="BDF19" s="46"/>
      <c r="BDG19" s="46"/>
      <c r="BDH19" s="46"/>
      <c r="BDI19" s="46"/>
      <c r="BDJ19" s="46"/>
      <c r="BDK19" s="46"/>
      <c r="BDL19" s="46"/>
      <c r="BDM19" s="46"/>
      <c r="BDN19" s="46"/>
      <c r="BDO19" s="46"/>
      <c r="BDP19" s="46"/>
      <c r="BDQ19" s="46"/>
      <c r="BDR19" s="46"/>
      <c r="BDS19" s="46"/>
      <c r="BDT19" s="46"/>
      <c r="BDU19" s="46"/>
      <c r="BDV19" s="46"/>
      <c r="BDW19" s="46"/>
      <c r="BDX19" s="46"/>
      <c r="BDY19" s="46"/>
      <c r="BDZ19" s="46"/>
      <c r="BEA19" s="46"/>
      <c r="BEB19" s="46"/>
      <c r="BEC19" s="46"/>
      <c r="BED19" s="46"/>
      <c r="BEE19" s="46"/>
      <c r="BEF19" s="46"/>
      <c r="BEG19" s="46"/>
      <c r="BEH19" s="46"/>
      <c r="BEI19" s="46"/>
      <c r="BEJ19" s="46"/>
      <c r="BEK19" s="46"/>
      <c r="BEL19" s="46"/>
      <c r="BEM19" s="46"/>
      <c r="BEN19" s="46"/>
      <c r="BEO19" s="46"/>
      <c r="BEP19" s="46"/>
      <c r="BEQ19" s="46"/>
      <c r="BER19" s="46"/>
      <c r="BES19" s="46"/>
      <c r="BET19" s="46"/>
      <c r="BEU19" s="46"/>
      <c r="BEV19" s="46"/>
      <c r="BEW19" s="46"/>
      <c r="BEX19" s="46"/>
      <c r="BEY19" s="46"/>
      <c r="BEZ19" s="46"/>
      <c r="BFA19" s="46"/>
      <c r="BFB19" s="46"/>
      <c r="BFC19" s="46"/>
      <c r="BFD19" s="46"/>
      <c r="BFE19" s="46"/>
      <c r="BFF19" s="46"/>
      <c r="BFG19" s="46"/>
      <c r="BFH19" s="46"/>
      <c r="BFI19" s="46"/>
      <c r="BFJ19" s="46"/>
      <c r="BFK19" s="46"/>
      <c r="BFL19" s="46"/>
      <c r="BFM19" s="46"/>
      <c r="BFN19" s="46"/>
      <c r="BFO19" s="46"/>
      <c r="BFP19" s="46"/>
      <c r="BFQ19" s="46"/>
      <c r="BFR19" s="46"/>
      <c r="BFS19" s="46"/>
      <c r="BFT19" s="46"/>
      <c r="BFU19" s="46"/>
      <c r="BFV19" s="46"/>
      <c r="BFW19" s="46"/>
      <c r="BFX19" s="46"/>
      <c r="BFY19" s="46"/>
      <c r="BFZ19" s="46"/>
      <c r="BGA19" s="46"/>
      <c r="BGB19" s="46"/>
      <c r="BGC19" s="46"/>
      <c r="BGD19" s="46"/>
      <c r="BGE19" s="46"/>
      <c r="BGF19" s="46"/>
      <c r="BGG19" s="46"/>
      <c r="BGH19" s="46"/>
      <c r="BGI19" s="46"/>
      <c r="BGJ19" s="46"/>
      <c r="BGK19" s="46"/>
      <c r="BGL19" s="46"/>
      <c r="BGM19" s="46"/>
      <c r="BGN19" s="46"/>
      <c r="BGO19" s="46"/>
      <c r="BGP19" s="46"/>
      <c r="BGQ19" s="46"/>
      <c r="BGR19" s="46"/>
      <c r="BGS19" s="46"/>
      <c r="BGT19" s="46"/>
      <c r="BGU19" s="46"/>
      <c r="BGV19" s="46"/>
      <c r="BGW19" s="46"/>
      <c r="BGX19" s="46"/>
      <c r="BGY19" s="46"/>
      <c r="BGZ19" s="46"/>
      <c r="BHA19" s="46"/>
      <c r="BHB19" s="46"/>
      <c r="BHC19" s="46"/>
      <c r="BHD19" s="46"/>
      <c r="BHE19" s="46"/>
      <c r="BHF19" s="46"/>
      <c r="BHG19" s="46"/>
      <c r="BHH19" s="46"/>
      <c r="BHI19" s="46"/>
      <c r="BHJ19" s="46"/>
      <c r="BHK19" s="46"/>
      <c r="BHL19" s="46"/>
      <c r="BHM19" s="46"/>
      <c r="BHN19" s="46"/>
      <c r="BHO19" s="46"/>
      <c r="BHP19" s="46"/>
      <c r="BHQ19" s="46"/>
      <c r="BHR19" s="46"/>
      <c r="BHS19" s="46"/>
      <c r="BHT19" s="46"/>
      <c r="BHU19" s="46"/>
      <c r="BHV19" s="46"/>
      <c r="BHW19" s="46"/>
      <c r="BHX19" s="46"/>
      <c r="BHY19" s="46"/>
      <c r="BHZ19" s="46"/>
      <c r="BIA19" s="46"/>
      <c r="BIB19" s="46"/>
      <c r="BIC19" s="46"/>
      <c r="BID19" s="46"/>
      <c r="BIE19" s="46"/>
      <c r="BIF19" s="46"/>
      <c r="BIG19" s="46"/>
      <c r="BIH19" s="46"/>
      <c r="BII19" s="46"/>
      <c r="BIJ19" s="46"/>
      <c r="BIK19" s="46"/>
      <c r="BIL19" s="46"/>
      <c r="BIM19" s="46"/>
      <c r="BIN19" s="46"/>
      <c r="BIO19" s="46"/>
      <c r="BIP19" s="46"/>
      <c r="BIQ19" s="46"/>
      <c r="BIR19" s="46"/>
      <c r="BIS19" s="46"/>
      <c r="BIT19" s="46"/>
      <c r="BIU19" s="46"/>
      <c r="BIV19" s="46"/>
      <c r="BIW19" s="46"/>
      <c r="BIX19" s="46"/>
      <c r="BIY19" s="46"/>
      <c r="BIZ19" s="46"/>
      <c r="BJA19" s="46"/>
      <c r="BJB19" s="46"/>
      <c r="BJC19" s="46"/>
      <c r="BJD19" s="46"/>
      <c r="BJE19" s="46"/>
      <c r="BJF19" s="46"/>
      <c r="BJG19" s="46"/>
      <c r="BJH19" s="46"/>
      <c r="BJI19" s="46"/>
      <c r="BJJ19" s="46"/>
      <c r="BJK19" s="46"/>
      <c r="BJL19" s="46"/>
      <c r="BJM19" s="46"/>
      <c r="BJN19" s="46"/>
      <c r="BJO19" s="46"/>
      <c r="BJP19" s="46"/>
      <c r="BJQ19" s="46"/>
      <c r="BJR19" s="46"/>
      <c r="BJS19" s="46"/>
      <c r="BJT19" s="46"/>
      <c r="BJU19" s="46"/>
      <c r="BJV19" s="46"/>
      <c r="BJW19" s="46"/>
      <c r="BJX19" s="46"/>
      <c r="BJY19" s="46"/>
      <c r="BJZ19" s="46"/>
      <c r="BKA19" s="46"/>
      <c r="BKB19" s="46"/>
      <c r="BKC19" s="46"/>
      <c r="BKD19" s="46"/>
      <c r="BKE19" s="46"/>
      <c r="BKF19" s="46"/>
      <c r="BKG19" s="46"/>
      <c r="BKH19" s="46"/>
      <c r="BKI19" s="46"/>
      <c r="BKJ19" s="46"/>
      <c r="BKK19" s="46"/>
      <c r="BKL19" s="46"/>
      <c r="BKM19" s="46"/>
      <c r="BKN19" s="46"/>
      <c r="BKO19" s="46"/>
      <c r="BKP19" s="46"/>
      <c r="BKQ19" s="46"/>
      <c r="BKR19" s="46"/>
      <c r="BKS19" s="46"/>
      <c r="BKT19" s="46"/>
      <c r="BKU19" s="46"/>
      <c r="BKV19" s="46"/>
      <c r="BKW19" s="46"/>
      <c r="BKX19" s="46"/>
      <c r="BKY19" s="46"/>
      <c r="BKZ19" s="46"/>
      <c r="BLA19" s="46"/>
      <c r="BLB19" s="46"/>
      <c r="BLC19" s="46"/>
      <c r="BLD19" s="46"/>
      <c r="BLE19" s="46"/>
      <c r="BLF19" s="46"/>
      <c r="BLG19" s="46"/>
      <c r="BLH19" s="46"/>
      <c r="BLI19" s="46"/>
      <c r="BLJ19" s="46"/>
      <c r="BLK19" s="46"/>
      <c r="BLL19" s="46"/>
      <c r="BLM19" s="46"/>
      <c r="BLN19" s="46"/>
      <c r="BLO19" s="46"/>
      <c r="BLP19" s="46"/>
      <c r="BLQ19" s="46"/>
      <c r="BLR19" s="46"/>
      <c r="BLS19" s="46"/>
      <c r="BLT19" s="46"/>
      <c r="BLU19" s="46"/>
      <c r="BLV19" s="46"/>
      <c r="BLW19" s="46"/>
      <c r="BLX19" s="46"/>
      <c r="BLY19" s="46"/>
      <c r="BLZ19" s="46"/>
      <c r="BMA19" s="46"/>
      <c r="BMB19" s="46"/>
      <c r="BMC19" s="46"/>
      <c r="BMD19" s="46"/>
      <c r="BME19" s="46"/>
      <c r="BMF19" s="46"/>
      <c r="BMG19" s="46"/>
      <c r="BMH19" s="46"/>
      <c r="BMI19" s="46"/>
      <c r="BMJ19" s="46"/>
      <c r="BMK19" s="46"/>
      <c r="BML19" s="46"/>
      <c r="BMM19" s="46"/>
      <c r="BMN19" s="46"/>
      <c r="BMO19" s="46"/>
      <c r="BMP19" s="46"/>
      <c r="BMQ19" s="46"/>
      <c r="BMR19" s="46"/>
      <c r="BMS19" s="46"/>
      <c r="BMT19" s="46"/>
      <c r="BMU19" s="46"/>
      <c r="BMV19" s="46"/>
      <c r="BMW19" s="46"/>
      <c r="BMX19" s="46"/>
      <c r="BMY19" s="46"/>
      <c r="BMZ19" s="46"/>
      <c r="BNA19" s="46"/>
      <c r="BNB19" s="46"/>
      <c r="BNC19" s="46"/>
      <c r="BND19" s="46"/>
      <c r="BNE19" s="46"/>
      <c r="BNF19" s="46"/>
      <c r="BNG19" s="46"/>
      <c r="BNH19" s="46"/>
      <c r="BNI19" s="46"/>
      <c r="BNJ19" s="46"/>
      <c r="BNK19" s="46"/>
      <c r="BNL19" s="46"/>
      <c r="BNM19" s="46"/>
      <c r="BNN19" s="46"/>
      <c r="BNO19" s="46"/>
      <c r="BNP19" s="46"/>
      <c r="BNQ19" s="46"/>
      <c r="BNR19" s="46"/>
      <c r="BNS19" s="46"/>
      <c r="BNT19" s="46"/>
      <c r="BNU19" s="46"/>
      <c r="BNV19" s="46"/>
      <c r="BNW19" s="46"/>
      <c r="BNX19" s="46"/>
      <c r="BNY19" s="46"/>
      <c r="BNZ19" s="46"/>
      <c r="BOA19" s="46"/>
      <c r="BOB19" s="46"/>
      <c r="BOC19" s="46"/>
      <c r="BOD19" s="46"/>
      <c r="BOE19" s="46"/>
      <c r="BOF19" s="46"/>
      <c r="BOG19" s="46"/>
      <c r="BOH19" s="46"/>
      <c r="BOI19" s="46"/>
      <c r="BOJ19" s="46"/>
      <c r="BOK19" s="46"/>
      <c r="BOL19" s="46"/>
      <c r="BOM19" s="46"/>
      <c r="BON19" s="46"/>
      <c r="BOO19" s="46"/>
      <c r="BOP19" s="46"/>
      <c r="BOQ19" s="46"/>
      <c r="BOR19" s="46"/>
      <c r="BOS19" s="46"/>
      <c r="BOT19" s="46"/>
      <c r="BOU19" s="46"/>
      <c r="BOV19" s="46"/>
      <c r="BOW19" s="46"/>
      <c r="BOX19" s="46"/>
      <c r="BOY19" s="46"/>
      <c r="BOZ19" s="46"/>
      <c r="BPA19" s="46"/>
      <c r="BPB19" s="46"/>
      <c r="BPC19" s="46"/>
      <c r="BPD19" s="46"/>
      <c r="BPE19" s="46"/>
      <c r="BPF19" s="46"/>
      <c r="BPG19" s="46"/>
      <c r="BPH19" s="46"/>
      <c r="BPI19" s="46"/>
      <c r="BPJ19" s="46"/>
      <c r="BPK19" s="46"/>
      <c r="BPL19" s="46"/>
      <c r="BPM19" s="46"/>
      <c r="BPN19" s="46"/>
      <c r="BPO19" s="46"/>
      <c r="BPP19" s="46"/>
      <c r="BPQ19" s="46"/>
      <c r="BPR19" s="46"/>
      <c r="BPS19" s="46"/>
      <c r="BPT19" s="46"/>
      <c r="BPU19" s="46"/>
      <c r="BPV19" s="46"/>
      <c r="BPW19" s="46"/>
      <c r="BPX19" s="46"/>
      <c r="BPY19" s="46"/>
      <c r="BPZ19" s="46"/>
      <c r="BQA19" s="46"/>
      <c r="BQB19" s="46"/>
      <c r="BQC19" s="46"/>
      <c r="BQD19" s="46"/>
      <c r="BQE19" s="46"/>
      <c r="BQF19" s="46"/>
      <c r="BQG19" s="46"/>
      <c r="BQH19" s="46"/>
      <c r="BQI19" s="46"/>
      <c r="BQJ19" s="46"/>
      <c r="BQK19" s="46"/>
      <c r="BQL19" s="46"/>
      <c r="BQM19" s="46"/>
      <c r="BQN19" s="46"/>
      <c r="BQO19" s="46"/>
      <c r="BQP19" s="46"/>
      <c r="BQQ19" s="46"/>
      <c r="BQR19" s="46"/>
      <c r="BQS19" s="46"/>
      <c r="BQT19" s="46"/>
      <c r="BQU19" s="46"/>
      <c r="BQV19" s="46"/>
      <c r="BQW19" s="46"/>
      <c r="BQX19" s="46"/>
      <c r="BQY19" s="46"/>
      <c r="BQZ19" s="46"/>
      <c r="BRA19" s="46"/>
      <c r="BRB19" s="46"/>
      <c r="BRC19" s="46"/>
      <c r="BRD19" s="46"/>
      <c r="BRE19" s="46"/>
      <c r="BRF19" s="46"/>
      <c r="BRG19" s="46"/>
      <c r="BRH19" s="46"/>
      <c r="BRI19" s="46"/>
      <c r="BRJ19" s="46"/>
      <c r="BRK19" s="46"/>
      <c r="BRL19" s="46"/>
      <c r="BRM19" s="46"/>
      <c r="BRN19" s="46"/>
      <c r="BRO19" s="46"/>
      <c r="BRP19" s="46"/>
      <c r="BRQ19" s="46"/>
      <c r="BRR19" s="46"/>
      <c r="BRS19" s="46"/>
      <c r="BRT19" s="46"/>
      <c r="BRU19" s="46"/>
      <c r="BRV19" s="46"/>
      <c r="BRW19" s="46"/>
      <c r="BRX19" s="46"/>
      <c r="BRY19" s="46"/>
      <c r="BRZ19" s="46"/>
      <c r="BSA19" s="46"/>
      <c r="BSB19" s="46"/>
      <c r="BSC19" s="46"/>
      <c r="BSD19" s="46"/>
      <c r="BSE19" s="46"/>
      <c r="BSF19" s="46"/>
      <c r="BSG19" s="46"/>
      <c r="BSH19" s="46"/>
      <c r="BSI19" s="46"/>
      <c r="BSJ19" s="46"/>
      <c r="BSK19" s="46"/>
      <c r="BSL19" s="46"/>
      <c r="BSM19" s="46"/>
      <c r="BSN19" s="46"/>
      <c r="BSO19" s="46"/>
      <c r="BSP19" s="46"/>
      <c r="BSQ19" s="46"/>
      <c r="BSR19" s="46"/>
      <c r="BSS19" s="46"/>
      <c r="BST19" s="46"/>
      <c r="BSU19" s="46"/>
      <c r="BSV19" s="46"/>
      <c r="BSW19" s="46"/>
      <c r="BSX19" s="46"/>
      <c r="BSY19" s="46"/>
      <c r="BSZ19" s="46"/>
      <c r="BTA19" s="46"/>
      <c r="BTB19" s="46"/>
      <c r="BTC19" s="46"/>
      <c r="BTD19" s="46"/>
      <c r="BTE19" s="46"/>
      <c r="BTF19" s="46"/>
      <c r="BTG19" s="46"/>
      <c r="BTH19" s="46"/>
      <c r="BTI19" s="46"/>
      <c r="BTJ19" s="46"/>
      <c r="BTK19" s="46"/>
      <c r="BTL19" s="46"/>
      <c r="BTM19" s="46"/>
      <c r="BTN19" s="46"/>
      <c r="BTO19" s="46"/>
      <c r="BTP19" s="46"/>
      <c r="BTQ19" s="46"/>
      <c r="BTR19" s="46"/>
      <c r="BTS19" s="46"/>
      <c r="BTT19" s="46"/>
      <c r="BTU19" s="46"/>
      <c r="BTV19" s="46"/>
      <c r="BTW19" s="46"/>
      <c r="BTX19" s="46"/>
      <c r="BTY19" s="46"/>
      <c r="BTZ19" s="46"/>
      <c r="BUA19" s="46"/>
      <c r="BUB19" s="46"/>
      <c r="BUC19" s="46"/>
      <c r="BUD19" s="46"/>
      <c r="BUE19" s="46"/>
      <c r="BUF19" s="46"/>
      <c r="BUG19" s="46"/>
      <c r="BUH19" s="46"/>
      <c r="BUI19" s="46"/>
      <c r="BUJ19" s="46"/>
      <c r="BUK19" s="46"/>
      <c r="BUL19" s="46"/>
      <c r="BUM19" s="46"/>
      <c r="BUN19" s="46"/>
      <c r="BUO19" s="46"/>
      <c r="BUP19" s="46"/>
      <c r="BUQ19" s="46"/>
      <c r="BUR19" s="46"/>
      <c r="BUS19" s="46"/>
      <c r="BUT19" s="46"/>
      <c r="BUU19" s="46"/>
      <c r="BUV19" s="46"/>
      <c r="BUW19" s="46"/>
      <c r="BUX19" s="46"/>
      <c r="BUY19" s="46"/>
      <c r="BUZ19" s="46"/>
      <c r="BVA19" s="46"/>
      <c r="BVB19" s="46"/>
      <c r="BVC19" s="46"/>
      <c r="BVD19" s="46"/>
      <c r="BVE19" s="46"/>
      <c r="BVF19" s="46"/>
      <c r="BVG19" s="46"/>
      <c r="BVH19" s="46"/>
      <c r="BVI19" s="46"/>
      <c r="BVJ19" s="46"/>
      <c r="BVK19" s="46"/>
      <c r="BVL19" s="46"/>
      <c r="BVM19" s="46"/>
      <c r="BVN19" s="46"/>
      <c r="BVO19" s="46"/>
      <c r="BVP19" s="46"/>
      <c r="BVQ19" s="46"/>
      <c r="BVR19" s="46"/>
      <c r="BVS19" s="46"/>
      <c r="BVT19" s="46"/>
      <c r="BVU19" s="46"/>
      <c r="BVV19" s="46"/>
      <c r="BVW19" s="46"/>
      <c r="BVX19" s="46"/>
      <c r="BVY19" s="46"/>
      <c r="BVZ19" s="46"/>
      <c r="BWA19" s="46"/>
      <c r="BWB19" s="46"/>
      <c r="BWC19" s="46"/>
      <c r="BWD19" s="46"/>
      <c r="BWE19" s="46"/>
      <c r="BWF19" s="46"/>
      <c r="BWG19" s="46"/>
      <c r="BWH19" s="46"/>
      <c r="BWI19" s="46"/>
      <c r="BWJ19" s="46"/>
      <c r="BWK19" s="46"/>
      <c r="BWL19" s="46"/>
      <c r="BWM19" s="46"/>
      <c r="BWN19" s="46"/>
      <c r="BWO19" s="46"/>
      <c r="BWP19" s="46"/>
      <c r="BWQ19" s="46"/>
      <c r="BWR19" s="46"/>
      <c r="BWS19" s="46"/>
      <c r="BWT19" s="46"/>
      <c r="BWU19" s="46"/>
      <c r="BWV19" s="46"/>
      <c r="BWW19" s="46"/>
      <c r="BWX19" s="46"/>
      <c r="BWY19" s="46"/>
      <c r="BWZ19" s="46"/>
      <c r="BXA19" s="46"/>
      <c r="BXB19" s="46"/>
      <c r="BXC19" s="46"/>
      <c r="BXD19" s="46"/>
      <c r="BXE19" s="46"/>
      <c r="BXF19" s="46"/>
      <c r="BXG19" s="46"/>
      <c r="BXH19" s="46"/>
      <c r="BXI19" s="46"/>
      <c r="BXJ19" s="46"/>
      <c r="BXK19" s="46"/>
      <c r="BXL19" s="46"/>
      <c r="BXM19" s="46"/>
      <c r="BXN19" s="46"/>
      <c r="BXO19" s="46"/>
      <c r="BXP19" s="46"/>
      <c r="BXQ19" s="46"/>
      <c r="BXR19" s="46"/>
      <c r="BXS19" s="46"/>
      <c r="BXT19" s="46"/>
      <c r="BXU19" s="46"/>
      <c r="BXV19" s="46"/>
      <c r="BXW19" s="46"/>
      <c r="BXX19" s="46"/>
      <c r="BXY19" s="46"/>
      <c r="BXZ19" s="46"/>
      <c r="BYA19" s="46"/>
      <c r="BYB19" s="46"/>
      <c r="BYC19" s="46"/>
      <c r="BYD19" s="46"/>
      <c r="BYE19" s="46"/>
      <c r="BYF19" s="46"/>
      <c r="BYG19" s="46"/>
      <c r="BYH19" s="46"/>
      <c r="BYI19" s="46"/>
      <c r="BYJ19" s="46"/>
      <c r="BYK19" s="46"/>
      <c r="BYL19" s="46"/>
      <c r="BYM19" s="46"/>
      <c r="BYN19" s="46"/>
      <c r="BYO19" s="46"/>
      <c r="BYP19" s="46"/>
      <c r="BYQ19" s="46"/>
      <c r="BYR19" s="46"/>
      <c r="BYS19" s="46"/>
      <c r="BYT19" s="46"/>
      <c r="BYU19" s="46"/>
      <c r="BYV19" s="46"/>
      <c r="BYW19" s="46"/>
      <c r="BYX19" s="46"/>
      <c r="BYY19" s="46"/>
      <c r="BYZ19" s="46"/>
      <c r="BZA19" s="46"/>
      <c r="BZB19" s="46"/>
      <c r="BZC19" s="46"/>
      <c r="BZD19" s="46"/>
      <c r="BZE19" s="46"/>
      <c r="BZF19" s="46"/>
      <c r="BZG19" s="46"/>
      <c r="BZH19" s="46"/>
      <c r="BZI19" s="46"/>
      <c r="BZJ19" s="46"/>
      <c r="BZK19" s="46"/>
      <c r="BZL19" s="46"/>
      <c r="BZM19" s="46"/>
      <c r="BZN19" s="46"/>
      <c r="BZO19" s="46"/>
      <c r="BZP19" s="46"/>
      <c r="BZQ19" s="46"/>
      <c r="BZR19" s="46"/>
      <c r="BZS19" s="46"/>
      <c r="BZT19" s="46"/>
      <c r="BZU19" s="46"/>
      <c r="BZV19" s="46"/>
      <c r="BZW19" s="46"/>
      <c r="BZX19" s="46"/>
      <c r="BZY19" s="46"/>
      <c r="BZZ19" s="46"/>
      <c r="CAA19" s="46"/>
      <c r="CAB19" s="46"/>
      <c r="CAC19" s="46"/>
      <c r="CAD19" s="46"/>
      <c r="CAE19" s="46"/>
      <c r="CAF19" s="46"/>
      <c r="CAG19" s="46"/>
      <c r="CAH19" s="46"/>
      <c r="CAI19" s="46"/>
      <c r="CAJ19" s="46"/>
      <c r="CAK19" s="46"/>
      <c r="CAL19" s="46"/>
      <c r="CAM19" s="46"/>
      <c r="CAN19" s="46"/>
      <c r="CAO19" s="46"/>
      <c r="CAP19" s="46"/>
      <c r="CAQ19" s="46"/>
      <c r="CAR19" s="46"/>
      <c r="CAS19" s="46"/>
      <c r="CAT19" s="46"/>
      <c r="CAU19" s="46"/>
      <c r="CAV19" s="46"/>
      <c r="CAW19" s="46"/>
      <c r="CAX19" s="46"/>
      <c r="CAY19" s="46"/>
      <c r="CAZ19" s="46"/>
      <c r="CBA19" s="46"/>
      <c r="CBB19" s="46"/>
      <c r="CBC19" s="46"/>
      <c r="CBD19" s="46"/>
      <c r="CBE19" s="46"/>
      <c r="CBF19" s="46"/>
      <c r="CBG19" s="46"/>
      <c r="CBH19" s="46"/>
      <c r="CBI19" s="46"/>
      <c r="CBJ19" s="46"/>
      <c r="CBK19" s="46"/>
      <c r="CBL19" s="46"/>
      <c r="CBM19" s="46"/>
      <c r="CBN19" s="46"/>
      <c r="CBO19" s="46"/>
      <c r="CBP19" s="46"/>
      <c r="CBQ19" s="46"/>
      <c r="CBR19" s="46"/>
      <c r="CBS19" s="46"/>
      <c r="CBT19" s="46"/>
      <c r="CBU19" s="46"/>
      <c r="CBV19" s="46"/>
      <c r="CBW19" s="46"/>
      <c r="CBX19" s="46"/>
      <c r="CBY19" s="46"/>
      <c r="CBZ19" s="46"/>
      <c r="CCA19" s="46"/>
      <c r="CCB19" s="46"/>
      <c r="CCC19" s="46"/>
      <c r="CCD19" s="46"/>
      <c r="CCE19" s="46"/>
      <c r="CCF19" s="46"/>
      <c r="CCG19" s="46"/>
      <c r="CCH19" s="46"/>
      <c r="CCI19" s="46"/>
      <c r="CCJ19" s="46"/>
      <c r="CCK19" s="46"/>
      <c r="CCL19" s="46"/>
      <c r="CCM19" s="46"/>
      <c r="CCN19" s="46"/>
      <c r="CCO19" s="46"/>
      <c r="CCP19" s="46"/>
      <c r="CCQ19" s="46"/>
      <c r="CCR19" s="46"/>
      <c r="CCS19" s="46"/>
      <c r="CCT19" s="46"/>
      <c r="CCU19" s="46"/>
      <c r="CCV19" s="46"/>
      <c r="CCW19" s="46"/>
      <c r="CCX19" s="46"/>
      <c r="CCY19" s="46"/>
      <c r="CCZ19" s="46"/>
      <c r="CDA19" s="46"/>
      <c r="CDB19" s="46"/>
      <c r="CDC19" s="46"/>
      <c r="CDD19" s="46"/>
      <c r="CDE19" s="46"/>
      <c r="CDF19" s="46"/>
      <c r="CDG19" s="46"/>
      <c r="CDH19" s="46"/>
      <c r="CDI19" s="46"/>
      <c r="CDJ19" s="46"/>
      <c r="CDK19" s="46"/>
      <c r="CDL19" s="46"/>
      <c r="CDM19" s="46"/>
      <c r="CDN19" s="46"/>
      <c r="CDO19" s="46"/>
      <c r="CDP19" s="46"/>
      <c r="CDQ19" s="46"/>
      <c r="CDR19" s="46"/>
      <c r="CDS19" s="46"/>
      <c r="CDT19" s="46"/>
      <c r="CDU19" s="46"/>
      <c r="CDV19" s="46"/>
      <c r="CDW19" s="46"/>
      <c r="CDX19" s="46"/>
      <c r="CDY19" s="46"/>
      <c r="CDZ19" s="46"/>
      <c r="CEA19" s="46"/>
      <c r="CEB19" s="46"/>
      <c r="CEC19" s="46"/>
      <c r="CED19" s="46"/>
      <c r="CEE19" s="46"/>
      <c r="CEF19" s="46"/>
      <c r="CEG19" s="46"/>
      <c r="CEH19" s="46"/>
      <c r="CEI19" s="46"/>
      <c r="CEJ19" s="46"/>
      <c r="CEK19" s="46"/>
      <c r="CEL19" s="46"/>
      <c r="CEM19" s="46"/>
      <c r="CEN19" s="46"/>
      <c r="CEO19" s="46"/>
      <c r="CEP19" s="46"/>
      <c r="CEQ19" s="46"/>
      <c r="CER19" s="46"/>
      <c r="CES19" s="46"/>
      <c r="CET19" s="46"/>
      <c r="CEU19" s="46"/>
      <c r="CEV19" s="46"/>
      <c r="CEW19" s="46"/>
      <c r="CEX19" s="46"/>
      <c r="CEY19" s="46"/>
      <c r="CEZ19" s="46"/>
      <c r="CFA19" s="46"/>
      <c r="CFB19" s="46"/>
      <c r="CFC19" s="46"/>
      <c r="CFD19" s="46"/>
      <c r="CFE19" s="46"/>
      <c r="CFF19" s="46"/>
      <c r="CFG19" s="46"/>
      <c r="CFH19" s="46"/>
      <c r="CFI19" s="46"/>
      <c r="CFJ19" s="46"/>
      <c r="CFK19" s="46"/>
      <c r="CFL19" s="46"/>
      <c r="CFM19" s="46"/>
      <c r="CFN19" s="46"/>
      <c r="CFO19" s="46"/>
      <c r="CFP19" s="46"/>
      <c r="CFQ19" s="46"/>
      <c r="CFR19" s="46"/>
      <c r="CFS19" s="46"/>
      <c r="CFT19" s="46"/>
      <c r="CFU19" s="46"/>
      <c r="CFV19" s="46"/>
      <c r="CFW19" s="46"/>
      <c r="CFX19" s="46"/>
      <c r="CFY19" s="46"/>
      <c r="CFZ19" s="46"/>
      <c r="CGA19" s="46"/>
      <c r="CGB19" s="46"/>
      <c r="CGC19" s="46"/>
      <c r="CGD19" s="46"/>
      <c r="CGE19" s="46"/>
      <c r="CGF19" s="46"/>
      <c r="CGG19" s="46"/>
      <c r="CGH19" s="46"/>
      <c r="CGI19" s="46"/>
      <c r="CGJ19" s="46"/>
      <c r="CGK19" s="46"/>
      <c r="CGL19" s="46"/>
      <c r="CGM19" s="46"/>
      <c r="CGN19" s="46"/>
      <c r="CGO19" s="46"/>
      <c r="CGP19" s="46"/>
      <c r="CGQ19" s="46"/>
      <c r="CGR19" s="46"/>
      <c r="CGS19" s="46"/>
      <c r="CGT19" s="46"/>
      <c r="CGU19" s="46"/>
      <c r="CGV19" s="46"/>
      <c r="CGW19" s="46"/>
      <c r="CGX19" s="46"/>
      <c r="CGY19" s="46"/>
      <c r="CGZ19" s="46"/>
      <c r="CHA19" s="46"/>
      <c r="CHB19" s="46"/>
      <c r="CHC19" s="46"/>
      <c r="CHD19" s="46"/>
      <c r="CHE19" s="46"/>
      <c r="CHF19" s="46"/>
      <c r="CHG19" s="46"/>
      <c r="CHH19" s="46"/>
      <c r="CHI19" s="46"/>
      <c r="CHJ19" s="46"/>
      <c r="CHK19" s="46"/>
      <c r="CHL19" s="46"/>
      <c r="CHM19" s="46"/>
      <c r="CHN19" s="46"/>
      <c r="CHO19" s="46"/>
      <c r="CHP19" s="46"/>
      <c r="CHQ19" s="46"/>
      <c r="CHR19" s="46"/>
      <c r="CHS19" s="46"/>
      <c r="CHT19" s="46"/>
      <c r="CHU19" s="46"/>
      <c r="CHV19" s="46"/>
      <c r="CHW19" s="46"/>
      <c r="CHX19" s="46"/>
      <c r="CHY19" s="46"/>
      <c r="CHZ19" s="46"/>
      <c r="CIA19" s="46"/>
      <c r="CIB19" s="46"/>
      <c r="CIC19" s="46"/>
      <c r="CID19" s="46"/>
      <c r="CIE19" s="46"/>
      <c r="CIF19" s="46"/>
      <c r="CIG19" s="46"/>
      <c r="CIH19" s="46"/>
      <c r="CII19" s="46"/>
      <c r="CIJ19" s="46"/>
      <c r="CIK19" s="46"/>
      <c r="CIL19" s="46"/>
      <c r="CIM19" s="46"/>
      <c r="CIN19" s="46"/>
      <c r="CIO19" s="46"/>
      <c r="CIP19" s="46"/>
      <c r="CIQ19" s="46"/>
      <c r="CIR19" s="46"/>
      <c r="CIS19" s="46"/>
      <c r="CIT19" s="46"/>
      <c r="CIU19" s="46"/>
      <c r="CIV19" s="46"/>
      <c r="CIW19" s="46"/>
      <c r="CIX19" s="46"/>
      <c r="CIY19" s="46"/>
      <c r="CIZ19" s="46"/>
      <c r="CJA19" s="46"/>
      <c r="CJB19" s="46"/>
      <c r="CJC19" s="46"/>
      <c r="CJD19" s="46"/>
      <c r="CJE19" s="46"/>
      <c r="CJF19" s="46"/>
      <c r="CJG19" s="46"/>
      <c r="CJH19" s="46"/>
      <c r="CJI19" s="46"/>
      <c r="CJJ19" s="46"/>
      <c r="CJK19" s="46"/>
      <c r="CJL19" s="46"/>
      <c r="CJM19" s="46"/>
      <c r="CJN19" s="46"/>
      <c r="CJO19" s="46"/>
      <c r="CJP19" s="46"/>
      <c r="CJQ19" s="46"/>
      <c r="CJR19" s="46"/>
      <c r="CJS19" s="46"/>
      <c r="CJT19" s="46"/>
      <c r="CJU19" s="46"/>
      <c r="CJV19" s="46"/>
      <c r="CJW19" s="46"/>
      <c r="CJX19" s="46"/>
      <c r="CJY19" s="46"/>
      <c r="CJZ19" s="46"/>
      <c r="CKA19" s="46"/>
      <c r="CKB19" s="46"/>
      <c r="CKC19" s="46"/>
      <c r="CKD19" s="46"/>
      <c r="CKE19" s="46"/>
      <c r="CKF19" s="46"/>
      <c r="CKG19" s="46"/>
      <c r="CKH19" s="46"/>
      <c r="CKI19" s="46"/>
      <c r="CKJ19" s="46"/>
      <c r="CKK19" s="46"/>
      <c r="CKL19" s="46"/>
      <c r="CKM19" s="46"/>
      <c r="CKN19" s="46"/>
      <c r="CKO19" s="46"/>
      <c r="CKP19" s="46"/>
      <c r="CKQ19" s="46"/>
      <c r="CKR19" s="46"/>
      <c r="CKS19" s="46"/>
      <c r="CKT19" s="46"/>
      <c r="CKU19" s="46"/>
      <c r="CKV19" s="46"/>
      <c r="CKW19" s="46"/>
      <c r="CKX19" s="46"/>
      <c r="CKY19" s="46"/>
      <c r="CKZ19" s="46"/>
      <c r="CLA19" s="46"/>
      <c r="CLB19" s="46"/>
      <c r="CLC19" s="46"/>
      <c r="CLD19" s="46"/>
      <c r="CLE19" s="46"/>
      <c r="CLF19" s="46"/>
      <c r="CLG19" s="46"/>
      <c r="CLH19" s="46"/>
      <c r="CLI19" s="46"/>
      <c r="CLJ19" s="46"/>
      <c r="CLK19" s="46"/>
      <c r="CLL19" s="46"/>
      <c r="CLM19" s="46"/>
      <c r="CLN19" s="46"/>
      <c r="CLO19" s="46"/>
      <c r="CLP19" s="46"/>
      <c r="CLQ19" s="46"/>
      <c r="CLR19" s="46"/>
      <c r="CLS19" s="46"/>
      <c r="CLT19" s="46"/>
      <c r="CLU19" s="46"/>
      <c r="CLV19" s="46"/>
      <c r="CLW19" s="46"/>
      <c r="CLX19" s="46"/>
      <c r="CLY19" s="46"/>
      <c r="CLZ19" s="46"/>
      <c r="CMA19" s="46"/>
      <c r="CMB19" s="46"/>
      <c r="CMC19" s="46"/>
      <c r="CMD19" s="46"/>
      <c r="CME19" s="46"/>
      <c r="CMF19" s="46"/>
      <c r="CMG19" s="46"/>
      <c r="CMH19" s="46"/>
      <c r="CMI19" s="46"/>
      <c r="CMJ19" s="46"/>
      <c r="CMK19" s="46"/>
      <c r="CML19" s="46"/>
      <c r="CMM19" s="46"/>
      <c r="CMN19" s="46"/>
      <c r="CMO19" s="46"/>
      <c r="CMP19" s="46"/>
      <c r="CMQ19" s="46"/>
      <c r="CMR19" s="46"/>
      <c r="CMS19" s="46"/>
      <c r="CMT19" s="46"/>
      <c r="CMU19" s="46"/>
      <c r="CMV19" s="46"/>
      <c r="CMW19" s="46"/>
      <c r="CMX19" s="46"/>
      <c r="CMY19" s="46"/>
      <c r="CMZ19" s="46"/>
      <c r="CNA19" s="46"/>
      <c r="CNB19" s="46"/>
      <c r="CNC19" s="46"/>
      <c r="CND19" s="46"/>
      <c r="CNE19" s="46"/>
      <c r="CNF19" s="46"/>
      <c r="CNG19" s="46"/>
      <c r="CNH19" s="46"/>
      <c r="CNI19" s="46"/>
      <c r="CNJ19" s="46"/>
      <c r="CNK19" s="46"/>
      <c r="CNL19" s="46"/>
      <c r="CNM19" s="46"/>
      <c r="CNN19" s="46"/>
      <c r="CNO19" s="46"/>
      <c r="CNP19" s="46"/>
      <c r="CNQ19" s="46"/>
      <c r="CNR19" s="46"/>
      <c r="CNS19" s="46"/>
      <c r="CNT19" s="46"/>
      <c r="CNU19" s="46"/>
      <c r="CNV19" s="46"/>
      <c r="CNW19" s="46"/>
      <c r="CNX19" s="46"/>
      <c r="CNY19" s="46"/>
      <c r="CNZ19" s="46"/>
      <c r="COA19" s="46"/>
      <c r="COB19" s="46"/>
      <c r="COC19" s="46"/>
      <c r="COD19" s="46"/>
      <c r="COE19" s="46"/>
      <c r="COF19" s="46"/>
      <c r="COG19" s="46"/>
      <c r="COH19" s="46"/>
      <c r="COI19" s="46"/>
      <c r="COJ19" s="46"/>
      <c r="COK19" s="46"/>
      <c r="COL19" s="46"/>
      <c r="COM19" s="46"/>
      <c r="CON19" s="46"/>
      <c r="COO19" s="46"/>
      <c r="COP19" s="46"/>
      <c r="COQ19" s="46"/>
      <c r="COR19" s="46"/>
      <c r="COS19" s="46"/>
      <c r="COT19" s="46"/>
      <c r="COU19" s="46"/>
      <c r="COV19" s="46"/>
      <c r="COW19" s="46"/>
      <c r="COX19" s="46"/>
      <c r="COY19" s="46"/>
      <c r="COZ19" s="46"/>
      <c r="CPA19" s="46"/>
      <c r="CPB19" s="46"/>
      <c r="CPC19" s="46"/>
      <c r="CPD19" s="46"/>
      <c r="CPE19" s="46"/>
      <c r="CPF19" s="46"/>
      <c r="CPG19" s="46"/>
      <c r="CPH19" s="46"/>
      <c r="CPI19" s="46"/>
      <c r="CPJ19" s="46"/>
      <c r="CPK19" s="46"/>
      <c r="CPL19" s="46"/>
      <c r="CPM19" s="46"/>
      <c r="CPN19" s="46"/>
      <c r="CPO19" s="46"/>
      <c r="CPP19" s="46"/>
      <c r="CPQ19" s="46"/>
      <c r="CPR19" s="46"/>
      <c r="CPS19" s="46"/>
      <c r="CPT19" s="46"/>
      <c r="CPU19" s="46"/>
      <c r="CPV19" s="46"/>
      <c r="CPW19" s="46"/>
      <c r="CPX19" s="46"/>
      <c r="CPY19" s="46"/>
      <c r="CPZ19" s="46"/>
      <c r="CQA19" s="46"/>
      <c r="CQB19" s="46"/>
      <c r="CQC19" s="46"/>
      <c r="CQD19" s="46"/>
      <c r="CQE19" s="46"/>
      <c r="CQF19" s="46"/>
      <c r="CQG19" s="46"/>
      <c r="CQH19" s="46"/>
      <c r="CQI19" s="46"/>
      <c r="CQJ19" s="46"/>
      <c r="CQK19" s="46"/>
      <c r="CQL19" s="46"/>
      <c r="CQM19" s="46"/>
      <c r="CQN19" s="46"/>
      <c r="CQO19" s="46"/>
      <c r="CQP19" s="46"/>
      <c r="CQQ19" s="46"/>
      <c r="CQR19" s="46"/>
      <c r="CQS19" s="46"/>
      <c r="CQT19" s="46"/>
      <c r="CQU19" s="46"/>
      <c r="CQV19" s="46"/>
      <c r="CQW19" s="46"/>
      <c r="CQX19" s="46"/>
      <c r="CQY19" s="46"/>
      <c r="CQZ19" s="46"/>
      <c r="CRA19" s="46"/>
      <c r="CRB19" s="46"/>
      <c r="CRC19" s="46"/>
      <c r="CRD19" s="46"/>
      <c r="CRE19" s="46"/>
      <c r="CRF19" s="46"/>
      <c r="CRG19" s="46"/>
      <c r="CRH19" s="46"/>
      <c r="CRI19" s="46"/>
      <c r="CRJ19" s="46"/>
      <c r="CRK19" s="46"/>
      <c r="CRL19" s="46"/>
      <c r="CRM19" s="46"/>
      <c r="CRN19" s="46"/>
      <c r="CRO19" s="46"/>
      <c r="CRP19" s="46"/>
      <c r="CRQ19" s="46"/>
      <c r="CRR19" s="46"/>
      <c r="CRS19" s="46"/>
      <c r="CRT19" s="46"/>
      <c r="CRU19" s="46"/>
      <c r="CRV19" s="46"/>
      <c r="CRW19" s="46"/>
      <c r="CRX19" s="46"/>
      <c r="CRY19" s="46"/>
      <c r="CRZ19" s="46"/>
      <c r="CSA19" s="46"/>
      <c r="CSB19" s="46"/>
      <c r="CSC19" s="46"/>
      <c r="CSD19" s="46"/>
      <c r="CSE19" s="46"/>
      <c r="CSF19" s="46"/>
      <c r="CSG19" s="46"/>
      <c r="CSH19" s="46"/>
      <c r="CSI19" s="46"/>
      <c r="CSJ19" s="46"/>
      <c r="CSK19" s="46"/>
      <c r="CSL19" s="46"/>
      <c r="CSM19" s="46"/>
      <c r="CSN19" s="46"/>
      <c r="CSO19" s="46"/>
      <c r="CSP19" s="46"/>
      <c r="CSQ19" s="46"/>
      <c r="CSR19" s="46"/>
      <c r="CSS19" s="46"/>
      <c r="CST19" s="46"/>
      <c r="CSU19" s="46"/>
      <c r="CSV19" s="46"/>
      <c r="CSW19" s="46"/>
      <c r="CSX19" s="46"/>
      <c r="CSY19" s="46"/>
      <c r="CSZ19" s="46"/>
      <c r="CTA19" s="46"/>
      <c r="CTB19" s="46"/>
      <c r="CTC19" s="46"/>
      <c r="CTD19" s="46"/>
      <c r="CTE19" s="46"/>
      <c r="CTF19" s="46"/>
      <c r="CTG19" s="46"/>
      <c r="CTH19" s="46"/>
      <c r="CTI19" s="46"/>
      <c r="CTJ19" s="46"/>
      <c r="CTK19" s="46"/>
      <c r="CTL19" s="46"/>
      <c r="CTM19" s="46"/>
      <c r="CTN19" s="46"/>
      <c r="CTO19" s="46"/>
      <c r="CTP19" s="46"/>
      <c r="CTQ19" s="46"/>
      <c r="CTR19" s="46"/>
      <c r="CTS19" s="46"/>
      <c r="CTT19" s="46"/>
      <c r="CTU19" s="46"/>
      <c r="CTV19" s="46"/>
      <c r="CTW19" s="46"/>
      <c r="CTX19" s="46"/>
      <c r="CTY19" s="46"/>
      <c r="CTZ19" s="46"/>
      <c r="CUA19" s="46"/>
      <c r="CUB19" s="46"/>
      <c r="CUC19" s="46"/>
      <c r="CUD19" s="46"/>
      <c r="CUE19" s="46"/>
      <c r="CUF19" s="46"/>
      <c r="CUG19" s="46"/>
      <c r="CUH19" s="46"/>
      <c r="CUI19" s="46"/>
      <c r="CUJ19" s="46"/>
      <c r="CUK19" s="46"/>
      <c r="CUL19" s="46"/>
      <c r="CUM19" s="46"/>
      <c r="CUN19" s="46"/>
      <c r="CUO19" s="46"/>
      <c r="CUP19" s="46"/>
      <c r="CUQ19" s="46"/>
      <c r="CUR19" s="46"/>
      <c r="CUS19" s="46"/>
      <c r="CUT19" s="46"/>
      <c r="CUU19" s="46"/>
      <c r="CUV19" s="46"/>
      <c r="CUW19" s="46"/>
      <c r="CUX19" s="46"/>
      <c r="CUY19" s="46"/>
      <c r="CUZ19" s="46"/>
      <c r="CVA19" s="46"/>
      <c r="CVB19" s="46"/>
      <c r="CVC19" s="46"/>
      <c r="CVD19" s="46"/>
      <c r="CVE19" s="46"/>
      <c r="CVF19" s="46"/>
      <c r="CVG19" s="46"/>
      <c r="CVH19" s="46"/>
      <c r="CVI19" s="46"/>
      <c r="CVJ19" s="46"/>
      <c r="CVK19" s="46"/>
      <c r="CVL19" s="46"/>
      <c r="CVM19" s="46"/>
      <c r="CVN19" s="46"/>
      <c r="CVO19" s="46"/>
      <c r="CVP19" s="46"/>
      <c r="CVQ19" s="46"/>
      <c r="CVR19" s="46"/>
      <c r="CVS19" s="46"/>
      <c r="CVT19" s="46"/>
      <c r="CVU19" s="46"/>
      <c r="CVV19" s="46"/>
      <c r="CVW19" s="46"/>
      <c r="CVX19" s="46"/>
      <c r="CVY19" s="46"/>
      <c r="CVZ19" s="46"/>
      <c r="CWA19" s="46"/>
      <c r="CWB19" s="46"/>
      <c r="CWC19" s="46"/>
      <c r="CWD19" s="46"/>
      <c r="CWE19" s="46"/>
      <c r="CWF19" s="46"/>
      <c r="CWG19" s="46"/>
      <c r="CWH19" s="46"/>
      <c r="CWI19" s="46"/>
      <c r="CWJ19" s="46"/>
      <c r="CWK19" s="46"/>
      <c r="CWL19" s="46"/>
      <c r="CWM19" s="46"/>
      <c r="CWN19" s="46"/>
      <c r="CWO19" s="46"/>
      <c r="CWP19" s="46"/>
      <c r="CWQ19" s="46"/>
      <c r="CWR19" s="46"/>
      <c r="CWS19" s="46"/>
      <c r="CWT19" s="46"/>
      <c r="CWU19" s="46"/>
      <c r="CWV19" s="46"/>
      <c r="CWW19" s="46"/>
      <c r="CWX19" s="46"/>
      <c r="CWY19" s="46"/>
      <c r="CWZ19" s="46"/>
      <c r="CXA19" s="46"/>
      <c r="CXB19" s="46"/>
      <c r="CXC19" s="46"/>
      <c r="CXD19" s="46"/>
      <c r="CXE19" s="46"/>
      <c r="CXF19" s="46"/>
      <c r="CXG19" s="46"/>
      <c r="CXH19" s="46"/>
      <c r="CXI19" s="46"/>
      <c r="CXJ19" s="46"/>
      <c r="CXK19" s="46"/>
      <c r="CXL19" s="46"/>
      <c r="CXM19" s="46"/>
      <c r="CXN19" s="46"/>
      <c r="CXO19" s="46"/>
      <c r="CXP19" s="46"/>
      <c r="CXQ19" s="46"/>
      <c r="CXR19" s="46"/>
      <c r="CXS19" s="46"/>
      <c r="CXT19" s="46"/>
      <c r="CXU19" s="46"/>
      <c r="CXV19" s="46"/>
      <c r="CXW19" s="46"/>
      <c r="CXX19" s="46"/>
      <c r="CXY19" s="46"/>
      <c r="CXZ19" s="46"/>
      <c r="CYA19" s="46"/>
      <c r="CYB19" s="46"/>
      <c r="CYC19" s="46"/>
      <c r="CYD19" s="46"/>
      <c r="CYE19" s="46"/>
      <c r="CYF19" s="46"/>
      <c r="CYG19" s="46"/>
      <c r="CYH19" s="46"/>
      <c r="CYI19" s="46"/>
      <c r="CYJ19" s="46"/>
      <c r="CYK19" s="46"/>
      <c r="CYL19" s="46"/>
      <c r="CYM19" s="46"/>
      <c r="CYN19" s="46"/>
      <c r="CYO19" s="46"/>
      <c r="CYP19" s="46"/>
      <c r="CYQ19" s="46"/>
      <c r="CYR19" s="46"/>
      <c r="CYS19" s="46"/>
      <c r="CYT19" s="46"/>
      <c r="CYU19" s="46"/>
      <c r="CYV19" s="46"/>
      <c r="CYW19" s="46"/>
      <c r="CYX19" s="46"/>
      <c r="CYY19" s="46"/>
      <c r="CYZ19" s="46"/>
      <c r="CZA19" s="46"/>
      <c r="CZB19" s="46"/>
      <c r="CZC19" s="46"/>
      <c r="CZD19" s="46"/>
      <c r="CZE19" s="46"/>
      <c r="CZF19" s="46"/>
      <c r="CZG19" s="46"/>
      <c r="CZH19" s="46"/>
      <c r="CZI19" s="46"/>
      <c r="CZJ19" s="46"/>
      <c r="CZK19" s="46"/>
      <c r="CZL19" s="46"/>
      <c r="CZM19" s="46"/>
      <c r="CZN19" s="46"/>
      <c r="CZO19" s="46"/>
      <c r="CZP19" s="46"/>
      <c r="CZQ19" s="46"/>
      <c r="CZR19" s="46"/>
      <c r="CZS19" s="46"/>
      <c r="CZT19" s="46"/>
      <c r="CZU19" s="46"/>
      <c r="CZV19" s="46"/>
      <c r="CZW19" s="46"/>
      <c r="CZX19" s="46"/>
      <c r="CZY19" s="46"/>
      <c r="CZZ19" s="46"/>
      <c r="DAA19" s="46"/>
      <c r="DAB19" s="46"/>
      <c r="DAC19" s="46"/>
      <c r="DAD19" s="46"/>
      <c r="DAE19" s="46"/>
      <c r="DAF19" s="46"/>
      <c r="DAG19" s="46"/>
      <c r="DAH19" s="46"/>
      <c r="DAI19" s="46"/>
      <c r="DAJ19" s="46"/>
      <c r="DAK19" s="46"/>
      <c r="DAL19" s="46"/>
      <c r="DAM19" s="46"/>
      <c r="DAN19" s="46"/>
      <c r="DAO19" s="46"/>
      <c r="DAP19" s="46"/>
      <c r="DAQ19" s="46"/>
      <c r="DAR19" s="46"/>
      <c r="DAS19" s="46"/>
      <c r="DAT19" s="46"/>
      <c r="DAU19" s="46"/>
      <c r="DAV19" s="46"/>
      <c r="DAW19" s="46"/>
      <c r="DAX19" s="46"/>
      <c r="DAY19" s="46"/>
      <c r="DAZ19" s="46"/>
      <c r="DBA19" s="46"/>
      <c r="DBB19" s="46"/>
      <c r="DBC19" s="46"/>
      <c r="DBD19" s="46"/>
      <c r="DBE19" s="46"/>
      <c r="DBF19" s="46"/>
      <c r="DBG19" s="46"/>
      <c r="DBH19" s="46"/>
      <c r="DBI19" s="46"/>
      <c r="DBJ19" s="46"/>
      <c r="DBK19" s="46"/>
      <c r="DBL19" s="46"/>
      <c r="DBM19" s="46"/>
      <c r="DBN19" s="46"/>
      <c r="DBO19" s="46"/>
      <c r="DBP19" s="46"/>
      <c r="DBQ19" s="46"/>
      <c r="DBR19" s="46"/>
      <c r="DBS19" s="46"/>
      <c r="DBT19" s="46"/>
      <c r="DBU19" s="46"/>
      <c r="DBV19" s="46"/>
      <c r="DBW19" s="46"/>
      <c r="DBX19" s="46"/>
      <c r="DBY19" s="46"/>
      <c r="DBZ19" s="46"/>
      <c r="DCA19" s="46"/>
      <c r="DCB19" s="46"/>
      <c r="DCC19" s="46"/>
      <c r="DCD19" s="46"/>
      <c r="DCE19" s="46"/>
      <c r="DCF19" s="46"/>
      <c r="DCG19" s="46"/>
      <c r="DCH19" s="46"/>
      <c r="DCI19" s="46"/>
      <c r="DCJ19" s="46"/>
      <c r="DCK19" s="46"/>
      <c r="DCL19" s="46"/>
      <c r="DCM19" s="46"/>
      <c r="DCN19" s="46"/>
      <c r="DCO19" s="46"/>
      <c r="DCP19" s="46"/>
      <c r="DCQ19" s="46"/>
      <c r="DCR19" s="46"/>
      <c r="DCS19" s="46"/>
      <c r="DCT19" s="46"/>
      <c r="DCU19" s="46"/>
      <c r="DCV19" s="46"/>
      <c r="DCW19" s="46"/>
      <c r="DCX19" s="46"/>
      <c r="DCY19" s="46"/>
      <c r="DCZ19" s="46"/>
      <c r="DDA19" s="46"/>
      <c r="DDB19" s="46"/>
      <c r="DDC19" s="46"/>
      <c r="DDD19" s="46"/>
      <c r="DDE19" s="46"/>
      <c r="DDF19" s="46"/>
      <c r="DDG19" s="46"/>
      <c r="DDH19" s="46"/>
      <c r="DDI19" s="46"/>
      <c r="DDJ19" s="46"/>
      <c r="DDK19" s="46"/>
      <c r="DDL19" s="46"/>
      <c r="DDM19" s="46"/>
      <c r="DDN19" s="46"/>
      <c r="DDO19" s="46"/>
      <c r="DDP19" s="46"/>
      <c r="DDQ19" s="46"/>
      <c r="DDR19" s="46"/>
      <c r="DDS19" s="46"/>
      <c r="DDT19" s="46"/>
      <c r="DDU19" s="46"/>
      <c r="DDV19" s="46"/>
      <c r="DDW19" s="46"/>
      <c r="DDX19" s="46"/>
      <c r="DDY19" s="46"/>
      <c r="DDZ19" s="46"/>
      <c r="DEA19" s="46"/>
      <c r="DEB19" s="46"/>
      <c r="DEC19" s="46"/>
      <c r="DED19" s="46"/>
      <c r="DEE19" s="46"/>
      <c r="DEF19" s="46"/>
      <c r="DEG19" s="46"/>
      <c r="DEH19" s="46"/>
      <c r="DEI19" s="46"/>
      <c r="DEJ19" s="46"/>
      <c r="DEK19" s="46"/>
      <c r="DEL19" s="46"/>
      <c r="DEM19" s="46"/>
      <c r="DEN19" s="46"/>
      <c r="DEO19" s="46"/>
      <c r="DEP19" s="46"/>
      <c r="DEQ19" s="46"/>
      <c r="DER19" s="46"/>
      <c r="DES19" s="46"/>
      <c r="DET19" s="46"/>
      <c r="DEU19" s="46"/>
      <c r="DEV19" s="46"/>
      <c r="DEW19" s="46"/>
      <c r="DEX19" s="46"/>
      <c r="DEY19" s="46"/>
      <c r="DEZ19" s="46"/>
      <c r="DFA19" s="46"/>
      <c r="DFB19" s="46"/>
      <c r="DFC19" s="46"/>
      <c r="DFD19" s="46"/>
      <c r="DFE19" s="46"/>
      <c r="DFF19" s="46"/>
      <c r="DFG19" s="46"/>
      <c r="DFH19" s="46"/>
      <c r="DFI19" s="46"/>
      <c r="DFJ19" s="46"/>
      <c r="DFK19" s="46"/>
      <c r="DFL19" s="46"/>
      <c r="DFM19" s="46"/>
      <c r="DFN19" s="46"/>
      <c r="DFO19" s="46"/>
      <c r="DFP19" s="46"/>
      <c r="DFQ19" s="46"/>
      <c r="DFR19" s="46"/>
      <c r="DFS19" s="46"/>
      <c r="DFT19" s="46"/>
      <c r="DFU19" s="46"/>
      <c r="DFV19" s="46"/>
      <c r="DFW19" s="46"/>
      <c r="DFX19" s="46"/>
      <c r="DFY19" s="46"/>
      <c r="DFZ19" s="46"/>
      <c r="DGA19" s="46"/>
      <c r="DGB19" s="46"/>
      <c r="DGC19" s="46"/>
      <c r="DGD19" s="46"/>
      <c r="DGE19" s="46"/>
      <c r="DGF19" s="46"/>
      <c r="DGG19" s="46"/>
      <c r="DGH19" s="46"/>
      <c r="DGI19" s="46"/>
      <c r="DGJ19" s="46"/>
      <c r="DGK19" s="46"/>
      <c r="DGL19" s="46"/>
      <c r="DGM19" s="46"/>
      <c r="DGN19" s="46"/>
      <c r="DGO19" s="46"/>
      <c r="DGP19" s="46"/>
      <c r="DGQ19" s="46"/>
      <c r="DGR19" s="46"/>
      <c r="DGS19" s="46"/>
      <c r="DGT19" s="46"/>
      <c r="DGU19" s="46"/>
      <c r="DGV19" s="46"/>
      <c r="DGW19" s="46"/>
      <c r="DGX19" s="46"/>
      <c r="DGY19" s="46"/>
      <c r="DGZ19" s="46"/>
      <c r="DHA19" s="46"/>
      <c r="DHB19" s="46"/>
      <c r="DHC19" s="46"/>
      <c r="DHD19" s="46"/>
      <c r="DHE19" s="46"/>
      <c r="DHF19" s="46"/>
      <c r="DHG19" s="46"/>
      <c r="DHH19" s="46"/>
      <c r="DHI19" s="46"/>
      <c r="DHJ19" s="46"/>
      <c r="DHK19" s="46"/>
      <c r="DHL19" s="46"/>
      <c r="DHM19" s="46"/>
      <c r="DHN19" s="46"/>
      <c r="DHO19" s="46"/>
      <c r="DHP19" s="46"/>
      <c r="DHQ19" s="46"/>
      <c r="DHR19" s="46"/>
      <c r="DHS19" s="46"/>
      <c r="DHT19" s="46"/>
      <c r="DHU19" s="46"/>
      <c r="DHV19" s="46"/>
      <c r="DHW19" s="46"/>
      <c r="DHX19" s="46"/>
      <c r="DHY19" s="46"/>
      <c r="DHZ19" s="46"/>
      <c r="DIA19" s="46"/>
      <c r="DIB19" s="46"/>
      <c r="DIC19" s="46"/>
      <c r="DID19" s="46"/>
      <c r="DIE19" s="46"/>
      <c r="DIF19" s="46"/>
      <c r="DIG19" s="46"/>
      <c r="DIH19" s="46"/>
      <c r="DII19" s="46"/>
      <c r="DIJ19" s="46"/>
      <c r="DIK19" s="46"/>
      <c r="DIL19" s="46"/>
      <c r="DIM19" s="46"/>
      <c r="DIN19" s="46"/>
      <c r="DIO19" s="46"/>
      <c r="DIP19" s="46"/>
      <c r="DIQ19" s="46"/>
      <c r="DIR19" s="46"/>
      <c r="DIS19" s="46"/>
      <c r="DIT19" s="46"/>
      <c r="DIU19" s="46"/>
      <c r="DIV19" s="46"/>
      <c r="DIW19" s="46"/>
      <c r="DIX19" s="46"/>
      <c r="DIY19" s="46"/>
      <c r="DIZ19" s="46"/>
      <c r="DJA19" s="46"/>
      <c r="DJB19" s="46"/>
      <c r="DJC19" s="46"/>
      <c r="DJD19" s="46"/>
      <c r="DJE19" s="46"/>
      <c r="DJF19" s="46"/>
      <c r="DJG19" s="46"/>
      <c r="DJH19" s="46"/>
      <c r="DJI19" s="46"/>
      <c r="DJJ19" s="46"/>
      <c r="DJK19" s="46"/>
      <c r="DJL19" s="46"/>
      <c r="DJM19" s="46"/>
      <c r="DJN19" s="46"/>
      <c r="DJO19" s="46"/>
      <c r="DJP19" s="46"/>
      <c r="DJQ19" s="46"/>
      <c r="DJR19" s="46"/>
      <c r="DJS19" s="46"/>
      <c r="DJT19" s="46"/>
      <c r="DJU19" s="46"/>
      <c r="DJV19" s="46"/>
      <c r="DJW19" s="46"/>
      <c r="DJX19" s="46"/>
      <c r="DJY19" s="46"/>
      <c r="DJZ19" s="46"/>
      <c r="DKA19" s="46"/>
      <c r="DKB19" s="46"/>
      <c r="DKC19" s="46"/>
      <c r="DKD19" s="46"/>
      <c r="DKE19" s="46"/>
      <c r="DKF19" s="46"/>
      <c r="DKG19" s="46"/>
      <c r="DKH19" s="46"/>
      <c r="DKI19" s="46"/>
      <c r="DKJ19" s="46"/>
      <c r="DKK19" s="46"/>
      <c r="DKL19" s="46"/>
      <c r="DKM19" s="46"/>
      <c r="DKN19" s="46"/>
      <c r="DKO19" s="46"/>
      <c r="DKP19" s="46"/>
      <c r="DKQ19" s="46"/>
      <c r="DKR19" s="46"/>
      <c r="DKS19" s="46"/>
      <c r="DKT19" s="46"/>
      <c r="DKU19" s="46"/>
      <c r="DKV19" s="46"/>
      <c r="DKW19" s="46"/>
      <c r="DKX19" s="46"/>
      <c r="DKY19" s="46"/>
      <c r="DKZ19" s="46"/>
      <c r="DLA19" s="46"/>
      <c r="DLB19" s="46"/>
      <c r="DLC19" s="46"/>
      <c r="DLD19" s="46"/>
      <c r="DLE19" s="46"/>
      <c r="DLF19" s="46"/>
      <c r="DLG19" s="46"/>
      <c r="DLH19" s="46"/>
      <c r="DLI19" s="46"/>
      <c r="DLJ19" s="46"/>
      <c r="DLK19" s="46"/>
      <c r="DLL19" s="46"/>
      <c r="DLM19" s="46"/>
      <c r="DLN19" s="46"/>
      <c r="DLO19" s="46"/>
      <c r="DLP19" s="46"/>
      <c r="DLQ19" s="46"/>
      <c r="DLR19" s="46"/>
      <c r="DLS19" s="46"/>
      <c r="DLT19" s="46"/>
      <c r="DLU19" s="46"/>
      <c r="DLV19" s="46"/>
      <c r="DLW19" s="46"/>
      <c r="DLX19" s="46"/>
      <c r="DLY19" s="46"/>
      <c r="DLZ19" s="46"/>
      <c r="DMA19" s="46"/>
      <c r="DMB19" s="46"/>
      <c r="DMC19" s="46"/>
      <c r="DMD19" s="46"/>
      <c r="DME19" s="46"/>
      <c r="DMF19" s="46"/>
      <c r="DMG19" s="46"/>
      <c r="DMH19" s="46"/>
      <c r="DMI19" s="46"/>
      <c r="DMJ19" s="46"/>
      <c r="DMK19" s="46"/>
      <c r="DML19" s="46"/>
      <c r="DMM19" s="46"/>
      <c r="DMN19" s="46"/>
      <c r="DMO19" s="46"/>
      <c r="DMP19" s="46"/>
      <c r="DMQ19" s="46"/>
      <c r="DMR19" s="46"/>
      <c r="DMS19" s="46"/>
      <c r="DMT19" s="46"/>
      <c r="DMU19" s="46"/>
      <c r="DMV19" s="46"/>
      <c r="DMW19" s="46"/>
      <c r="DMX19" s="46"/>
      <c r="DMY19" s="46"/>
      <c r="DMZ19" s="46"/>
      <c r="DNA19" s="46"/>
      <c r="DNB19" s="46"/>
      <c r="DNC19" s="46"/>
      <c r="DND19" s="46"/>
      <c r="DNE19" s="46"/>
      <c r="DNF19" s="46"/>
      <c r="DNG19" s="46"/>
      <c r="DNH19" s="46"/>
      <c r="DNI19" s="46"/>
      <c r="DNJ19" s="46"/>
      <c r="DNK19" s="46"/>
      <c r="DNL19" s="46"/>
      <c r="DNM19" s="46"/>
      <c r="DNN19" s="46"/>
      <c r="DNO19" s="46"/>
      <c r="DNP19" s="46"/>
      <c r="DNQ19" s="46"/>
      <c r="DNR19" s="46"/>
      <c r="DNS19" s="46"/>
      <c r="DNT19" s="46"/>
      <c r="DNU19" s="46"/>
      <c r="DNV19" s="46"/>
      <c r="DNW19" s="46"/>
      <c r="DNX19" s="46"/>
      <c r="DNY19" s="46"/>
      <c r="DNZ19" s="46"/>
      <c r="DOA19" s="46"/>
      <c r="DOB19" s="46"/>
      <c r="DOC19" s="46"/>
      <c r="DOD19" s="46"/>
      <c r="DOE19" s="46"/>
      <c r="DOF19" s="46"/>
      <c r="DOG19" s="46"/>
      <c r="DOH19" s="46"/>
      <c r="DOI19" s="46"/>
      <c r="DOJ19" s="46"/>
      <c r="DOK19" s="46"/>
      <c r="DOL19" s="46"/>
      <c r="DOM19" s="46"/>
      <c r="DON19" s="46"/>
      <c r="DOO19" s="46"/>
      <c r="DOP19" s="46"/>
      <c r="DOQ19" s="46"/>
      <c r="DOR19" s="46"/>
      <c r="DOS19" s="46"/>
      <c r="DOT19" s="46"/>
      <c r="DOU19" s="46"/>
      <c r="DOV19" s="46"/>
      <c r="DOW19" s="46"/>
      <c r="DOX19" s="46"/>
      <c r="DOY19" s="46"/>
      <c r="DOZ19" s="46"/>
      <c r="DPA19" s="46"/>
      <c r="DPB19" s="46"/>
      <c r="DPC19" s="46"/>
      <c r="DPD19" s="46"/>
      <c r="DPE19" s="46"/>
      <c r="DPF19" s="46"/>
      <c r="DPG19" s="46"/>
      <c r="DPH19" s="46"/>
      <c r="DPI19" s="46"/>
      <c r="DPJ19" s="46"/>
      <c r="DPK19" s="46"/>
      <c r="DPL19" s="46"/>
      <c r="DPM19" s="46"/>
      <c r="DPN19" s="46"/>
      <c r="DPO19" s="46"/>
      <c r="DPP19" s="46"/>
      <c r="DPQ19" s="46"/>
      <c r="DPR19" s="46"/>
      <c r="DPS19" s="46"/>
      <c r="DPT19" s="46"/>
      <c r="DPU19" s="46"/>
      <c r="DPV19" s="46"/>
      <c r="DPW19" s="46"/>
      <c r="DPX19" s="46"/>
      <c r="DPY19" s="46"/>
      <c r="DPZ19" s="46"/>
      <c r="DQA19" s="46"/>
      <c r="DQB19" s="46"/>
      <c r="DQC19" s="46"/>
      <c r="DQD19" s="46"/>
      <c r="DQE19" s="46"/>
      <c r="DQF19" s="46"/>
      <c r="DQG19" s="46"/>
      <c r="DQH19" s="46"/>
      <c r="DQI19" s="46"/>
      <c r="DQJ19" s="46"/>
      <c r="DQK19" s="46"/>
      <c r="DQL19" s="46"/>
      <c r="DQM19" s="46"/>
      <c r="DQN19" s="46"/>
      <c r="DQO19" s="46"/>
      <c r="DQP19" s="46"/>
      <c r="DQQ19" s="46"/>
      <c r="DQR19" s="46"/>
      <c r="DQS19" s="46"/>
      <c r="DQT19" s="46"/>
      <c r="DQU19" s="46"/>
      <c r="DQV19" s="46"/>
      <c r="DQW19" s="46"/>
      <c r="DQX19" s="46"/>
      <c r="DQY19" s="46"/>
      <c r="DQZ19" s="46"/>
      <c r="DRA19" s="46"/>
      <c r="DRB19" s="46"/>
      <c r="DRC19" s="46"/>
      <c r="DRD19" s="46"/>
      <c r="DRE19" s="46"/>
      <c r="DRF19" s="46"/>
      <c r="DRG19" s="46"/>
      <c r="DRH19" s="46"/>
      <c r="DRI19" s="46"/>
      <c r="DRJ19" s="46"/>
      <c r="DRK19" s="46"/>
      <c r="DRL19" s="46"/>
      <c r="DRM19" s="46"/>
      <c r="DRN19" s="46"/>
      <c r="DRO19" s="46"/>
      <c r="DRP19" s="46"/>
      <c r="DRQ19" s="46"/>
      <c r="DRR19" s="46"/>
      <c r="DRS19" s="46"/>
      <c r="DRT19" s="46"/>
      <c r="DRU19" s="46"/>
      <c r="DRV19" s="46"/>
      <c r="DRW19" s="46"/>
      <c r="DRX19" s="46"/>
      <c r="DRY19" s="46"/>
      <c r="DRZ19" s="46"/>
      <c r="DSA19" s="46"/>
      <c r="DSB19" s="46"/>
      <c r="DSC19" s="46"/>
      <c r="DSD19" s="46"/>
      <c r="DSE19" s="46"/>
      <c r="DSF19" s="46"/>
      <c r="DSG19" s="46"/>
      <c r="DSH19" s="46"/>
      <c r="DSI19" s="46"/>
      <c r="DSJ19" s="46"/>
      <c r="DSK19" s="46"/>
      <c r="DSL19" s="46"/>
      <c r="DSM19" s="46"/>
      <c r="DSN19" s="46"/>
      <c r="DSO19" s="46"/>
      <c r="DSP19" s="46"/>
      <c r="DSQ19" s="46"/>
      <c r="DSR19" s="46"/>
      <c r="DSS19" s="46"/>
      <c r="DST19" s="46"/>
      <c r="DSU19" s="46"/>
      <c r="DSV19" s="46"/>
      <c r="DSW19" s="46"/>
      <c r="DSX19" s="46"/>
      <c r="DSY19" s="46"/>
      <c r="DSZ19" s="46"/>
      <c r="DTA19" s="46"/>
      <c r="DTB19" s="46"/>
      <c r="DTC19" s="46"/>
      <c r="DTD19" s="46"/>
      <c r="DTE19" s="46"/>
      <c r="DTF19" s="46"/>
      <c r="DTG19" s="46"/>
      <c r="DTH19" s="46"/>
      <c r="DTI19" s="46"/>
      <c r="DTJ19" s="46"/>
      <c r="DTK19" s="46"/>
      <c r="DTL19" s="46"/>
      <c r="DTM19" s="46"/>
      <c r="DTN19" s="46"/>
      <c r="DTO19" s="46"/>
      <c r="DTP19" s="46"/>
      <c r="DTQ19" s="46"/>
      <c r="DTR19" s="46"/>
      <c r="DTS19" s="46"/>
      <c r="DTT19" s="46"/>
      <c r="DTU19" s="46"/>
      <c r="DTV19" s="46"/>
      <c r="DTW19" s="46"/>
      <c r="DTX19" s="46"/>
      <c r="DTY19" s="46"/>
      <c r="DTZ19" s="46"/>
      <c r="DUA19" s="46"/>
      <c r="DUB19" s="46"/>
      <c r="DUC19" s="46"/>
      <c r="DUD19" s="46"/>
      <c r="DUE19" s="46"/>
      <c r="DUF19" s="46"/>
      <c r="DUG19" s="46"/>
      <c r="DUH19" s="46"/>
      <c r="DUI19" s="46"/>
      <c r="DUJ19" s="46"/>
      <c r="DUK19" s="46"/>
      <c r="DUL19" s="46"/>
      <c r="DUM19" s="46"/>
      <c r="DUN19" s="46"/>
      <c r="DUO19" s="46"/>
      <c r="DUP19" s="46"/>
      <c r="DUQ19" s="46"/>
      <c r="DUR19" s="46"/>
      <c r="DUS19" s="46"/>
      <c r="DUT19" s="46"/>
      <c r="DUU19" s="46"/>
      <c r="DUV19" s="46"/>
      <c r="DUW19" s="46"/>
      <c r="DUX19" s="46"/>
      <c r="DUY19" s="46"/>
      <c r="DUZ19" s="46"/>
      <c r="DVA19" s="46"/>
      <c r="DVB19" s="46"/>
      <c r="DVC19" s="46"/>
      <c r="DVD19" s="46"/>
      <c r="DVE19" s="46"/>
      <c r="DVF19" s="46"/>
      <c r="DVG19" s="46"/>
      <c r="DVH19" s="46"/>
      <c r="DVI19" s="46"/>
      <c r="DVJ19" s="46"/>
      <c r="DVK19" s="46"/>
      <c r="DVL19" s="46"/>
      <c r="DVM19" s="46"/>
      <c r="DVN19" s="46"/>
      <c r="DVO19" s="46"/>
      <c r="DVP19" s="46"/>
      <c r="DVQ19" s="46"/>
      <c r="DVR19" s="46"/>
      <c r="DVS19" s="46"/>
      <c r="DVT19" s="46"/>
      <c r="DVU19" s="46"/>
      <c r="DVV19" s="46"/>
      <c r="DVW19" s="46"/>
      <c r="DVX19" s="46"/>
      <c r="DVY19" s="46"/>
      <c r="DVZ19" s="46"/>
      <c r="DWA19" s="46"/>
      <c r="DWB19" s="46"/>
      <c r="DWC19" s="46"/>
      <c r="DWD19" s="46"/>
      <c r="DWE19" s="46"/>
      <c r="DWF19" s="46"/>
      <c r="DWG19" s="46"/>
      <c r="DWH19" s="46"/>
      <c r="DWI19" s="46"/>
      <c r="DWJ19" s="46"/>
      <c r="DWK19" s="46"/>
      <c r="DWL19" s="46"/>
      <c r="DWM19" s="46"/>
      <c r="DWN19" s="46"/>
      <c r="DWO19" s="46"/>
      <c r="DWP19" s="46"/>
      <c r="DWQ19" s="46"/>
      <c r="DWR19" s="46"/>
      <c r="DWS19" s="46"/>
      <c r="DWT19" s="46"/>
      <c r="DWU19" s="46"/>
      <c r="DWV19" s="46"/>
      <c r="DWW19" s="46"/>
      <c r="DWX19" s="46"/>
      <c r="DWY19" s="46"/>
      <c r="DWZ19" s="46"/>
      <c r="DXA19" s="46"/>
      <c r="DXB19" s="46"/>
      <c r="DXC19" s="46"/>
      <c r="DXD19" s="46"/>
      <c r="DXE19" s="46"/>
      <c r="DXF19" s="46"/>
      <c r="DXG19" s="46"/>
      <c r="DXH19" s="46"/>
      <c r="DXI19" s="46"/>
      <c r="DXJ19" s="46"/>
      <c r="DXK19" s="46"/>
      <c r="DXL19" s="46"/>
      <c r="DXM19" s="46"/>
      <c r="DXN19" s="46"/>
      <c r="DXO19" s="46"/>
      <c r="DXP19" s="46"/>
      <c r="DXQ19" s="46"/>
      <c r="DXR19" s="46"/>
      <c r="DXS19" s="46"/>
      <c r="DXT19" s="46"/>
      <c r="DXU19" s="46"/>
      <c r="DXV19" s="46"/>
      <c r="DXW19" s="46"/>
      <c r="DXX19" s="46"/>
      <c r="DXY19" s="46"/>
      <c r="DXZ19" s="46"/>
      <c r="DYA19" s="46"/>
      <c r="DYB19" s="46"/>
      <c r="DYC19" s="46"/>
      <c r="DYD19" s="46"/>
      <c r="DYE19" s="46"/>
      <c r="DYF19" s="46"/>
      <c r="DYG19" s="46"/>
      <c r="DYH19" s="46"/>
      <c r="DYI19" s="46"/>
      <c r="DYJ19" s="46"/>
      <c r="DYK19" s="46"/>
      <c r="DYL19" s="46"/>
      <c r="DYM19" s="46"/>
      <c r="DYN19" s="46"/>
      <c r="DYO19" s="46"/>
      <c r="DYP19" s="46"/>
      <c r="DYQ19" s="46"/>
      <c r="DYR19" s="46"/>
      <c r="DYS19" s="46"/>
      <c r="DYT19" s="46"/>
      <c r="DYU19" s="46"/>
      <c r="DYV19" s="46"/>
      <c r="DYW19" s="46"/>
      <c r="DYX19" s="46"/>
      <c r="DYY19" s="46"/>
      <c r="DYZ19" s="46"/>
      <c r="DZA19" s="46"/>
      <c r="DZB19" s="46"/>
      <c r="DZC19" s="46"/>
      <c r="DZD19" s="46"/>
      <c r="DZE19" s="46"/>
      <c r="DZF19" s="46"/>
      <c r="DZG19" s="46"/>
      <c r="DZH19" s="46"/>
      <c r="DZI19" s="46"/>
      <c r="DZJ19" s="46"/>
      <c r="DZK19" s="46"/>
      <c r="DZL19" s="46"/>
      <c r="DZM19" s="46"/>
      <c r="DZN19" s="46"/>
      <c r="DZO19" s="46"/>
      <c r="DZP19" s="46"/>
      <c r="DZQ19" s="46"/>
      <c r="DZR19" s="46"/>
      <c r="DZS19" s="46"/>
      <c r="DZT19" s="46"/>
      <c r="DZU19" s="46"/>
      <c r="DZV19" s="46"/>
      <c r="DZW19" s="46"/>
      <c r="DZX19" s="46"/>
      <c r="DZY19" s="46"/>
      <c r="DZZ19" s="46"/>
      <c r="EAA19" s="46"/>
      <c r="EAB19" s="46"/>
      <c r="EAC19" s="46"/>
      <c r="EAD19" s="46"/>
      <c r="EAE19" s="46"/>
      <c r="EAF19" s="46"/>
      <c r="EAG19" s="46"/>
      <c r="EAH19" s="46"/>
      <c r="EAI19" s="46"/>
      <c r="EAJ19" s="46"/>
      <c r="EAK19" s="46"/>
      <c r="EAL19" s="46"/>
      <c r="EAM19" s="46"/>
      <c r="EAN19" s="46"/>
      <c r="EAO19" s="46"/>
      <c r="EAP19" s="46"/>
      <c r="EAQ19" s="46"/>
      <c r="EAR19" s="46"/>
      <c r="EAS19" s="46"/>
      <c r="EAT19" s="46"/>
      <c r="EAU19" s="46"/>
      <c r="EAV19" s="46"/>
      <c r="EAW19" s="46"/>
      <c r="EAX19" s="46"/>
      <c r="EAY19" s="46"/>
      <c r="EAZ19" s="46"/>
      <c r="EBA19" s="46"/>
      <c r="EBB19" s="46"/>
      <c r="EBC19" s="46"/>
      <c r="EBD19" s="46"/>
      <c r="EBE19" s="46"/>
      <c r="EBF19" s="46"/>
      <c r="EBG19" s="46"/>
      <c r="EBH19" s="46"/>
      <c r="EBI19" s="46"/>
      <c r="EBJ19" s="46"/>
      <c r="EBK19" s="46"/>
      <c r="EBL19" s="46"/>
      <c r="EBM19" s="46"/>
      <c r="EBN19" s="46"/>
      <c r="EBO19" s="46"/>
      <c r="EBP19" s="46"/>
      <c r="EBQ19" s="46"/>
      <c r="EBR19" s="46"/>
      <c r="EBS19" s="46"/>
      <c r="EBT19" s="46"/>
      <c r="EBU19" s="46"/>
      <c r="EBV19" s="46"/>
      <c r="EBW19" s="46"/>
      <c r="EBX19" s="46"/>
      <c r="EBY19" s="46"/>
      <c r="EBZ19" s="46"/>
      <c r="ECA19" s="46"/>
      <c r="ECB19" s="46"/>
      <c r="ECC19" s="46"/>
      <c r="ECD19" s="46"/>
      <c r="ECE19" s="46"/>
      <c r="ECF19" s="46"/>
      <c r="ECG19" s="46"/>
      <c r="ECH19" s="46"/>
      <c r="ECI19" s="46"/>
      <c r="ECJ19" s="46"/>
      <c r="ECK19" s="46"/>
      <c r="ECL19" s="46"/>
      <c r="ECM19" s="46"/>
      <c r="ECN19" s="46"/>
      <c r="ECO19" s="46"/>
      <c r="ECP19" s="46"/>
      <c r="ECQ19" s="46"/>
      <c r="ECR19" s="46"/>
      <c r="ECS19" s="46"/>
      <c r="ECT19" s="46"/>
      <c r="ECU19" s="46"/>
      <c r="ECV19" s="46"/>
      <c r="ECW19" s="46"/>
      <c r="ECX19" s="46"/>
      <c r="ECY19" s="46"/>
      <c r="ECZ19" s="46"/>
      <c r="EDA19" s="46"/>
      <c r="EDB19" s="46"/>
      <c r="EDC19" s="46"/>
      <c r="EDD19" s="46"/>
      <c r="EDE19" s="46"/>
      <c r="EDF19" s="46"/>
      <c r="EDG19" s="46"/>
      <c r="EDH19" s="46"/>
      <c r="EDI19" s="46"/>
      <c r="EDJ19" s="46"/>
      <c r="EDK19" s="46"/>
      <c r="EDL19" s="46"/>
      <c r="EDM19" s="46"/>
      <c r="EDN19" s="46"/>
      <c r="EDO19" s="46"/>
      <c r="EDP19" s="46"/>
      <c r="EDQ19" s="46"/>
      <c r="EDR19" s="46"/>
      <c r="EDS19" s="46"/>
      <c r="EDT19" s="46"/>
      <c r="EDU19" s="46"/>
      <c r="EDV19" s="46"/>
      <c r="EDW19" s="46"/>
      <c r="EDX19" s="46"/>
      <c r="EDY19" s="46"/>
      <c r="EDZ19" s="46"/>
      <c r="EEA19" s="46"/>
      <c r="EEB19" s="46"/>
      <c r="EEC19" s="46"/>
      <c r="EED19" s="46"/>
      <c r="EEE19" s="46"/>
      <c r="EEF19" s="46"/>
      <c r="EEG19" s="46"/>
      <c r="EEH19" s="46"/>
      <c r="EEI19" s="46"/>
      <c r="EEJ19" s="46"/>
      <c r="EEK19" s="46"/>
      <c r="EEL19" s="46"/>
      <c r="EEM19" s="46"/>
      <c r="EEN19" s="46"/>
      <c r="EEO19" s="46"/>
      <c r="EEP19" s="46"/>
      <c r="EEQ19" s="46"/>
      <c r="EER19" s="46"/>
      <c r="EES19" s="46"/>
      <c r="EET19" s="46"/>
      <c r="EEU19" s="46"/>
      <c r="EEV19" s="46"/>
      <c r="EEW19" s="46"/>
      <c r="EEX19" s="46"/>
      <c r="EEY19" s="46"/>
      <c r="EEZ19" s="46"/>
      <c r="EFA19" s="46"/>
      <c r="EFB19" s="46"/>
      <c r="EFC19" s="46"/>
      <c r="EFD19" s="46"/>
      <c r="EFE19" s="46"/>
      <c r="EFF19" s="46"/>
      <c r="EFG19" s="46"/>
      <c r="EFH19" s="46"/>
      <c r="EFI19" s="46"/>
      <c r="EFJ19" s="46"/>
      <c r="EFK19" s="46"/>
      <c r="EFL19" s="46"/>
      <c r="EFM19" s="46"/>
      <c r="EFN19" s="46"/>
      <c r="EFO19" s="46"/>
      <c r="EFP19" s="46"/>
      <c r="EFQ19" s="46"/>
      <c r="EFR19" s="46"/>
      <c r="EFS19" s="46"/>
      <c r="EFT19" s="46"/>
      <c r="EFU19" s="46"/>
      <c r="EFV19" s="46"/>
      <c r="EFW19" s="46"/>
      <c r="EFX19" s="46"/>
      <c r="EFY19" s="46"/>
      <c r="EFZ19" s="46"/>
      <c r="EGA19" s="46"/>
      <c r="EGB19" s="46"/>
      <c r="EGC19" s="46"/>
      <c r="EGD19" s="46"/>
      <c r="EGE19" s="46"/>
      <c r="EGF19" s="46"/>
      <c r="EGG19" s="46"/>
      <c r="EGH19" s="46"/>
      <c r="EGI19" s="46"/>
      <c r="EGJ19" s="46"/>
      <c r="EGK19" s="46"/>
      <c r="EGL19" s="46"/>
      <c r="EGM19" s="46"/>
      <c r="EGN19" s="46"/>
      <c r="EGO19" s="46"/>
      <c r="EGP19" s="46"/>
      <c r="EGQ19" s="46"/>
      <c r="EGR19" s="46"/>
      <c r="EGS19" s="46"/>
      <c r="EGT19" s="46"/>
      <c r="EGU19" s="46"/>
      <c r="EGV19" s="46"/>
      <c r="EGW19" s="46"/>
      <c r="EGX19" s="46"/>
      <c r="EGY19" s="46"/>
      <c r="EGZ19" s="46"/>
      <c r="EHA19" s="46"/>
      <c r="EHB19" s="46"/>
      <c r="EHC19" s="46"/>
      <c r="EHD19" s="46"/>
      <c r="EHE19" s="46"/>
      <c r="EHF19" s="46"/>
      <c r="EHG19" s="46"/>
      <c r="EHH19" s="46"/>
      <c r="EHI19" s="46"/>
      <c r="EHJ19" s="46"/>
      <c r="EHK19" s="46"/>
      <c r="EHL19" s="46"/>
      <c r="EHM19" s="46"/>
      <c r="EHN19" s="46"/>
      <c r="EHO19" s="46"/>
      <c r="EHP19" s="46"/>
      <c r="EHQ19" s="46"/>
      <c r="EHR19" s="46"/>
      <c r="EHS19" s="46"/>
      <c r="EHT19" s="46"/>
      <c r="EHU19" s="46"/>
      <c r="EHV19" s="46"/>
      <c r="EHW19" s="46"/>
      <c r="EHX19" s="46"/>
      <c r="EHY19" s="46"/>
      <c r="EHZ19" s="46"/>
      <c r="EIA19" s="46"/>
      <c r="EIB19" s="46"/>
      <c r="EIC19" s="46"/>
      <c r="EID19" s="46"/>
      <c r="EIE19" s="46"/>
      <c r="EIF19" s="46"/>
      <c r="EIG19" s="46"/>
      <c r="EIH19" s="46"/>
      <c r="EII19" s="46"/>
      <c r="EIJ19" s="46"/>
      <c r="EIK19" s="46"/>
      <c r="EIL19" s="46"/>
      <c r="EIM19" s="46"/>
      <c r="EIN19" s="46"/>
      <c r="EIO19" s="46"/>
      <c r="EIP19" s="46"/>
      <c r="EIQ19" s="46"/>
      <c r="EIR19" s="46"/>
      <c r="EIS19" s="46"/>
      <c r="EIT19" s="46"/>
      <c r="EIU19" s="46"/>
      <c r="EIV19" s="46"/>
      <c r="EIW19" s="46"/>
      <c r="EIX19" s="46"/>
      <c r="EIY19" s="46"/>
      <c r="EIZ19" s="46"/>
      <c r="EJA19" s="46"/>
      <c r="EJB19" s="46"/>
      <c r="EJC19" s="46"/>
      <c r="EJD19" s="46"/>
      <c r="EJE19" s="46"/>
      <c r="EJF19" s="46"/>
      <c r="EJG19" s="46"/>
      <c r="EJH19" s="46"/>
      <c r="EJI19" s="46"/>
      <c r="EJJ19" s="46"/>
      <c r="EJK19" s="46"/>
      <c r="EJL19" s="46"/>
      <c r="EJM19" s="46"/>
      <c r="EJN19" s="46"/>
      <c r="EJO19" s="46"/>
      <c r="EJP19" s="46"/>
      <c r="EJQ19" s="46"/>
      <c r="EJR19" s="46"/>
      <c r="EJS19" s="46"/>
      <c r="EJT19" s="46"/>
      <c r="EJU19" s="46"/>
      <c r="EJV19" s="46"/>
      <c r="EJW19" s="46"/>
      <c r="EJX19" s="46"/>
      <c r="EJY19" s="46"/>
      <c r="EJZ19" s="46"/>
      <c r="EKA19" s="46"/>
      <c r="EKB19" s="46"/>
      <c r="EKC19" s="46"/>
      <c r="EKD19" s="46"/>
      <c r="EKE19" s="46"/>
      <c r="EKF19" s="46"/>
      <c r="EKG19" s="46"/>
      <c r="EKH19" s="46"/>
      <c r="EKI19" s="46"/>
      <c r="EKJ19" s="46"/>
      <c r="EKK19" s="46"/>
      <c r="EKL19" s="46"/>
      <c r="EKM19" s="46"/>
      <c r="EKN19" s="46"/>
      <c r="EKO19" s="46"/>
      <c r="EKP19" s="46"/>
      <c r="EKQ19" s="46"/>
      <c r="EKR19" s="46"/>
      <c r="EKS19" s="46"/>
      <c r="EKT19" s="46"/>
      <c r="EKU19" s="46"/>
      <c r="EKV19" s="46"/>
      <c r="EKW19" s="46"/>
      <c r="EKX19" s="46"/>
      <c r="EKY19" s="46"/>
      <c r="EKZ19" s="46"/>
      <c r="ELA19" s="46"/>
      <c r="ELB19" s="46"/>
      <c r="ELC19" s="46"/>
      <c r="ELD19" s="46"/>
      <c r="ELE19" s="46"/>
      <c r="ELF19" s="46"/>
      <c r="ELG19" s="46"/>
      <c r="ELH19" s="46"/>
      <c r="ELI19" s="46"/>
      <c r="ELJ19" s="46"/>
      <c r="ELK19" s="46"/>
      <c r="ELL19" s="46"/>
      <c r="ELM19" s="46"/>
      <c r="ELN19" s="46"/>
      <c r="ELO19" s="46"/>
      <c r="ELP19" s="46"/>
      <c r="ELQ19" s="46"/>
      <c r="ELR19" s="46"/>
      <c r="ELS19" s="46"/>
      <c r="ELT19" s="46"/>
      <c r="ELU19" s="46"/>
      <c r="ELV19" s="46"/>
      <c r="ELW19" s="46"/>
      <c r="ELX19" s="46"/>
      <c r="ELY19" s="46"/>
      <c r="ELZ19" s="46"/>
      <c r="EMA19" s="46"/>
      <c r="EMB19" s="46"/>
      <c r="EMC19" s="46"/>
      <c r="EMD19" s="46"/>
      <c r="EME19" s="46"/>
      <c r="EMF19" s="46"/>
      <c r="EMG19" s="46"/>
      <c r="EMH19" s="46"/>
      <c r="EMI19" s="46"/>
      <c r="EMJ19" s="46"/>
      <c r="EMK19" s="46"/>
      <c r="EML19" s="46"/>
      <c r="EMM19" s="46"/>
      <c r="EMN19" s="46"/>
      <c r="EMO19" s="46"/>
      <c r="EMP19" s="46"/>
      <c r="EMQ19" s="46"/>
      <c r="EMR19" s="46"/>
      <c r="EMS19" s="46"/>
      <c r="EMT19" s="46"/>
      <c r="EMU19" s="46"/>
      <c r="EMV19" s="46"/>
      <c r="EMW19" s="46"/>
      <c r="EMX19" s="46"/>
      <c r="EMY19" s="46"/>
      <c r="EMZ19" s="46"/>
      <c r="ENA19" s="46"/>
      <c r="ENB19" s="46"/>
      <c r="ENC19" s="46"/>
      <c r="END19" s="46"/>
      <c r="ENE19" s="46"/>
      <c r="ENF19" s="46"/>
      <c r="ENG19" s="46"/>
      <c r="ENH19" s="46"/>
      <c r="ENI19" s="46"/>
      <c r="ENJ19" s="46"/>
      <c r="ENK19" s="46"/>
      <c r="ENL19" s="46"/>
      <c r="ENM19" s="46"/>
      <c r="ENN19" s="46"/>
      <c r="ENO19" s="46"/>
      <c r="ENP19" s="46"/>
      <c r="ENQ19" s="46"/>
      <c r="ENR19" s="46"/>
      <c r="ENS19" s="46"/>
      <c r="ENT19" s="46"/>
      <c r="ENU19" s="46"/>
      <c r="ENV19" s="46"/>
      <c r="ENW19" s="46"/>
      <c r="ENX19" s="46"/>
      <c r="ENY19" s="46"/>
      <c r="ENZ19" s="46"/>
      <c r="EOA19" s="46"/>
      <c r="EOB19" s="46"/>
      <c r="EOC19" s="46"/>
      <c r="EOD19" s="46"/>
      <c r="EOE19" s="46"/>
      <c r="EOF19" s="46"/>
      <c r="EOG19" s="46"/>
      <c r="EOH19" s="46"/>
      <c r="EOI19" s="46"/>
      <c r="EOJ19" s="46"/>
      <c r="EOK19" s="46"/>
      <c r="EOL19" s="46"/>
      <c r="EOM19" s="46"/>
      <c r="EON19" s="46"/>
      <c r="EOO19" s="46"/>
      <c r="EOP19" s="46"/>
      <c r="EOQ19" s="46"/>
      <c r="EOR19" s="46"/>
      <c r="EOS19" s="46"/>
      <c r="EOT19" s="46"/>
      <c r="EOU19" s="46"/>
      <c r="EOV19" s="46"/>
      <c r="EOW19" s="46"/>
      <c r="EOX19" s="46"/>
      <c r="EOY19" s="46"/>
      <c r="EOZ19" s="46"/>
      <c r="EPA19" s="46"/>
      <c r="EPB19" s="46"/>
      <c r="EPC19" s="46"/>
      <c r="EPD19" s="46"/>
      <c r="EPE19" s="46"/>
      <c r="EPF19" s="46"/>
      <c r="EPG19" s="46"/>
      <c r="EPH19" s="46"/>
      <c r="EPI19" s="46"/>
      <c r="EPJ19" s="46"/>
      <c r="EPK19" s="46"/>
      <c r="EPL19" s="46"/>
      <c r="EPM19" s="46"/>
      <c r="EPN19" s="46"/>
      <c r="EPO19" s="46"/>
      <c r="EPP19" s="46"/>
      <c r="EPQ19" s="46"/>
      <c r="EPR19" s="46"/>
      <c r="EPS19" s="46"/>
      <c r="EPT19" s="46"/>
      <c r="EPU19" s="46"/>
      <c r="EPV19" s="46"/>
      <c r="EPW19" s="46"/>
      <c r="EPX19" s="46"/>
      <c r="EPY19" s="46"/>
      <c r="EPZ19" s="46"/>
      <c r="EQA19" s="46"/>
      <c r="EQB19" s="46"/>
      <c r="EQC19" s="46"/>
      <c r="EQD19" s="46"/>
      <c r="EQE19" s="46"/>
      <c r="EQF19" s="46"/>
      <c r="EQG19" s="46"/>
      <c r="EQH19" s="46"/>
      <c r="EQI19" s="46"/>
      <c r="EQJ19" s="46"/>
      <c r="EQK19" s="46"/>
      <c r="EQL19" s="46"/>
      <c r="EQM19" s="46"/>
      <c r="EQN19" s="46"/>
      <c r="EQO19" s="46"/>
      <c r="EQP19" s="46"/>
      <c r="EQQ19" s="46"/>
      <c r="EQR19" s="46"/>
      <c r="EQS19" s="46"/>
      <c r="EQT19" s="46"/>
      <c r="EQU19" s="46"/>
      <c r="EQV19" s="46"/>
      <c r="EQW19" s="46"/>
      <c r="EQX19" s="46"/>
      <c r="EQY19" s="46"/>
      <c r="EQZ19" s="46"/>
      <c r="ERA19" s="46"/>
      <c r="ERB19" s="46"/>
      <c r="ERC19" s="46"/>
      <c r="ERD19" s="46"/>
      <c r="ERE19" s="46"/>
      <c r="ERF19" s="46"/>
      <c r="ERG19" s="46"/>
      <c r="ERH19" s="46"/>
      <c r="ERI19" s="46"/>
      <c r="ERJ19" s="46"/>
      <c r="ERK19" s="46"/>
      <c r="ERL19" s="46"/>
      <c r="ERM19" s="46"/>
      <c r="ERN19" s="46"/>
      <c r="ERO19" s="46"/>
      <c r="ERP19" s="46"/>
      <c r="ERQ19" s="46"/>
      <c r="ERR19" s="46"/>
      <c r="ERS19" s="46"/>
      <c r="ERT19" s="46"/>
      <c r="ERU19" s="46"/>
      <c r="ERV19" s="46"/>
      <c r="ERW19" s="46"/>
      <c r="ERX19" s="46"/>
      <c r="ERY19" s="46"/>
      <c r="ERZ19" s="46"/>
      <c r="ESA19" s="46"/>
      <c r="ESB19" s="46"/>
      <c r="ESC19" s="46"/>
      <c r="ESD19" s="46"/>
      <c r="ESE19" s="46"/>
      <c r="ESF19" s="46"/>
      <c r="ESG19" s="46"/>
      <c r="ESH19" s="46"/>
      <c r="ESI19" s="46"/>
      <c r="ESJ19" s="46"/>
      <c r="ESK19" s="46"/>
      <c r="ESL19" s="46"/>
      <c r="ESM19" s="46"/>
      <c r="ESN19" s="46"/>
      <c r="ESO19" s="46"/>
      <c r="ESP19" s="46"/>
      <c r="ESQ19" s="46"/>
      <c r="ESR19" s="46"/>
      <c r="ESS19" s="46"/>
      <c r="EST19" s="46"/>
      <c r="ESU19" s="46"/>
      <c r="ESV19" s="46"/>
      <c r="ESW19" s="46"/>
      <c r="ESX19" s="46"/>
      <c r="ESY19" s="46"/>
      <c r="ESZ19" s="46"/>
      <c r="ETA19" s="46"/>
      <c r="ETB19" s="46"/>
      <c r="ETC19" s="46"/>
      <c r="ETD19" s="46"/>
      <c r="ETE19" s="46"/>
      <c r="ETF19" s="46"/>
      <c r="ETG19" s="46"/>
      <c r="ETH19" s="46"/>
      <c r="ETI19" s="46"/>
      <c r="ETJ19" s="46"/>
      <c r="ETK19" s="46"/>
      <c r="ETL19" s="46"/>
      <c r="ETM19" s="46"/>
      <c r="ETN19" s="46"/>
      <c r="ETO19" s="46"/>
      <c r="ETP19" s="46"/>
      <c r="ETQ19" s="46"/>
      <c r="ETR19" s="46"/>
      <c r="ETS19" s="46"/>
      <c r="ETT19" s="46"/>
      <c r="ETU19" s="46"/>
      <c r="ETV19" s="46"/>
      <c r="ETW19" s="46"/>
      <c r="ETX19" s="46"/>
      <c r="ETY19" s="46"/>
      <c r="ETZ19" s="46"/>
      <c r="EUA19" s="46"/>
      <c r="EUB19" s="46"/>
      <c r="EUC19" s="46"/>
      <c r="EUD19" s="46"/>
      <c r="EUE19" s="46"/>
      <c r="EUF19" s="46"/>
      <c r="EUG19" s="46"/>
      <c r="EUH19" s="46"/>
      <c r="EUI19" s="46"/>
      <c r="EUJ19" s="46"/>
      <c r="EUK19" s="46"/>
      <c r="EUL19" s="46"/>
      <c r="EUM19" s="46"/>
      <c r="EUN19" s="46"/>
      <c r="EUO19" s="46"/>
      <c r="EUP19" s="46"/>
      <c r="EUQ19" s="46"/>
      <c r="EUR19" s="46"/>
      <c r="EUS19" s="46"/>
      <c r="EUT19" s="46"/>
      <c r="EUU19" s="46"/>
      <c r="EUV19" s="46"/>
      <c r="EUW19" s="46"/>
      <c r="EUX19" s="46"/>
      <c r="EUY19" s="46"/>
      <c r="EUZ19" s="46"/>
      <c r="EVA19" s="46"/>
      <c r="EVB19" s="46"/>
      <c r="EVC19" s="46"/>
      <c r="EVD19" s="46"/>
      <c r="EVE19" s="46"/>
      <c r="EVF19" s="46"/>
      <c r="EVG19" s="46"/>
      <c r="EVH19" s="46"/>
      <c r="EVI19" s="46"/>
      <c r="EVJ19" s="46"/>
      <c r="EVK19" s="46"/>
      <c r="EVL19" s="46"/>
      <c r="EVM19" s="46"/>
      <c r="EVN19" s="46"/>
      <c r="EVO19" s="46"/>
      <c r="EVP19" s="46"/>
      <c r="EVQ19" s="46"/>
      <c r="EVR19" s="46"/>
      <c r="EVS19" s="46"/>
      <c r="EVT19" s="46"/>
      <c r="EVU19" s="46"/>
      <c r="EVV19" s="46"/>
      <c r="EVW19" s="46"/>
      <c r="EVX19" s="46"/>
      <c r="EVY19" s="46"/>
      <c r="EVZ19" s="46"/>
      <c r="EWA19" s="46"/>
      <c r="EWB19" s="46"/>
      <c r="EWC19" s="46"/>
      <c r="EWD19" s="46"/>
      <c r="EWE19" s="46"/>
      <c r="EWF19" s="46"/>
      <c r="EWG19" s="46"/>
      <c r="EWH19" s="46"/>
      <c r="EWI19" s="46"/>
      <c r="EWJ19" s="46"/>
      <c r="EWK19" s="46"/>
      <c r="EWL19" s="46"/>
      <c r="EWM19" s="46"/>
      <c r="EWN19" s="46"/>
      <c r="EWO19" s="46"/>
      <c r="EWP19" s="46"/>
      <c r="EWQ19" s="46"/>
      <c r="EWR19" s="46"/>
      <c r="EWS19" s="46"/>
      <c r="EWT19" s="46"/>
      <c r="EWU19" s="46"/>
      <c r="EWV19" s="46"/>
      <c r="EWW19" s="46"/>
      <c r="EWX19" s="46"/>
      <c r="EWY19" s="46"/>
      <c r="EWZ19" s="46"/>
      <c r="EXA19" s="46"/>
      <c r="EXB19" s="46"/>
      <c r="EXC19" s="46"/>
      <c r="EXD19" s="46"/>
      <c r="EXE19" s="46"/>
      <c r="EXF19" s="46"/>
      <c r="EXG19" s="46"/>
      <c r="EXH19" s="46"/>
      <c r="EXI19" s="46"/>
      <c r="EXJ19" s="46"/>
      <c r="EXK19" s="46"/>
      <c r="EXL19" s="46"/>
      <c r="EXM19" s="46"/>
      <c r="EXN19" s="46"/>
      <c r="EXO19" s="46"/>
      <c r="EXP19" s="46"/>
      <c r="EXQ19" s="46"/>
      <c r="EXR19" s="46"/>
      <c r="EXS19" s="46"/>
      <c r="EXT19" s="46"/>
      <c r="EXU19" s="46"/>
      <c r="EXV19" s="46"/>
      <c r="EXW19" s="46"/>
      <c r="EXX19" s="46"/>
      <c r="EXY19" s="46"/>
      <c r="EXZ19" s="46"/>
      <c r="EYA19" s="46"/>
      <c r="EYB19" s="46"/>
      <c r="EYC19" s="46"/>
      <c r="EYD19" s="46"/>
      <c r="EYE19" s="46"/>
      <c r="EYF19" s="46"/>
      <c r="EYG19" s="46"/>
      <c r="EYH19" s="46"/>
      <c r="EYI19" s="46"/>
      <c r="EYJ19" s="46"/>
      <c r="EYK19" s="46"/>
      <c r="EYL19" s="46"/>
      <c r="EYM19" s="46"/>
      <c r="EYN19" s="46"/>
      <c r="EYO19" s="46"/>
      <c r="EYP19" s="46"/>
      <c r="EYQ19" s="46"/>
      <c r="EYR19" s="46"/>
      <c r="EYS19" s="46"/>
      <c r="EYT19" s="46"/>
      <c r="EYU19" s="46"/>
      <c r="EYV19" s="46"/>
      <c r="EYW19" s="46"/>
      <c r="EYX19" s="46"/>
      <c r="EYY19" s="46"/>
      <c r="EYZ19" s="46"/>
      <c r="EZA19" s="46"/>
      <c r="EZB19" s="46"/>
      <c r="EZC19" s="46"/>
      <c r="EZD19" s="46"/>
      <c r="EZE19" s="46"/>
      <c r="EZF19" s="46"/>
      <c r="EZG19" s="46"/>
      <c r="EZH19" s="46"/>
      <c r="EZI19" s="46"/>
      <c r="EZJ19" s="46"/>
      <c r="EZK19" s="46"/>
      <c r="EZL19" s="46"/>
      <c r="EZM19" s="46"/>
      <c r="EZN19" s="46"/>
      <c r="EZO19" s="46"/>
      <c r="EZP19" s="46"/>
      <c r="EZQ19" s="46"/>
      <c r="EZR19" s="46"/>
      <c r="EZS19" s="46"/>
      <c r="EZT19" s="46"/>
      <c r="EZU19" s="46"/>
      <c r="EZV19" s="46"/>
      <c r="EZW19" s="46"/>
      <c r="EZX19" s="46"/>
      <c r="EZY19" s="46"/>
      <c r="EZZ19" s="46"/>
      <c r="FAA19" s="46"/>
      <c r="FAB19" s="46"/>
      <c r="FAC19" s="46"/>
      <c r="FAD19" s="46"/>
      <c r="FAE19" s="46"/>
      <c r="FAF19" s="46"/>
      <c r="FAG19" s="46"/>
      <c r="FAH19" s="46"/>
      <c r="FAI19" s="46"/>
      <c r="FAJ19" s="46"/>
      <c r="FAK19" s="46"/>
      <c r="FAL19" s="46"/>
      <c r="FAM19" s="46"/>
      <c r="FAN19" s="46"/>
      <c r="FAO19" s="46"/>
      <c r="FAP19" s="46"/>
      <c r="FAQ19" s="46"/>
      <c r="FAR19" s="46"/>
      <c r="FAS19" s="46"/>
      <c r="FAT19" s="46"/>
      <c r="FAU19" s="46"/>
      <c r="FAV19" s="46"/>
      <c r="FAW19" s="46"/>
      <c r="FAX19" s="46"/>
      <c r="FAY19" s="46"/>
      <c r="FAZ19" s="46"/>
      <c r="FBA19" s="46"/>
      <c r="FBB19" s="46"/>
      <c r="FBC19" s="46"/>
      <c r="FBD19" s="46"/>
      <c r="FBE19" s="46"/>
      <c r="FBF19" s="46"/>
      <c r="FBG19" s="46"/>
      <c r="FBH19" s="46"/>
      <c r="FBI19" s="46"/>
      <c r="FBJ19" s="46"/>
      <c r="FBK19" s="46"/>
      <c r="FBL19" s="46"/>
      <c r="FBM19" s="46"/>
      <c r="FBN19" s="46"/>
      <c r="FBO19" s="46"/>
      <c r="FBP19" s="46"/>
      <c r="FBQ19" s="46"/>
      <c r="FBR19" s="46"/>
      <c r="FBS19" s="46"/>
      <c r="FBT19" s="46"/>
      <c r="FBU19" s="46"/>
      <c r="FBV19" s="46"/>
      <c r="FBW19" s="46"/>
      <c r="FBX19" s="46"/>
      <c r="FBY19" s="46"/>
      <c r="FBZ19" s="46"/>
      <c r="FCA19" s="46"/>
      <c r="FCB19" s="46"/>
      <c r="FCC19" s="46"/>
      <c r="FCD19" s="46"/>
      <c r="FCE19" s="46"/>
      <c r="FCF19" s="46"/>
      <c r="FCG19" s="46"/>
      <c r="FCH19" s="46"/>
      <c r="FCI19" s="46"/>
      <c r="FCJ19" s="46"/>
      <c r="FCK19" s="46"/>
      <c r="FCL19" s="46"/>
      <c r="FCM19" s="46"/>
      <c r="FCN19" s="46"/>
      <c r="FCO19" s="46"/>
      <c r="FCP19" s="46"/>
      <c r="FCQ19" s="46"/>
      <c r="FCR19" s="46"/>
      <c r="FCS19" s="46"/>
      <c r="FCT19" s="46"/>
      <c r="FCU19" s="46"/>
      <c r="FCV19" s="46"/>
      <c r="FCW19" s="46"/>
      <c r="FCX19" s="46"/>
      <c r="FCY19" s="46"/>
      <c r="FCZ19" s="46"/>
      <c r="FDA19" s="46"/>
      <c r="FDB19" s="46"/>
      <c r="FDC19" s="46"/>
      <c r="FDD19" s="46"/>
      <c r="FDE19" s="46"/>
      <c r="FDF19" s="46"/>
      <c r="FDG19" s="46"/>
      <c r="FDH19" s="46"/>
      <c r="FDI19" s="46"/>
      <c r="FDJ19" s="46"/>
      <c r="FDK19" s="46"/>
      <c r="FDL19" s="46"/>
      <c r="FDM19" s="46"/>
      <c r="FDN19" s="46"/>
      <c r="FDO19" s="46"/>
      <c r="FDP19" s="46"/>
      <c r="FDQ19" s="46"/>
      <c r="FDR19" s="46"/>
      <c r="FDS19" s="46"/>
      <c r="FDT19" s="46"/>
      <c r="FDU19" s="46"/>
      <c r="FDV19" s="46"/>
      <c r="FDW19" s="46"/>
      <c r="FDX19" s="46"/>
      <c r="FDY19" s="46"/>
      <c r="FDZ19" s="46"/>
      <c r="FEA19" s="46"/>
      <c r="FEB19" s="46"/>
      <c r="FEC19" s="46"/>
      <c r="FED19" s="46"/>
      <c r="FEE19" s="46"/>
      <c r="FEF19" s="46"/>
      <c r="FEG19" s="46"/>
      <c r="FEH19" s="46"/>
      <c r="FEI19" s="46"/>
      <c r="FEJ19" s="46"/>
      <c r="FEK19" s="46"/>
      <c r="FEL19" s="46"/>
      <c r="FEM19" s="46"/>
      <c r="FEN19" s="46"/>
      <c r="FEO19" s="46"/>
      <c r="FEP19" s="46"/>
      <c r="FEQ19" s="46"/>
      <c r="FER19" s="46"/>
      <c r="FES19" s="46"/>
      <c r="FET19" s="46"/>
      <c r="FEU19" s="46"/>
      <c r="FEV19" s="46"/>
      <c r="FEW19" s="46"/>
      <c r="FEX19" s="46"/>
      <c r="FEY19" s="46"/>
      <c r="FEZ19" s="46"/>
      <c r="FFA19" s="46"/>
      <c r="FFB19" s="46"/>
      <c r="FFC19" s="46"/>
      <c r="FFD19" s="46"/>
      <c r="FFE19" s="46"/>
      <c r="FFF19" s="46"/>
      <c r="FFG19" s="46"/>
      <c r="FFH19" s="46"/>
      <c r="FFI19" s="46"/>
      <c r="FFJ19" s="46"/>
      <c r="FFK19" s="46"/>
      <c r="FFL19" s="46"/>
      <c r="FFM19" s="46"/>
      <c r="FFN19" s="46"/>
      <c r="FFO19" s="46"/>
      <c r="FFP19" s="46"/>
      <c r="FFQ19" s="46"/>
      <c r="FFR19" s="46"/>
      <c r="FFS19" s="46"/>
      <c r="FFT19" s="46"/>
      <c r="FFU19" s="46"/>
      <c r="FFV19" s="46"/>
      <c r="FFW19" s="46"/>
      <c r="FFX19" s="46"/>
      <c r="FFY19" s="46"/>
      <c r="FFZ19" s="46"/>
      <c r="FGA19" s="46"/>
      <c r="FGB19" s="46"/>
      <c r="FGC19" s="46"/>
      <c r="FGD19" s="46"/>
      <c r="FGE19" s="46"/>
      <c r="FGF19" s="46"/>
      <c r="FGG19" s="46"/>
      <c r="FGH19" s="46"/>
      <c r="FGI19" s="46"/>
      <c r="FGJ19" s="46"/>
      <c r="FGK19" s="46"/>
      <c r="FGL19" s="46"/>
      <c r="FGM19" s="46"/>
      <c r="FGN19" s="46"/>
      <c r="FGO19" s="46"/>
      <c r="FGP19" s="46"/>
      <c r="FGQ19" s="46"/>
      <c r="FGR19" s="46"/>
      <c r="FGS19" s="46"/>
      <c r="FGT19" s="46"/>
      <c r="FGU19" s="46"/>
      <c r="FGV19" s="46"/>
      <c r="FGW19" s="46"/>
      <c r="FGX19" s="46"/>
      <c r="FGY19" s="46"/>
      <c r="FGZ19" s="46"/>
      <c r="FHA19" s="46"/>
      <c r="FHB19" s="46"/>
      <c r="FHC19" s="46"/>
      <c r="FHD19" s="46"/>
      <c r="FHE19" s="46"/>
      <c r="FHF19" s="46"/>
      <c r="FHG19" s="46"/>
      <c r="FHH19" s="46"/>
      <c r="FHI19" s="46"/>
      <c r="FHJ19" s="46"/>
      <c r="FHK19" s="46"/>
      <c r="FHL19" s="46"/>
      <c r="FHM19" s="46"/>
      <c r="FHN19" s="46"/>
      <c r="FHO19" s="46"/>
      <c r="FHP19" s="46"/>
      <c r="FHQ19" s="46"/>
      <c r="FHR19" s="46"/>
      <c r="FHS19" s="46"/>
      <c r="FHT19" s="46"/>
      <c r="FHU19" s="46"/>
      <c r="FHV19" s="46"/>
      <c r="FHW19" s="46"/>
      <c r="FHX19" s="46"/>
      <c r="FHY19" s="46"/>
      <c r="FHZ19" s="46"/>
      <c r="FIA19" s="46"/>
      <c r="FIB19" s="46"/>
      <c r="FIC19" s="46"/>
      <c r="FID19" s="46"/>
      <c r="FIE19" s="46"/>
      <c r="FIF19" s="46"/>
      <c r="FIG19" s="46"/>
      <c r="FIH19" s="46"/>
      <c r="FII19" s="46"/>
      <c r="FIJ19" s="46"/>
      <c r="FIK19" s="46"/>
      <c r="FIL19" s="46"/>
      <c r="FIM19" s="46"/>
      <c r="FIN19" s="46"/>
      <c r="FIO19" s="46"/>
      <c r="FIP19" s="46"/>
      <c r="FIQ19" s="46"/>
      <c r="FIR19" s="46"/>
      <c r="FIS19" s="46"/>
      <c r="FIT19" s="46"/>
      <c r="FIU19" s="46"/>
      <c r="FIV19" s="46"/>
      <c r="FIW19" s="46"/>
      <c r="FIX19" s="46"/>
      <c r="FIY19" s="46"/>
      <c r="FIZ19" s="46"/>
      <c r="FJA19" s="46"/>
      <c r="FJB19" s="46"/>
      <c r="FJC19" s="46"/>
      <c r="FJD19" s="46"/>
      <c r="FJE19" s="46"/>
      <c r="FJF19" s="46"/>
      <c r="FJG19" s="46"/>
      <c r="FJH19" s="46"/>
      <c r="FJI19" s="46"/>
      <c r="FJJ19" s="46"/>
      <c r="FJK19" s="46"/>
      <c r="FJL19" s="46"/>
      <c r="FJM19" s="46"/>
      <c r="FJN19" s="46"/>
      <c r="FJO19" s="46"/>
      <c r="FJP19" s="46"/>
      <c r="FJQ19" s="46"/>
      <c r="FJR19" s="46"/>
      <c r="FJS19" s="46"/>
      <c r="FJT19" s="46"/>
      <c r="FJU19" s="46"/>
      <c r="FJV19" s="46"/>
      <c r="FJW19" s="46"/>
      <c r="FJX19" s="46"/>
      <c r="FJY19" s="46"/>
      <c r="FJZ19" s="46"/>
      <c r="FKA19" s="46"/>
      <c r="FKB19" s="46"/>
      <c r="FKC19" s="46"/>
      <c r="FKD19" s="46"/>
      <c r="FKE19" s="46"/>
      <c r="FKF19" s="46"/>
      <c r="FKG19" s="46"/>
      <c r="FKH19" s="46"/>
      <c r="FKI19" s="46"/>
      <c r="FKJ19" s="46"/>
      <c r="FKK19" s="46"/>
      <c r="FKL19" s="46"/>
      <c r="FKM19" s="46"/>
      <c r="FKN19" s="46"/>
      <c r="FKO19" s="46"/>
      <c r="FKP19" s="46"/>
      <c r="FKQ19" s="46"/>
      <c r="FKR19" s="46"/>
      <c r="FKS19" s="46"/>
      <c r="FKT19" s="46"/>
      <c r="FKU19" s="46"/>
      <c r="FKV19" s="46"/>
      <c r="FKW19" s="46"/>
      <c r="FKX19" s="46"/>
      <c r="FKY19" s="46"/>
      <c r="FKZ19" s="46"/>
      <c r="FLA19" s="46"/>
      <c r="FLB19" s="46"/>
      <c r="FLC19" s="46"/>
      <c r="FLD19" s="46"/>
      <c r="FLE19" s="46"/>
      <c r="FLF19" s="46"/>
      <c r="FLG19" s="46"/>
      <c r="FLH19" s="46"/>
      <c r="FLI19" s="46"/>
      <c r="FLJ19" s="46"/>
      <c r="FLK19" s="46"/>
      <c r="FLL19" s="46"/>
      <c r="FLM19" s="46"/>
      <c r="FLN19" s="46"/>
      <c r="FLO19" s="46"/>
      <c r="FLP19" s="46"/>
      <c r="FLQ19" s="46"/>
      <c r="FLR19" s="46"/>
      <c r="FLS19" s="46"/>
      <c r="FLT19" s="46"/>
      <c r="FLU19" s="46"/>
      <c r="FLV19" s="46"/>
      <c r="FLW19" s="46"/>
      <c r="FLX19" s="46"/>
      <c r="FLY19" s="46"/>
      <c r="FLZ19" s="46"/>
      <c r="FMA19" s="46"/>
      <c r="FMB19" s="46"/>
      <c r="FMC19" s="46"/>
      <c r="FMD19" s="46"/>
      <c r="FME19" s="46"/>
      <c r="FMF19" s="46"/>
      <c r="FMG19" s="46"/>
      <c r="FMH19" s="46"/>
      <c r="FMI19" s="46"/>
      <c r="FMJ19" s="46"/>
      <c r="FMK19" s="46"/>
      <c r="FML19" s="46"/>
      <c r="FMM19" s="46"/>
      <c r="FMN19" s="46"/>
      <c r="FMO19" s="46"/>
      <c r="FMP19" s="46"/>
      <c r="FMQ19" s="46"/>
      <c r="FMR19" s="46"/>
      <c r="FMS19" s="46"/>
      <c r="FMT19" s="46"/>
      <c r="FMU19" s="46"/>
      <c r="FMV19" s="46"/>
      <c r="FMW19" s="46"/>
      <c r="FMX19" s="46"/>
      <c r="FMY19" s="46"/>
      <c r="FMZ19" s="46"/>
      <c r="FNA19" s="46"/>
      <c r="FNB19" s="46"/>
      <c r="FNC19" s="46"/>
      <c r="FND19" s="46"/>
      <c r="FNE19" s="46"/>
      <c r="FNF19" s="46"/>
      <c r="FNG19" s="46"/>
      <c r="FNH19" s="46"/>
      <c r="FNI19" s="46"/>
      <c r="FNJ19" s="46"/>
      <c r="FNK19" s="46"/>
      <c r="FNL19" s="46"/>
      <c r="FNM19" s="46"/>
      <c r="FNN19" s="46"/>
      <c r="FNO19" s="46"/>
      <c r="FNP19" s="46"/>
      <c r="FNQ19" s="46"/>
      <c r="FNR19" s="46"/>
      <c r="FNS19" s="46"/>
      <c r="FNT19" s="46"/>
      <c r="FNU19" s="46"/>
      <c r="FNV19" s="46"/>
      <c r="FNW19" s="46"/>
      <c r="FNX19" s="46"/>
      <c r="FNY19" s="46"/>
      <c r="FNZ19" s="46"/>
      <c r="FOA19" s="46"/>
      <c r="FOB19" s="46"/>
      <c r="FOC19" s="46"/>
      <c r="FOD19" s="46"/>
      <c r="FOE19" s="46"/>
      <c r="FOF19" s="46"/>
      <c r="FOG19" s="46"/>
      <c r="FOH19" s="46"/>
      <c r="FOI19" s="46"/>
      <c r="FOJ19" s="46"/>
      <c r="FOK19" s="46"/>
      <c r="FOL19" s="46"/>
      <c r="FOM19" s="46"/>
      <c r="FON19" s="46"/>
      <c r="FOO19" s="46"/>
      <c r="FOP19" s="46"/>
      <c r="FOQ19" s="46"/>
      <c r="FOR19" s="46"/>
      <c r="FOS19" s="46"/>
      <c r="FOT19" s="46"/>
      <c r="FOU19" s="46"/>
      <c r="FOV19" s="46"/>
      <c r="FOW19" s="46"/>
      <c r="FOX19" s="46"/>
      <c r="FOY19" s="46"/>
      <c r="FOZ19" s="46"/>
      <c r="FPA19" s="46"/>
      <c r="FPB19" s="46"/>
      <c r="FPC19" s="46"/>
      <c r="FPD19" s="46"/>
      <c r="FPE19" s="46"/>
      <c r="FPF19" s="46"/>
      <c r="FPG19" s="46"/>
      <c r="FPH19" s="46"/>
      <c r="FPI19" s="46"/>
      <c r="FPJ19" s="46"/>
      <c r="FPK19" s="46"/>
      <c r="FPL19" s="46"/>
      <c r="FPM19" s="46"/>
      <c r="FPN19" s="46"/>
      <c r="FPO19" s="46"/>
      <c r="FPP19" s="46"/>
      <c r="FPQ19" s="46"/>
      <c r="FPR19" s="46"/>
      <c r="FPS19" s="46"/>
      <c r="FPT19" s="46"/>
      <c r="FPU19" s="46"/>
      <c r="FPV19" s="46"/>
      <c r="FPW19" s="46"/>
      <c r="FPX19" s="46"/>
      <c r="FPY19" s="46"/>
      <c r="FPZ19" s="46"/>
      <c r="FQA19" s="46"/>
      <c r="FQB19" s="46"/>
      <c r="FQC19" s="46"/>
      <c r="FQD19" s="46"/>
      <c r="FQE19" s="46"/>
      <c r="FQF19" s="46"/>
      <c r="FQG19" s="46"/>
      <c r="FQH19" s="46"/>
      <c r="FQI19" s="46"/>
      <c r="FQJ19" s="46"/>
      <c r="FQK19" s="46"/>
      <c r="FQL19" s="46"/>
      <c r="FQM19" s="46"/>
      <c r="FQN19" s="46"/>
      <c r="FQO19" s="46"/>
      <c r="FQP19" s="46"/>
      <c r="FQQ19" s="46"/>
      <c r="FQR19" s="46"/>
      <c r="FQS19" s="46"/>
      <c r="FQT19" s="46"/>
      <c r="FQU19" s="46"/>
      <c r="FQV19" s="46"/>
      <c r="FQW19" s="46"/>
      <c r="FQX19" s="46"/>
      <c r="FQY19" s="46"/>
      <c r="FQZ19" s="46"/>
      <c r="FRA19" s="46"/>
      <c r="FRB19" s="46"/>
      <c r="FRC19" s="46"/>
      <c r="FRD19" s="46"/>
      <c r="FRE19" s="46"/>
      <c r="FRF19" s="46"/>
      <c r="FRG19" s="46"/>
      <c r="FRH19" s="46"/>
      <c r="FRI19" s="46"/>
      <c r="FRJ19" s="46"/>
      <c r="FRK19" s="46"/>
      <c r="FRL19" s="46"/>
      <c r="FRM19" s="46"/>
      <c r="FRN19" s="46"/>
      <c r="FRO19" s="46"/>
      <c r="FRP19" s="46"/>
      <c r="FRQ19" s="46"/>
      <c r="FRR19" s="46"/>
      <c r="FRS19" s="46"/>
      <c r="FRT19" s="46"/>
      <c r="FRU19" s="46"/>
      <c r="FRV19" s="46"/>
      <c r="FRW19" s="46"/>
      <c r="FRX19" s="46"/>
      <c r="FRY19" s="46"/>
      <c r="FRZ19" s="46"/>
      <c r="FSA19" s="46"/>
      <c r="FSB19" s="46"/>
      <c r="FSC19" s="46"/>
      <c r="FSD19" s="46"/>
      <c r="FSE19" s="46"/>
      <c r="FSF19" s="46"/>
      <c r="FSG19" s="46"/>
      <c r="FSH19" s="46"/>
      <c r="FSI19" s="46"/>
      <c r="FSJ19" s="46"/>
      <c r="FSK19" s="46"/>
      <c r="FSL19" s="46"/>
      <c r="FSM19" s="46"/>
      <c r="FSN19" s="46"/>
      <c r="FSO19" s="46"/>
      <c r="FSP19" s="46"/>
      <c r="FSQ19" s="46"/>
      <c r="FSR19" s="46"/>
      <c r="FSS19" s="46"/>
      <c r="FST19" s="46"/>
      <c r="FSU19" s="46"/>
      <c r="FSV19" s="46"/>
      <c r="FSW19" s="46"/>
      <c r="FSX19" s="46"/>
      <c r="FSY19" s="46"/>
      <c r="FSZ19" s="46"/>
      <c r="FTA19" s="46"/>
      <c r="FTB19" s="46"/>
      <c r="FTC19" s="46"/>
      <c r="FTD19" s="46"/>
      <c r="FTE19" s="46"/>
      <c r="FTF19" s="46"/>
      <c r="FTG19" s="46"/>
      <c r="FTH19" s="46"/>
      <c r="FTI19" s="46"/>
      <c r="FTJ19" s="46"/>
      <c r="FTK19" s="46"/>
      <c r="FTL19" s="46"/>
      <c r="FTM19" s="46"/>
      <c r="FTN19" s="46"/>
      <c r="FTO19" s="46"/>
      <c r="FTP19" s="46"/>
      <c r="FTQ19" s="46"/>
      <c r="FTR19" s="46"/>
      <c r="FTS19" s="46"/>
      <c r="FTT19" s="46"/>
      <c r="FTU19" s="46"/>
      <c r="FTV19" s="46"/>
      <c r="FTW19" s="46"/>
      <c r="FTX19" s="46"/>
      <c r="FTY19" s="46"/>
      <c r="FTZ19" s="46"/>
      <c r="FUA19" s="46"/>
      <c r="FUB19" s="46"/>
      <c r="FUC19" s="46"/>
      <c r="FUD19" s="46"/>
      <c r="FUE19" s="46"/>
      <c r="FUF19" s="46"/>
      <c r="FUG19" s="46"/>
      <c r="FUH19" s="46"/>
      <c r="FUI19" s="46"/>
      <c r="FUJ19" s="46"/>
      <c r="FUK19" s="46"/>
      <c r="FUL19" s="46"/>
      <c r="FUM19" s="46"/>
      <c r="FUN19" s="46"/>
      <c r="FUO19" s="46"/>
      <c r="FUP19" s="46"/>
      <c r="FUQ19" s="46"/>
      <c r="FUR19" s="46"/>
      <c r="FUS19" s="46"/>
      <c r="FUT19" s="46"/>
      <c r="FUU19" s="46"/>
      <c r="FUV19" s="46"/>
      <c r="FUW19" s="46"/>
      <c r="FUX19" s="46"/>
      <c r="FUY19" s="46"/>
      <c r="FUZ19" s="46"/>
      <c r="FVA19" s="46"/>
      <c r="FVB19" s="46"/>
      <c r="FVC19" s="46"/>
      <c r="FVD19" s="46"/>
      <c r="FVE19" s="46"/>
      <c r="FVF19" s="46"/>
      <c r="FVG19" s="46"/>
      <c r="FVH19" s="46"/>
      <c r="FVI19" s="46"/>
      <c r="FVJ19" s="46"/>
      <c r="FVK19" s="46"/>
      <c r="FVL19" s="46"/>
      <c r="FVM19" s="46"/>
      <c r="FVN19" s="46"/>
      <c r="FVO19" s="46"/>
      <c r="FVP19" s="46"/>
      <c r="FVQ19" s="46"/>
      <c r="FVR19" s="46"/>
      <c r="FVS19" s="46"/>
      <c r="FVT19" s="46"/>
      <c r="FVU19" s="46"/>
      <c r="FVV19" s="46"/>
      <c r="FVW19" s="46"/>
      <c r="FVX19" s="46"/>
      <c r="FVY19" s="46"/>
      <c r="FVZ19" s="46"/>
      <c r="FWA19" s="46"/>
      <c r="FWB19" s="46"/>
      <c r="FWC19" s="46"/>
      <c r="FWD19" s="46"/>
      <c r="FWE19" s="46"/>
      <c r="FWF19" s="46"/>
      <c r="FWG19" s="46"/>
      <c r="FWH19" s="46"/>
      <c r="FWI19" s="46"/>
      <c r="FWJ19" s="46"/>
      <c r="FWK19" s="46"/>
      <c r="FWL19" s="46"/>
      <c r="FWM19" s="46"/>
      <c r="FWN19" s="46"/>
      <c r="FWO19" s="46"/>
      <c r="FWP19" s="46"/>
      <c r="FWQ19" s="46"/>
      <c r="FWR19" s="46"/>
      <c r="FWS19" s="46"/>
      <c r="FWT19" s="46"/>
      <c r="FWU19" s="46"/>
      <c r="FWV19" s="46"/>
      <c r="FWW19" s="46"/>
      <c r="FWX19" s="46"/>
      <c r="FWY19" s="46"/>
      <c r="FWZ19" s="46"/>
      <c r="FXA19" s="46"/>
      <c r="FXB19" s="46"/>
      <c r="FXC19" s="46"/>
      <c r="FXD19" s="46"/>
      <c r="FXE19" s="46"/>
      <c r="FXF19" s="46"/>
      <c r="FXG19" s="46"/>
      <c r="FXH19" s="46"/>
      <c r="FXI19" s="46"/>
      <c r="FXJ19" s="46"/>
      <c r="FXK19" s="46"/>
      <c r="FXL19" s="46"/>
      <c r="FXM19" s="46"/>
      <c r="FXN19" s="46"/>
      <c r="FXO19" s="46"/>
      <c r="FXP19" s="46"/>
      <c r="FXQ19" s="46"/>
      <c r="FXR19" s="46"/>
      <c r="FXS19" s="46"/>
      <c r="FXT19" s="46"/>
      <c r="FXU19" s="46"/>
      <c r="FXV19" s="46"/>
      <c r="FXW19" s="46"/>
      <c r="FXX19" s="46"/>
      <c r="FXY19" s="46"/>
      <c r="FXZ19" s="46"/>
      <c r="FYA19" s="46"/>
      <c r="FYB19" s="46"/>
      <c r="FYC19" s="46"/>
      <c r="FYD19" s="46"/>
      <c r="FYE19" s="46"/>
      <c r="FYF19" s="46"/>
      <c r="FYG19" s="46"/>
      <c r="FYH19" s="46"/>
      <c r="FYI19" s="46"/>
      <c r="FYJ19" s="46"/>
      <c r="FYK19" s="46"/>
      <c r="FYL19" s="46"/>
      <c r="FYM19" s="46"/>
      <c r="FYN19" s="46"/>
      <c r="FYO19" s="46"/>
      <c r="FYP19" s="46"/>
      <c r="FYQ19" s="46"/>
      <c r="FYR19" s="46"/>
      <c r="FYS19" s="46"/>
      <c r="FYT19" s="46"/>
      <c r="FYU19" s="46"/>
      <c r="FYV19" s="46"/>
      <c r="FYW19" s="46"/>
      <c r="FYX19" s="46"/>
      <c r="FYY19" s="46"/>
      <c r="FYZ19" s="46"/>
      <c r="FZA19" s="46"/>
      <c r="FZB19" s="46"/>
      <c r="FZC19" s="46"/>
      <c r="FZD19" s="46"/>
      <c r="FZE19" s="46"/>
      <c r="FZF19" s="46"/>
      <c r="FZG19" s="46"/>
      <c r="FZH19" s="46"/>
      <c r="FZI19" s="46"/>
      <c r="FZJ19" s="46"/>
      <c r="FZK19" s="46"/>
      <c r="FZL19" s="46"/>
      <c r="FZM19" s="46"/>
      <c r="FZN19" s="46"/>
      <c r="FZO19" s="46"/>
      <c r="FZP19" s="46"/>
      <c r="FZQ19" s="46"/>
      <c r="FZR19" s="46"/>
      <c r="FZS19" s="46"/>
      <c r="FZT19" s="46"/>
      <c r="FZU19" s="46"/>
      <c r="FZV19" s="46"/>
      <c r="FZW19" s="46"/>
      <c r="FZX19" s="46"/>
      <c r="FZY19" s="46"/>
      <c r="FZZ19" s="46"/>
      <c r="GAA19" s="46"/>
      <c r="GAB19" s="46"/>
      <c r="GAC19" s="46"/>
      <c r="GAD19" s="46"/>
      <c r="GAE19" s="46"/>
      <c r="GAF19" s="46"/>
      <c r="GAG19" s="46"/>
      <c r="GAH19" s="46"/>
      <c r="GAI19" s="46"/>
      <c r="GAJ19" s="46"/>
      <c r="GAK19" s="46"/>
      <c r="GAL19" s="46"/>
      <c r="GAM19" s="46"/>
      <c r="GAN19" s="46"/>
      <c r="GAO19" s="46"/>
      <c r="GAP19" s="46"/>
      <c r="GAQ19" s="46"/>
      <c r="GAR19" s="46"/>
      <c r="GAS19" s="46"/>
      <c r="GAT19" s="46"/>
      <c r="GAU19" s="46"/>
      <c r="GAV19" s="46"/>
      <c r="GAW19" s="46"/>
      <c r="GAX19" s="46"/>
      <c r="GAY19" s="46"/>
      <c r="GAZ19" s="46"/>
      <c r="GBA19" s="46"/>
      <c r="GBB19" s="46"/>
      <c r="GBC19" s="46"/>
      <c r="GBD19" s="46"/>
      <c r="GBE19" s="46"/>
      <c r="GBF19" s="46"/>
      <c r="GBG19" s="46"/>
      <c r="GBH19" s="46"/>
      <c r="GBI19" s="46"/>
      <c r="GBJ19" s="46"/>
      <c r="GBK19" s="46"/>
      <c r="GBL19" s="46"/>
      <c r="GBM19" s="46"/>
      <c r="GBN19" s="46"/>
      <c r="GBO19" s="46"/>
      <c r="GBP19" s="46"/>
      <c r="GBQ19" s="46"/>
      <c r="GBR19" s="46"/>
      <c r="GBS19" s="46"/>
      <c r="GBT19" s="46"/>
      <c r="GBU19" s="46"/>
      <c r="GBV19" s="46"/>
      <c r="GBW19" s="46"/>
      <c r="GBX19" s="46"/>
      <c r="GBY19" s="46"/>
      <c r="GBZ19" s="46"/>
      <c r="GCA19" s="46"/>
      <c r="GCB19" s="46"/>
      <c r="GCC19" s="46"/>
      <c r="GCD19" s="46"/>
      <c r="GCE19" s="46"/>
      <c r="GCF19" s="46"/>
      <c r="GCG19" s="46"/>
      <c r="GCH19" s="46"/>
      <c r="GCI19" s="46"/>
      <c r="GCJ19" s="46"/>
      <c r="GCK19" s="46"/>
      <c r="GCL19" s="46"/>
      <c r="GCM19" s="46"/>
      <c r="GCN19" s="46"/>
      <c r="GCO19" s="46"/>
      <c r="GCP19" s="46"/>
      <c r="GCQ19" s="46"/>
      <c r="GCR19" s="46"/>
      <c r="GCS19" s="46"/>
      <c r="GCT19" s="46"/>
      <c r="GCU19" s="46"/>
      <c r="GCV19" s="46"/>
      <c r="GCW19" s="46"/>
      <c r="GCX19" s="46"/>
      <c r="GCY19" s="46"/>
      <c r="GCZ19" s="46"/>
      <c r="GDA19" s="46"/>
      <c r="GDB19" s="46"/>
      <c r="GDC19" s="46"/>
      <c r="GDD19" s="46"/>
      <c r="GDE19" s="46"/>
      <c r="GDF19" s="46"/>
      <c r="GDG19" s="46"/>
      <c r="GDH19" s="46"/>
      <c r="GDI19" s="46"/>
      <c r="GDJ19" s="46"/>
      <c r="GDK19" s="46"/>
      <c r="GDL19" s="46"/>
      <c r="GDM19" s="46"/>
      <c r="GDN19" s="46"/>
      <c r="GDO19" s="46"/>
      <c r="GDP19" s="46"/>
      <c r="GDQ19" s="46"/>
      <c r="GDR19" s="46"/>
      <c r="GDS19" s="46"/>
      <c r="GDT19" s="46"/>
      <c r="GDU19" s="46"/>
      <c r="GDV19" s="46"/>
      <c r="GDW19" s="46"/>
      <c r="GDX19" s="46"/>
      <c r="GDY19" s="46"/>
      <c r="GDZ19" s="46"/>
      <c r="GEA19" s="46"/>
      <c r="GEB19" s="46"/>
      <c r="GEC19" s="46"/>
      <c r="GED19" s="46"/>
      <c r="GEE19" s="46"/>
      <c r="GEF19" s="46"/>
      <c r="GEG19" s="46"/>
      <c r="GEH19" s="46"/>
      <c r="GEI19" s="46"/>
      <c r="GEJ19" s="46"/>
      <c r="GEK19" s="46"/>
      <c r="GEL19" s="46"/>
      <c r="GEM19" s="46"/>
      <c r="GEN19" s="46"/>
      <c r="GEO19" s="46"/>
      <c r="GEP19" s="46"/>
      <c r="GEQ19" s="46"/>
      <c r="GER19" s="46"/>
      <c r="GES19" s="46"/>
      <c r="GET19" s="46"/>
      <c r="GEU19" s="46"/>
      <c r="GEV19" s="46"/>
      <c r="GEW19" s="46"/>
      <c r="GEX19" s="46"/>
      <c r="GEY19" s="46"/>
      <c r="GEZ19" s="46"/>
      <c r="GFA19" s="46"/>
      <c r="GFB19" s="46"/>
      <c r="GFC19" s="46"/>
      <c r="GFD19" s="46"/>
      <c r="GFE19" s="46"/>
      <c r="GFF19" s="46"/>
      <c r="GFG19" s="46"/>
      <c r="GFH19" s="46"/>
      <c r="GFI19" s="46"/>
      <c r="GFJ19" s="46"/>
      <c r="GFK19" s="46"/>
      <c r="GFL19" s="46"/>
      <c r="GFM19" s="46"/>
      <c r="GFN19" s="46"/>
      <c r="GFO19" s="46"/>
      <c r="GFP19" s="46"/>
      <c r="GFQ19" s="46"/>
      <c r="GFR19" s="46"/>
      <c r="GFS19" s="46"/>
      <c r="GFT19" s="46"/>
      <c r="GFU19" s="46"/>
      <c r="GFV19" s="46"/>
      <c r="GFW19" s="46"/>
      <c r="GFX19" s="46"/>
      <c r="GFY19" s="46"/>
      <c r="GFZ19" s="46"/>
      <c r="GGA19" s="46"/>
      <c r="GGB19" s="46"/>
      <c r="GGC19" s="46"/>
      <c r="GGD19" s="46"/>
      <c r="GGE19" s="46"/>
      <c r="GGF19" s="46"/>
      <c r="GGG19" s="46"/>
      <c r="GGH19" s="46"/>
      <c r="GGI19" s="46"/>
      <c r="GGJ19" s="46"/>
      <c r="GGK19" s="46"/>
      <c r="GGL19" s="46"/>
      <c r="GGM19" s="46"/>
      <c r="GGN19" s="46"/>
      <c r="GGO19" s="46"/>
      <c r="GGP19" s="46"/>
      <c r="GGQ19" s="46"/>
      <c r="GGR19" s="46"/>
      <c r="GGS19" s="46"/>
      <c r="GGT19" s="46"/>
      <c r="GGU19" s="46"/>
      <c r="GGV19" s="46"/>
      <c r="GGW19" s="46"/>
      <c r="GGX19" s="46"/>
      <c r="GGY19" s="46"/>
      <c r="GGZ19" s="46"/>
      <c r="GHA19" s="46"/>
      <c r="GHB19" s="46"/>
      <c r="GHC19" s="46"/>
      <c r="GHD19" s="46"/>
      <c r="GHE19" s="46"/>
      <c r="GHF19" s="46"/>
      <c r="GHG19" s="46"/>
      <c r="GHH19" s="46"/>
      <c r="GHI19" s="46"/>
      <c r="GHJ19" s="46"/>
      <c r="GHK19" s="46"/>
      <c r="GHL19" s="46"/>
      <c r="GHM19" s="46"/>
      <c r="GHN19" s="46"/>
      <c r="GHO19" s="46"/>
      <c r="GHP19" s="46"/>
      <c r="GHQ19" s="46"/>
      <c r="GHR19" s="46"/>
      <c r="GHS19" s="46"/>
      <c r="GHT19" s="46"/>
      <c r="GHU19" s="46"/>
      <c r="GHV19" s="46"/>
      <c r="GHW19" s="46"/>
      <c r="GHX19" s="46"/>
      <c r="GHY19" s="46"/>
      <c r="GHZ19" s="46"/>
      <c r="GIA19" s="46"/>
      <c r="GIB19" s="46"/>
      <c r="GIC19" s="46"/>
      <c r="GID19" s="46"/>
      <c r="GIE19" s="46"/>
      <c r="GIF19" s="46"/>
      <c r="GIG19" s="46"/>
      <c r="GIH19" s="46"/>
      <c r="GII19" s="46"/>
      <c r="GIJ19" s="46"/>
      <c r="GIK19" s="46"/>
      <c r="GIL19" s="46"/>
      <c r="GIM19" s="46"/>
      <c r="GIN19" s="46"/>
      <c r="GIO19" s="46"/>
      <c r="GIP19" s="46"/>
      <c r="GIQ19" s="46"/>
      <c r="GIR19" s="46"/>
      <c r="GIS19" s="46"/>
      <c r="GIT19" s="46"/>
      <c r="GIU19" s="46"/>
      <c r="GIV19" s="46"/>
      <c r="GIW19" s="46"/>
      <c r="GIX19" s="46"/>
      <c r="GIY19" s="46"/>
      <c r="GIZ19" s="46"/>
      <c r="GJA19" s="46"/>
      <c r="GJB19" s="46"/>
      <c r="GJC19" s="46"/>
      <c r="GJD19" s="46"/>
      <c r="GJE19" s="46"/>
      <c r="GJF19" s="46"/>
      <c r="GJG19" s="46"/>
      <c r="GJH19" s="46"/>
      <c r="GJI19" s="46"/>
      <c r="GJJ19" s="46"/>
      <c r="GJK19" s="46"/>
      <c r="GJL19" s="46"/>
      <c r="GJM19" s="46"/>
      <c r="GJN19" s="46"/>
      <c r="GJO19" s="46"/>
      <c r="GJP19" s="46"/>
      <c r="GJQ19" s="46"/>
      <c r="GJR19" s="46"/>
      <c r="GJS19" s="46"/>
      <c r="GJT19" s="46"/>
      <c r="GJU19" s="46"/>
      <c r="GJV19" s="46"/>
      <c r="GJW19" s="46"/>
      <c r="GJX19" s="46"/>
      <c r="GJY19" s="46"/>
      <c r="GJZ19" s="46"/>
      <c r="GKA19" s="46"/>
      <c r="GKB19" s="46"/>
      <c r="GKC19" s="46"/>
      <c r="GKD19" s="46"/>
      <c r="GKE19" s="46"/>
      <c r="GKF19" s="46"/>
      <c r="GKG19" s="46"/>
      <c r="GKH19" s="46"/>
      <c r="GKI19" s="46"/>
      <c r="GKJ19" s="46"/>
      <c r="GKK19" s="46"/>
      <c r="GKL19" s="46"/>
      <c r="GKM19" s="46"/>
      <c r="GKN19" s="46"/>
      <c r="GKO19" s="46"/>
      <c r="GKP19" s="46"/>
      <c r="GKQ19" s="46"/>
      <c r="GKR19" s="46"/>
      <c r="GKS19" s="46"/>
      <c r="GKT19" s="46"/>
      <c r="GKU19" s="46"/>
      <c r="GKV19" s="46"/>
      <c r="GKW19" s="46"/>
      <c r="GKX19" s="46"/>
      <c r="GKY19" s="46"/>
      <c r="GKZ19" s="46"/>
      <c r="GLA19" s="46"/>
      <c r="GLB19" s="46"/>
      <c r="GLC19" s="46"/>
      <c r="GLD19" s="46"/>
      <c r="GLE19" s="46"/>
      <c r="GLF19" s="46"/>
      <c r="GLG19" s="46"/>
      <c r="GLH19" s="46"/>
      <c r="GLI19" s="46"/>
      <c r="GLJ19" s="46"/>
      <c r="GLK19" s="46"/>
      <c r="GLL19" s="46"/>
      <c r="GLM19" s="46"/>
      <c r="GLN19" s="46"/>
      <c r="GLO19" s="46"/>
      <c r="GLP19" s="46"/>
      <c r="GLQ19" s="46"/>
      <c r="GLR19" s="46"/>
      <c r="GLS19" s="46"/>
      <c r="GLT19" s="46"/>
      <c r="GLU19" s="46"/>
      <c r="GLV19" s="46"/>
      <c r="GLW19" s="46"/>
      <c r="GLX19" s="46"/>
      <c r="GLY19" s="46"/>
      <c r="GLZ19" s="46"/>
      <c r="GMA19" s="46"/>
      <c r="GMB19" s="46"/>
      <c r="GMC19" s="46"/>
      <c r="GMD19" s="46"/>
      <c r="GME19" s="46"/>
      <c r="GMF19" s="46"/>
      <c r="GMG19" s="46"/>
      <c r="GMH19" s="46"/>
      <c r="GMI19" s="46"/>
      <c r="GMJ19" s="46"/>
      <c r="GMK19" s="46"/>
      <c r="GML19" s="46"/>
      <c r="GMM19" s="46"/>
      <c r="GMN19" s="46"/>
      <c r="GMO19" s="46"/>
      <c r="GMP19" s="46"/>
      <c r="GMQ19" s="46"/>
      <c r="GMR19" s="46"/>
      <c r="GMS19" s="46"/>
      <c r="GMT19" s="46"/>
      <c r="GMU19" s="46"/>
      <c r="GMV19" s="46"/>
      <c r="GMW19" s="46"/>
      <c r="GMX19" s="46"/>
      <c r="GMY19" s="46"/>
      <c r="GMZ19" s="46"/>
      <c r="GNA19" s="46"/>
      <c r="GNB19" s="46"/>
      <c r="GNC19" s="46"/>
      <c r="GND19" s="46"/>
      <c r="GNE19" s="46"/>
      <c r="GNF19" s="46"/>
      <c r="GNG19" s="46"/>
      <c r="GNH19" s="46"/>
      <c r="GNI19" s="46"/>
      <c r="GNJ19" s="46"/>
      <c r="GNK19" s="46"/>
      <c r="GNL19" s="46"/>
      <c r="GNM19" s="46"/>
      <c r="GNN19" s="46"/>
      <c r="GNO19" s="46"/>
      <c r="GNP19" s="46"/>
      <c r="GNQ19" s="46"/>
      <c r="GNR19" s="46"/>
      <c r="GNS19" s="46"/>
      <c r="GNT19" s="46"/>
      <c r="GNU19" s="46"/>
      <c r="GNV19" s="46"/>
      <c r="GNW19" s="46"/>
      <c r="GNX19" s="46"/>
      <c r="GNY19" s="46"/>
      <c r="GNZ19" s="46"/>
      <c r="GOA19" s="46"/>
      <c r="GOB19" s="46"/>
      <c r="GOC19" s="46"/>
      <c r="GOD19" s="46"/>
      <c r="GOE19" s="46"/>
      <c r="GOF19" s="46"/>
      <c r="GOG19" s="46"/>
      <c r="GOH19" s="46"/>
      <c r="GOI19" s="46"/>
      <c r="GOJ19" s="46"/>
      <c r="GOK19" s="46"/>
      <c r="GOL19" s="46"/>
      <c r="GOM19" s="46"/>
      <c r="GON19" s="46"/>
      <c r="GOO19" s="46"/>
      <c r="GOP19" s="46"/>
      <c r="GOQ19" s="46"/>
      <c r="GOR19" s="46"/>
      <c r="GOS19" s="46"/>
      <c r="GOT19" s="46"/>
      <c r="GOU19" s="46"/>
      <c r="GOV19" s="46"/>
      <c r="GOW19" s="46"/>
      <c r="GOX19" s="46"/>
      <c r="GOY19" s="46"/>
      <c r="GOZ19" s="46"/>
      <c r="GPA19" s="46"/>
      <c r="GPB19" s="46"/>
      <c r="GPC19" s="46"/>
      <c r="GPD19" s="46"/>
      <c r="GPE19" s="46"/>
      <c r="GPF19" s="46"/>
      <c r="GPG19" s="46"/>
      <c r="GPH19" s="46"/>
      <c r="GPI19" s="46"/>
      <c r="GPJ19" s="46"/>
      <c r="GPK19" s="46"/>
      <c r="GPL19" s="46"/>
      <c r="GPM19" s="46"/>
      <c r="GPN19" s="46"/>
      <c r="GPO19" s="46"/>
      <c r="GPP19" s="46"/>
      <c r="GPQ19" s="46"/>
      <c r="GPR19" s="46"/>
      <c r="GPS19" s="46"/>
      <c r="GPT19" s="46"/>
      <c r="GPU19" s="46"/>
      <c r="GPV19" s="46"/>
      <c r="GPW19" s="46"/>
      <c r="GPX19" s="46"/>
      <c r="GPY19" s="46"/>
      <c r="GPZ19" s="46"/>
      <c r="GQA19" s="46"/>
      <c r="GQB19" s="46"/>
      <c r="GQC19" s="46"/>
      <c r="GQD19" s="46"/>
      <c r="GQE19" s="46"/>
      <c r="GQF19" s="46"/>
      <c r="GQG19" s="46"/>
      <c r="GQH19" s="46"/>
      <c r="GQI19" s="46"/>
      <c r="GQJ19" s="46"/>
      <c r="GQK19" s="46"/>
      <c r="GQL19" s="46"/>
      <c r="GQM19" s="46"/>
      <c r="GQN19" s="46"/>
      <c r="GQO19" s="46"/>
      <c r="GQP19" s="46"/>
      <c r="GQQ19" s="46"/>
      <c r="GQR19" s="46"/>
      <c r="GQS19" s="46"/>
      <c r="GQT19" s="46"/>
      <c r="GQU19" s="46"/>
      <c r="GQV19" s="46"/>
      <c r="GQW19" s="46"/>
      <c r="GQX19" s="46"/>
      <c r="GQY19" s="46"/>
      <c r="GQZ19" s="46"/>
      <c r="GRA19" s="46"/>
      <c r="GRB19" s="46"/>
      <c r="GRC19" s="46"/>
      <c r="GRD19" s="46"/>
      <c r="GRE19" s="46"/>
      <c r="GRF19" s="46"/>
      <c r="GRG19" s="46"/>
      <c r="GRH19" s="46"/>
      <c r="GRI19" s="46"/>
      <c r="GRJ19" s="46"/>
      <c r="GRK19" s="46"/>
      <c r="GRL19" s="46"/>
      <c r="GRM19" s="46"/>
      <c r="GRN19" s="46"/>
      <c r="GRO19" s="46"/>
      <c r="GRP19" s="46"/>
      <c r="GRQ19" s="46"/>
      <c r="GRR19" s="46"/>
      <c r="GRS19" s="46"/>
      <c r="GRT19" s="46"/>
      <c r="GRU19" s="46"/>
      <c r="GRV19" s="46"/>
      <c r="GRW19" s="46"/>
      <c r="GRX19" s="46"/>
      <c r="GRY19" s="46"/>
      <c r="GRZ19" s="46"/>
      <c r="GSA19" s="46"/>
      <c r="GSB19" s="46"/>
      <c r="GSC19" s="46"/>
      <c r="GSD19" s="46"/>
      <c r="GSE19" s="46"/>
      <c r="GSF19" s="46"/>
      <c r="GSG19" s="46"/>
      <c r="GSH19" s="46"/>
      <c r="GSI19" s="46"/>
      <c r="GSJ19" s="46"/>
      <c r="GSK19" s="46"/>
      <c r="GSL19" s="46"/>
      <c r="GSM19" s="46"/>
      <c r="GSN19" s="46"/>
      <c r="GSO19" s="46"/>
      <c r="GSP19" s="46"/>
      <c r="GSQ19" s="46"/>
      <c r="GSR19" s="46"/>
      <c r="GSS19" s="46"/>
      <c r="GST19" s="46"/>
      <c r="GSU19" s="46"/>
      <c r="GSV19" s="46"/>
      <c r="GSW19" s="46"/>
      <c r="GSX19" s="46"/>
      <c r="GSY19" s="46"/>
      <c r="GSZ19" s="46"/>
      <c r="GTA19" s="46"/>
      <c r="GTB19" s="46"/>
      <c r="GTC19" s="46"/>
      <c r="GTD19" s="46"/>
      <c r="GTE19" s="46"/>
      <c r="GTF19" s="46"/>
      <c r="GTG19" s="46"/>
      <c r="GTH19" s="46"/>
      <c r="GTI19" s="46"/>
      <c r="GTJ19" s="46"/>
      <c r="GTK19" s="46"/>
      <c r="GTL19" s="46"/>
      <c r="GTM19" s="46"/>
      <c r="GTN19" s="46"/>
      <c r="GTO19" s="46"/>
      <c r="GTP19" s="46"/>
      <c r="GTQ19" s="46"/>
      <c r="GTR19" s="46"/>
      <c r="GTS19" s="46"/>
      <c r="GTT19" s="46"/>
      <c r="GTU19" s="46"/>
      <c r="GTV19" s="46"/>
      <c r="GTW19" s="46"/>
      <c r="GTX19" s="46"/>
      <c r="GTY19" s="46"/>
      <c r="GTZ19" s="46"/>
      <c r="GUA19" s="46"/>
      <c r="GUB19" s="46"/>
      <c r="GUC19" s="46"/>
      <c r="GUD19" s="46"/>
      <c r="GUE19" s="46"/>
      <c r="GUF19" s="46"/>
      <c r="GUG19" s="46"/>
      <c r="GUH19" s="46"/>
      <c r="GUI19" s="46"/>
      <c r="GUJ19" s="46"/>
      <c r="GUK19" s="46"/>
      <c r="GUL19" s="46"/>
      <c r="GUM19" s="46"/>
      <c r="GUN19" s="46"/>
      <c r="GUO19" s="46"/>
      <c r="GUP19" s="46"/>
      <c r="GUQ19" s="46"/>
      <c r="GUR19" s="46"/>
      <c r="GUS19" s="46"/>
      <c r="GUT19" s="46"/>
      <c r="GUU19" s="46"/>
      <c r="GUV19" s="46"/>
      <c r="GUW19" s="46"/>
      <c r="GUX19" s="46"/>
      <c r="GUY19" s="46"/>
      <c r="GUZ19" s="46"/>
      <c r="GVA19" s="46"/>
      <c r="GVB19" s="46"/>
      <c r="GVC19" s="46"/>
      <c r="GVD19" s="46"/>
      <c r="GVE19" s="46"/>
      <c r="GVF19" s="46"/>
      <c r="GVG19" s="46"/>
      <c r="GVH19" s="46"/>
      <c r="GVI19" s="46"/>
      <c r="GVJ19" s="46"/>
      <c r="GVK19" s="46"/>
      <c r="GVL19" s="46"/>
      <c r="GVM19" s="46"/>
      <c r="GVN19" s="46"/>
      <c r="GVO19" s="46"/>
      <c r="GVP19" s="46"/>
      <c r="GVQ19" s="46"/>
      <c r="GVR19" s="46"/>
      <c r="GVS19" s="46"/>
      <c r="GVT19" s="46"/>
      <c r="GVU19" s="46"/>
      <c r="GVV19" s="46"/>
      <c r="GVW19" s="46"/>
      <c r="GVX19" s="46"/>
      <c r="GVY19" s="46"/>
      <c r="GVZ19" s="46"/>
      <c r="GWA19" s="46"/>
      <c r="GWB19" s="46"/>
      <c r="GWC19" s="46"/>
      <c r="GWD19" s="46"/>
      <c r="GWE19" s="46"/>
      <c r="GWF19" s="46"/>
      <c r="GWG19" s="46"/>
      <c r="GWH19" s="46"/>
      <c r="GWI19" s="46"/>
      <c r="GWJ19" s="46"/>
      <c r="GWK19" s="46"/>
      <c r="GWL19" s="46"/>
      <c r="GWM19" s="46"/>
      <c r="GWN19" s="46"/>
      <c r="GWO19" s="46"/>
      <c r="GWP19" s="46"/>
      <c r="GWQ19" s="46"/>
      <c r="GWR19" s="46"/>
      <c r="GWS19" s="46"/>
      <c r="GWT19" s="46"/>
      <c r="GWU19" s="46"/>
      <c r="GWV19" s="46"/>
      <c r="GWW19" s="46"/>
      <c r="GWX19" s="46"/>
      <c r="GWY19" s="46"/>
      <c r="GWZ19" s="46"/>
      <c r="GXA19" s="46"/>
      <c r="GXB19" s="46"/>
      <c r="GXC19" s="46"/>
      <c r="GXD19" s="46"/>
      <c r="GXE19" s="46"/>
      <c r="GXF19" s="46"/>
      <c r="GXG19" s="46"/>
      <c r="GXH19" s="46"/>
      <c r="GXI19" s="46"/>
      <c r="GXJ19" s="46"/>
      <c r="GXK19" s="46"/>
      <c r="GXL19" s="46"/>
      <c r="GXM19" s="46"/>
      <c r="GXN19" s="46"/>
      <c r="GXO19" s="46"/>
      <c r="GXP19" s="46"/>
      <c r="GXQ19" s="46"/>
      <c r="GXR19" s="46"/>
      <c r="GXS19" s="46"/>
      <c r="GXT19" s="46"/>
      <c r="GXU19" s="46"/>
      <c r="GXV19" s="46"/>
      <c r="GXW19" s="46"/>
      <c r="GXX19" s="46"/>
      <c r="GXY19" s="46"/>
      <c r="GXZ19" s="46"/>
      <c r="GYA19" s="46"/>
      <c r="GYB19" s="46"/>
      <c r="GYC19" s="46"/>
      <c r="GYD19" s="46"/>
      <c r="GYE19" s="46"/>
      <c r="GYF19" s="46"/>
      <c r="GYG19" s="46"/>
      <c r="GYH19" s="46"/>
      <c r="GYI19" s="46"/>
      <c r="GYJ19" s="46"/>
      <c r="GYK19" s="46"/>
      <c r="GYL19" s="46"/>
      <c r="GYM19" s="46"/>
      <c r="GYN19" s="46"/>
      <c r="GYO19" s="46"/>
      <c r="GYP19" s="46"/>
      <c r="GYQ19" s="46"/>
      <c r="GYR19" s="46"/>
      <c r="GYS19" s="46"/>
      <c r="GYT19" s="46"/>
      <c r="GYU19" s="46"/>
      <c r="GYV19" s="46"/>
      <c r="GYW19" s="46"/>
      <c r="GYX19" s="46"/>
      <c r="GYY19" s="46"/>
      <c r="GYZ19" s="46"/>
      <c r="GZA19" s="46"/>
      <c r="GZB19" s="46"/>
      <c r="GZC19" s="46"/>
      <c r="GZD19" s="46"/>
      <c r="GZE19" s="46"/>
      <c r="GZF19" s="46"/>
      <c r="GZG19" s="46"/>
      <c r="GZH19" s="46"/>
      <c r="GZI19" s="46"/>
      <c r="GZJ19" s="46"/>
      <c r="GZK19" s="46"/>
      <c r="GZL19" s="46"/>
      <c r="GZM19" s="46"/>
      <c r="GZN19" s="46"/>
      <c r="GZO19" s="46"/>
      <c r="GZP19" s="46"/>
      <c r="GZQ19" s="46"/>
      <c r="GZR19" s="46"/>
      <c r="GZS19" s="46"/>
      <c r="GZT19" s="46"/>
      <c r="GZU19" s="46"/>
      <c r="GZV19" s="46"/>
      <c r="GZW19" s="46"/>
      <c r="GZX19" s="46"/>
      <c r="GZY19" s="46"/>
      <c r="GZZ19" s="46"/>
      <c r="HAA19" s="46"/>
      <c r="HAB19" s="46"/>
      <c r="HAC19" s="46"/>
      <c r="HAD19" s="46"/>
      <c r="HAE19" s="46"/>
      <c r="HAF19" s="46"/>
      <c r="HAG19" s="46"/>
      <c r="HAH19" s="46"/>
      <c r="HAI19" s="46"/>
      <c r="HAJ19" s="46"/>
      <c r="HAK19" s="46"/>
      <c r="HAL19" s="46"/>
      <c r="HAM19" s="46"/>
      <c r="HAN19" s="46"/>
      <c r="HAO19" s="46"/>
      <c r="HAP19" s="46"/>
      <c r="HAQ19" s="46"/>
      <c r="HAR19" s="46"/>
      <c r="HAS19" s="46"/>
      <c r="HAT19" s="46"/>
      <c r="HAU19" s="46"/>
      <c r="HAV19" s="46"/>
      <c r="HAW19" s="46"/>
      <c r="HAX19" s="46"/>
      <c r="HAY19" s="46"/>
      <c r="HAZ19" s="46"/>
      <c r="HBA19" s="46"/>
      <c r="HBB19" s="46"/>
      <c r="HBC19" s="46"/>
      <c r="HBD19" s="46"/>
      <c r="HBE19" s="46"/>
      <c r="HBF19" s="46"/>
      <c r="HBG19" s="46"/>
      <c r="HBH19" s="46"/>
      <c r="HBI19" s="46"/>
      <c r="HBJ19" s="46"/>
      <c r="HBK19" s="46"/>
      <c r="HBL19" s="46"/>
      <c r="HBM19" s="46"/>
      <c r="HBN19" s="46"/>
      <c r="HBO19" s="46"/>
      <c r="HBP19" s="46"/>
      <c r="HBQ19" s="46"/>
      <c r="HBR19" s="46"/>
      <c r="HBS19" s="46"/>
      <c r="HBT19" s="46"/>
      <c r="HBU19" s="46"/>
      <c r="HBV19" s="46"/>
      <c r="HBW19" s="46"/>
      <c r="HBX19" s="46"/>
      <c r="HBY19" s="46"/>
      <c r="HBZ19" s="46"/>
      <c r="HCA19" s="46"/>
      <c r="HCB19" s="46"/>
      <c r="HCC19" s="46"/>
      <c r="HCD19" s="46"/>
      <c r="HCE19" s="46"/>
      <c r="HCF19" s="46"/>
      <c r="HCG19" s="46"/>
      <c r="HCH19" s="46"/>
      <c r="HCI19" s="46"/>
      <c r="HCJ19" s="46"/>
      <c r="HCK19" s="46"/>
      <c r="HCL19" s="46"/>
      <c r="HCM19" s="46"/>
      <c r="HCN19" s="46"/>
      <c r="HCO19" s="46"/>
      <c r="HCP19" s="46"/>
      <c r="HCQ19" s="46"/>
      <c r="HCR19" s="46"/>
      <c r="HCS19" s="46"/>
      <c r="HCT19" s="46"/>
      <c r="HCU19" s="46"/>
      <c r="HCV19" s="46"/>
      <c r="HCW19" s="46"/>
      <c r="HCX19" s="46"/>
      <c r="HCY19" s="46"/>
      <c r="HCZ19" s="46"/>
      <c r="HDA19" s="46"/>
      <c r="HDB19" s="46"/>
      <c r="HDC19" s="46"/>
      <c r="HDD19" s="46"/>
      <c r="HDE19" s="46"/>
      <c r="HDF19" s="46"/>
      <c r="HDG19" s="46"/>
      <c r="HDH19" s="46"/>
      <c r="HDI19" s="46"/>
      <c r="HDJ19" s="46"/>
      <c r="HDK19" s="46"/>
      <c r="HDL19" s="46"/>
      <c r="HDM19" s="46"/>
      <c r="HDN19" s="46"/>
      <c r="HDO19" s="46"/>
      <c r="HDP19" s="46"/>
      <c r="HDQ19" s="46"/>
      <c r="HDR19" s="46"/>
      <c r="HDS19" s="46"/>
      <c r="HDT19" s="46"/>
      <c r="HDU19" s="46"/>
      <c r="HDV19" s="46"/>
      <c r="HDW19" s="46"/>
      <c r="HDX19" s="46"/>
      <c r="HDY19" s="46"/>
      <c r="HDZ19" s="46"/>
      <c r="HEA19" s="46"/>
      <c r="HEB19" s="46"/>
      <c r="HEC19" s="46"/>
      <c r="HED19" s="46"/>
      <c r="HEE19" s="46"/>
      <c r="HEF19" s="46"/>
      <c r="HEG19" s="46"/>
      <c r="HEH19" s="46"/>
      <c r="HEI19" s="46"/>
      <c r="HEJ19" s="46"/>
      <c r="HEK19" s="46"/>
      <c r="HEL19" s="46"/>
      <c r="HEM19" s="46"/>
      <c r="HEN19" s="46"/>
      <c r="HEO19" s="46"/>
      <c r="HEP19" s="46"/>
      <c r="HEQ19" s="46"/>
      <c r="HER19" s="46"/>
      <c r="HES19" s="46"/>
      <c r="HET19" s="46"/>
      <c r="HEU19" s="46"/>
      <c r="HEV19" s="46"/>
      <c r="HEW19" s="46"/>
      <c r="HEX19" s="46"/>
      <c r="HEY19" s="46"/>
      <c r="HEZ19" s="46"/>
      <c r="HFA19" s="46"/>
      <c r="HFB19" s="46"/>
      <c r="HFC19" s="46"/>
      <c r="HFD19" s="46"/>
      <c r="HFE19" s="46"/>
      <c r="HFF19" s="46"/>
      <c r="HFG19" s="46"/>
      <c r="HFH19" s="46"/>
      <c r="HFI19" s="46"/>
      <c r="HFJ19" s="46"/>
      <c r="HFK19" s="46"/>
      <c r="HFL19" s="46"/>
      <c r="HFM19" s="46"/>
      <c r="HFN19" s="46"/>
      <c r="HFO19" s="46"/>
      <c r="HFP19" s="46"/>
      <c r="HFQ19" s="46"/>
      <c r="HFR19" s="46"/>
      <c r="HFS19" s="46"/>
      <c r="HFT19" s="46"/>
      <c r="HFU19" s="46"/>
      <c r="HFV19" s="46"/>
      <c r="HFW19" s="46"/>
      <c r="HFX19" s="46"/>
      <c r="HFY19" s="46"/>
      <c r="HFZ19" s="46"/>
      <c r="HGA19" s="46"/>
      <c r="HGB19" s="46"/>
      <c r="HGC19" s="46"/>
      <c r="HGD19" s="46"/>
      <c r="HGE19" s="46"/>
      <c r="HGF19" s="46"/>
      <c r="HGG19" s="46"/>
      <c r="HGH19" s="46"/>
      <c r="HGI19" s="46"/>
      <c r="HGJ19" s="46"/>
      <c r="HGK19" s="46"/>
      <c r="HGL19" s="46"/>
      <c r="HGM19" s="46"/>
      <c r="HGN19" s="46"/>
      <c r="HGO19" s="46"/>
      <c r="HGP19" s="46"/>
      <c r="HGQ19" s="46"/>
      <c r="HGR19" s="46"/>
      <c r="HGS19" s="46"/>
      <c r="HGT19" s="46"/>
      <c r="HGU19" s="46"/>
      <c r="HGV19" s="46"/>
      <c r="HGW19" s="46"/>
      <c r="HGX19" s="46"/>
      <c r="HGY19" s="46"/>
      <c r="HGZ19" s="46"/>
      <c r="HHA19" s="46"/>
      <c r="HHB19" s="46"/>
      <c r="HHC19" s="46"/>
      <c r="HHD19" s="46"/>
      <c r="HHE19" s="46"/>
      <c r="HHF19" s="46"/>
      <c r="HHG19" s="46"/>
      <c r="HHH19" s="46"/>
      <c r="HHI19" s="46"/>
      <c r="HHJ19" s="46"/>
      <c r="HHK19" s="46"/>
      <c r="HHL19" s="46"/>
      <c r="HHM19" s="46"/>
      <c r="HHN19" s="46"/>
      <c r="HHO19" s="46"/>
      <c r="HHP19" s="46"/>
      <c r="HHQ19" s="46"/>
      <c r="HHR19" s="46"/>
      <c r="HHS19" s="46"/>
      <c r="HHT19" s="46"/>
      <c r="HHU19" s="46"/>
      <c r="HHV19" s="46"/>
      <c r="HHW19" s="46"/>
      <c r="HHX19" s="46"/>
      <c r="HHY19" s="46"/>
      <c r="HHZ19" s="46"/>
      <c r="HIA19" s="46"/>
      <c r="HIB19" s="46"/>
      <c r="HIC19" s="46"/>
      <c r="HID19" s="46"/>
      <c r="HIE19" s="46"/>
      <c r="HIF19" s="46"/>
      <c r="HIG19" s="46"/>
      <c r="HIH19" s="46"/>
      <c r="HII19" s="46"/>
      <c r="HIJ19" s="46"/>
      <c r="HIK19" s="46"/>
      <c r="HIL19" s="46"/>
      <c r="HIM19" s="46"/>
      <c r="HIN19" s="46"/>
      <c r="HIO19" s="46"/>
      <c r="HIP19" s="46"/>
      <c r="HIQ19" s="46"/>
      <c r="HIR19" s="46"/>
      <c r="HIS19" s="46"/>
      <c r="HIT19" s="46"/>
      <c r="HIU19" s="46"/>
      <c r="HIV19" s="46"/>
      <c r="HIW19" s="46"/>
      <c r="HIX19" s="46"/>
      <c r="HIY19" s="46"/>
      <c r="HIZ19" s="46"/>
      <c r="HJA19" s="46"/>
      <c r="HJB19" s="46"/>
      <c r="HJC19" s="46"/>
      <c r="HJD19" s="46"/>
      <c r="HJE19" s="46"/>
      <c r="HJF19" s="46"/>
      <c r="HJG19" s="46"/>
      <c r="HJH19" s="46"/>
      <c r="HJI19" s="46"/>
      <c r="HJJ19" s="46"/>
      <c r="HJK19" s="46"/>
      <c r="HJL19" s="46"/>
      <c r="HJM19" s="46"/>
      <c r="HJN19" s="46"/>
      <c r="HJO19" s="46"/>
      <c r="HJP19" s="46"/>
      <c r="HJQ19" s="46"/>
      <c r="HJR19" s="46"/>
      <c r="HJS19" s="46"/>
      <c r="HJT19" s="46"/>
      <c r="HJU19" s="46"/>
      <c r="HJV19" s="46"/>
      <c r="HJW19" s="46"/>
      <c r="HJX19" s="46"/>
      <c r="HJY19" s="46"/>
      <c r="HJZ19" s="46"/>
      <c r="HKA19" s="46"/>
      <c r="HKB19" s="46"/>
      <c r="HKC19" s="46"/>
      <c r="HKD19" s="46"/>
      <c r="HKE19" s="46"/>
      <c r="HKF19" s="46"/>
      <c r="HKG19" s="46"/>
      <c r="HKH19" s="46"/>
      <c r="HKI19" s="46"/>
      <c r="HKJ19" s="46"/>
      <c r="HKK19" s="46"/>
      <c r="HKL19" s="46"/>
      <c r="HKM19" s="46"/>
      <c r="HKN19" s="46"/>
      <c r="HKO19" s="46"/>
      <c r="HKP19" s="46"/>
      <c r="HKQ19" s="46"/>
      <c r="HKR19" s="46"/>
      <c r="HKS19" s="46"/>
      <c r="HKT19" s="46"/>
      <c r="HKU19" s="46"/>
      <c r="HKV19" s="46"/>
      <c r="HKW19" s="46"/>
      <c r="HKX19" s="46"/>
      <c r="HKY19" s="46"/>
      <c r="HKZ19" s="46"/>
      <c r="HLA19" s="46"/>
      <c r="HLB19" s="46"/>
      <c r="HLC19" s="46"/>
      <c r="HLD19" s="46"/>
      <c r="HLE19" s="46"/>
      <c r="HLF19" s="46"/>
      <c r="HLG19" s="46"/>
      <c r="HLH19" s="46"/>
      <c r="HLI19" s="46"/>
      <c r="HLJ19" s="46"/>
      <c r="HLK19" s="46"/>
      <c r="HLL19" s="46"/>
      <c r="HLM19" s="46"/>
      <c r="HLN19" s="46"/>
      <c r="HLO19" s="46"/>
      <c r="HLP19" s="46"/>
      <c r="HLQ19" s="46"/>
      <c r="HLR19" s="46"/>
      <c r="HLS19" s="46"/>
      <c r="HLT19" s="46"/>
      <c r="HLU19" s="46"/>
      <c r="HLV19" s="46"/>
      <c r="HLW19" s="46"/>
      <c r="HLX19" s="46"/>
      <c r="HLY19" s="46"/>
      <c r="HLZ19" s="46"/>
      <c r="HMA19" s="46"/>
      <c r="HMB19" s="46"/>
      <c r="HMC19" s="46"/>
      <c r="HMD19" s="46"/>
      <c r="HME19" s="46"/>
      <c r="HMF19" s="46"/>
      <c r="HMG19" s="46"/>
      <c r="HMH19" s="46"/>
      <c r="HMI19" s="46"/>
      <c r="HMJ19" s="46"/>
      <c r="HMK19" s="46"/>
      <c r="HML19" s="46"/>
      <c r="HMM19" s="46"/>
      <c r="HMN19" s="46"/>
      <c r="HMO19" s="46"/>
      <c r="HMP19" s="46"/>
      <c r="HMQ19" s="46"/>
      <c r="HMR19" s="46"/>
      <c r="HMS19" s="46"/>
      <c r="HMT19" s="46"/>
      <c r="HMU19" s="46"/>
      <c r="HMV19" s="46"/>
      <c r="HMW19" s="46"/>
      <c r="HMX19" s="46"/>
      <c r="HMY19" s="46"/>
      <c r="HMZ19" s="46"/>
      <c r="HNA19" s="46"/>
      <c r="HNB19" s="46"/>
      <c r="HNC19" s="46"/>
      <c r="HND19" s="46"/>
      <c r="HNE19" s="46"/>
      <c r="HNF19" s="46"/>
      <c r="HNG19" s="46"/>
      <c r="HNH19" s="46"/>
      <c r="HNI19" s="46"/>
      <c r="HNJ19" s="46"/>
      <c r="HNK19" s="46"/>
      <c r="HNL19" s="46"/>
      <c r="HNM19" s="46"/>
      <c r="HNN19" s="46"/>
      <c r="HNO19" s="46"/>
      <c r="HNP19" s="46"/>
      <c r="HNQ19" s="46"/>
      <c r="HNR19" s="46"/>
      <c r="HNS19" s="46"/>
      <c r="HNT19" s="46"/>
      <c r="HNU19" s="46"/>
      <c r="HNV19" s="46"/>
      <c r="HNW19" s="46"/>
      <c r="HNX19" s="46"/>
      <c r="HNY19" s="46"/>
      <c r="HNZ19" s="46"/>
      <c r="HOA19" s="46"/>
      <c r="HOB19" s="46"/>
      <c r="HOC19" s="46"/>
      <c r="HOD19" s="46"/>
      <c r="HOE19" s="46"/>
      <c r="HOF19" s="46"/>
      <c r="HOG19" s="46"/>
      <c r="HOH19" s="46"/>
      <c r="HOI19" s="46"/>
      <c r="HOJ19" s="46"/>
      <c r="HOK19" s="46"/>
      <c r="HOL19" s="46"/>
      <c r="HOM19" s="46"/>
      <c r="HON19" s="46"/>
      <c r="HOO19" s="46"/>
      <c r="HOP19" s="46"/>
      <c r="HOQ19" s="46"/>
      <c r="HOR19" s="46"/>
      <c r="HOS19" s="46"/>
      <c r="HOT19" s="46"/>
      <c r="HOU19" s="46"/>
      <c r="HOV19" s="46"/>
      <c r="HOW19" s="46"/>
      <c r="HOX19" s="46"/>
      <c r="HOY19" s="46"/>
      <c r="HOZ19" s="46"/>
      <c r="HPA19" s="46"/>
      <c r="HPB19" s="46"/>
      <c r="HPC19" s="46"/>
      <c r="HPD19" s="46"/>
      <c r="HPE19" s="46"/>
      <c r="HPF19" s="46"/>
      <c r="HPG19" s="46"/>
      <c r="HPH19" s="46"/>
      <c r="HPI19" s="46"/>
      <c r="HPJ19" s="46"/>
      <c r="HPK19" s="46"/>
      <c r="HPL19" s="46"/>
      <c r="HPM19" s="46"/>
      <c r="HPN19" s="46"/>
      <c r="HPO19" s="46"/>
      <c r="HPP19" s="46"/>
      <c r="HPQ19" s="46"/>
      <c r="HPR19" s="46"/>
      <c r="HPS19" s="46"/>
      <c r="HPT19" s="46"/>
      <c r="HPU19" s="46"/>
      <c r="HPV19" s="46"/>
      <c r="HPW19" s="46"/>
      <c r="HPX19" s="46"/>
      <c r="HPY19" s="46"/>
      <c r="HPZ19" s="46"/>
      <c r="HQA19" s="46"/>
      <c r="HQB19" s="46"/>
      <c r="HQC19" s="46"/>
      <c r="HQD19" s="46"/>
      <c r="HQE19" s="46"/>
      <c r="HQF19" s="46"/>
      <c r="HQG19" s="46"/>
      <c r="HQH19" s="46"/>
      <c r="HQI19" s="46"/>
      <c r="HQJ19" s="46"/>
      <c r="HQK19" s="46"/>
      <c r="HQL19" s="46"/>
      <c r="HQM19" s="46"/>
      <c r="HQN19" s="46"/>
      <c r="HQO19" s="46"/>
      <c r="HQP19" s="46"/>
      <c r="HQQ19" s="46"/>
      <c r="HQR19" s="46"/>
      <c r="HQS19" s="46"/>
      <c r="HQT19" s="46"/>
      <c r="HQU19" s="46"/>
      <c r="HQV19" s="46"/>
      <c r="HQW19" s="46"/>
      <c r="HQX19" s="46"/>
      <c r="HQY19" s="46"/>
      <c r="HQZ19" s="46"/>
      <c r="HRA19" s="46"/>
      <c r="HRB19" s="46"/>
      <c r="HRC19" s="46"/>
      <c r="HRD19" s="46"/>
      <c r="HRE19" s="46"/>
      <c r="HRF19" s="46"/>
      <c r="HRG19" s="46"/>
      <c r="HRH19" s="46"/>
      <c r="HRI19" s="46"/>
      <c r="HRJ19" s="46"/>
      <c r="HRK19" s="46"/>
      <c r="HRL19" s="46"/>
      <c r="HRM19" s="46"/>
      <c r="HRN19" s="46"/>
      <c r="HRO19" s="46"/>
      <c r="HRP19" s="46"/>
      <c r="HRQ19" s="46"/>
      <c r="HRR19" s="46"/>
      <c r="HRS19" s="46"/>
      <c r="HRT19" s="46"/>
      <c r="HRU19" s="46"/>
      <c r="HRV19" s="46"/>
      <c r="HRW19" s="46"/>
      <c r="HRX19" s="46"/>
      <c r="HRY19" s="46"/>
      <c r="HRZ19" s="46"/>
      <c r="HSA19" s="46"/>
      <c r="HSB19" s="46"/>
      <c r="HSC19" s="46"/>
      <c r="HSD19" s="46"/>
      <c r="HSE19" s="46"/>
      <c r="HSF19" s="46"/>
      <c r="HSG19" s="46"/>
      <c r="HSH19" s="46"/>
      <c r="HSI19" s="46"/>
      <c r="HSJ19" s="46"/>
      <c r="HSK19" s="46"/>
      <c r="HSL19" s="46"/>
      <c r="HSM19" s="46"/>
      <c r="HSN19" s="46"/>
      <c r="HSO19" s="46"/>
      <c r="HSP19" s="46"/>
      <c r="HSQ19" s="46"/>
      <c r="HSR19" s="46"/>
      <c r="HSS19" s="46"/>
      <c r="HST19" s="46"/>
      <c r="HSU19" s="46"/>
      <c r="HSV19" s="46"/>
      <c r="HSW19" s="46"/>
      <c r="HSX19" s="46"/>
      <c r="HSY19" s="46"/>
      <c r="HSZ19" s="46"/>
      <c r="HTA19" s="46"/>
      <c r="HTB19" s="46"/>
      <c r="HTC19" s="46"/>
      <c r="HTD19" s="46"/>
      <c r="HTE19" s="46"/>
      <c r="HTF19" s="46"/>
      <c r="HTG19" s="46"/>
      <c r="HTH19" s="46"/>
      <c r="HTI19" s="46"/>
      <c r="HTJ19" s="46"/>
      <c r="HTK19" s="46"/>
      <c r="HTL19" s="46"/>
      <c r="HTM19" s="46"/>
      <c r="HTN19" s="46"/>
      <c r="HTO19" s="46"/>
      <c r="HTP19" s="46"/>
      <c r="HTQ19" s="46"/>
      <c r="HTR19" s="46"/>
      <c r="HTS19" s="46"/>
      <c r="HTT19" s="46"/>
      <c r="HTU19" s="46"/>
      <c r="HTV19" s="46"/>
      <c r="HTW19" s="46"/>
      <c r="HTX19" s="46"/>
      <c r="HTY19" s="46"/>
      <c r="HTZ19" s="46"/>
      <c r="HUA19" s="46"/>
      <c r="HUB19" s="46"/>
      <c r="HUC19" s="46"/>
      <c r="HUD19" s="46"/>
      <c r="HUE19" s="46"/>
      <c r="HUF19" s="46"/>
      <c r="HUG19" s="46"/>
      <c r="HUH19" s="46"/>
      <c r="HUI19" s="46"/>
      <c r="HUJ19" s="46"/>
      <c r="HUK19" s="46"/>
      <c r="HUL19" s="46"/>
      <c r="HUM19" s="46"/>
      <c r="HUN19" s="46"/>
      <c r="HUO19" s="46"/>
      <c r="HUP19" s="46"/>
      <c r="HUQ19" s="46"/>
      <c r="HUR19" s="46"/>
      <c r="HUS19" s="46"/>
      <c r="HUT19" s="46"/>
      <c r="HUU19" s="46"/>
      <c r="HUV19" s="46"/>
      <c r="HUW19" s="46"/>
      <c r="HUX19" s="46"/>
      <c r="HUY19" s="46"/>
      <c r="HUZ19" s="46"/>
      <c r="HVA19" s="46"/>
      <c r="HVB19" s="46"/>
      <c r="HVC19" s="46"/>
      <c r="HVD19" s="46"/>
      <c r="HVE19" s="46"/>
      <c r="HVF19" s="46"/>
      <c r="HVG19" s="46"/>
      <c r="HVH19" s="46"/>
      <c r="HVI19" s="46"/>
      <c r="HVJ19" s="46"/>
      <c r="HVK19" s="46"/>
      <c r="HVL19" s="46"/>
      <c r="HVM19" s="46"/>
      <c r="HVN19" s="46"/>
      <c r="HVO19" s="46"/>
      <c r="HVP19" s="46"/>
      <c r="HVQ19" s="46"/>
      <c r="HVR19" s="46"/>
      <c r="HVS19" s="46"/>
      <c r="HVT19" s="46"/>
      <c r="HVU19" s="46"/>
      <c r="HVV19" s="46"/>
      <c r="HVW19" s="46"/>
      <c r="HVX19" s="46"/>
      <c r="HVY19" s="46"/>
      <c r="HVZ19" s="46"/>
      <c r="HWA19" s="46"/>
      <c r="HWB19" s="46"/>
      <c r="HWC19" s="46"/>
      <c r="HWD19" s="46"/>
      <c r="HWE19" s="46"/>
      <c r="HWF19" s="46"/>
      <c r="HWG19" s="46"/>
      <c r="HWH19" s="46"/>
      <c r="HWI19" s="46"/>
      <c r="HWJ19" s="46"/>
      <c r="HWK19" s="46"/>
      <c r="HWL19" s="46"/>
      <c r="HWM19" s="46"/>
      <c r="HWN19" s="46"/>
      <c r="HWO19" s="46"/>
      <c r="HWP19" s="46"/>
      <c r="HWQ19" s="46"/>
      <c r="HWR19" s="46"/>
      <c r="HWS19" s="46"/>
      <c r="HWT19" s="46"/>
      <c r="HWU19" s="46"/>
      <c r="HWV19" s="46"/>
      <c r="HWW19" s="46"/>
      <c r="HWX19" s="46"/>
      <c r="HWY19" s="46"/>
      <c r="HWZ19" s="46"/>
      <c r="HXA19" s="46"/>
      <c r="HXB19" s="46"/>
      <c r="HXC19" s="46"/>
      <c r="HXD19" s="46"/>
      <c r="HXE19" s="46"/>
      <c r="HXF19" s="46"/>
      <c r="HXG19" s="46"/>
      <c r="HXH19" s="46"/>
      <c r="HXI19" s="46"/>
      <c r="HXJ19" s="46"/>
      <c r="HXK19" s="46"/>
      <c r="HXL19" s="46"/>
      <c r="HXM19" s="46"/>
      <c r="HXN19" s="46"/>
      <c r="HXO19" s="46"/>
      <c r="HXP19" s="46"/>
      <c r="HXQ19" s="46"/>
      <c r="HXR19" s="46"/>
      <c r="HXS19" s="46"/>
      <c r="HXT19" s="46"/>
      <c r="HXU19" s="46"/>
      <c r="HXV19" s="46"/>
      <c r="HXW19" s="46"/>
      <c r="HXX19" s="46"/>
      <c r="HXY19" s="46"/>
      <c r="HXZ19" s="46"/>
      <c r="HYA19" s="46"/>
      <c r="HYB19" s="46"/>
      <c r="HYC19" s="46"/>
      <c r="HYD19" s="46"/>
      <c r="HYE19" s="46"/>
      <c r="HYF19" s="46"/>
      <c r="HYG19" s="46"/>
      <c r="HYH19" s="46"/>
      <c r="HYI19" s="46"/>
      <c r="HYJ19" s="46"/>
      <c r="HYK19" s="46"/>
      <c r="HYL19" s="46"/>
      <c r="HYM19" s="46"/>
      <c r="HYN19" s="46"/>
      <c r="HYO19" s="46"/>
      <c r="HYP19" s="46"/>
      <c r="HYQ19" s="46"/>
      <c r="HYR19" s="46"/>
      <c r="HYS19" s="46"/>
      <c r="HYT19" s="46"/>
      <c r="HYU19" s="46"/>
      <c r="HYV19" s="46"/>
      <c r="HYW19" s="46"/>
      <c r="HYX19" s="46"/>
      <c r="HYY19" s="46"/>
      <c r="HYZ19" s="46"/>
      <c r="HZA19" s="46"/>
      <c r="HZB19" s="46"/>
      <c r="HZC19" s="46"/>
      <c r="HZD19" s="46"/>
      <c r="HZE19" s="46"/>
      <c r="HZF19" s="46"/>
      <c r="HZG19" s="46"/>
      <c r="HZH19" s="46"/>
      <c r="HZI19" s="46"/>
      <c r="HZJ19" s="46"/>
      <c r="HZK19" s="46"/>
      <c r="HZL19" s="46"/>
      <c r="HZM19" s="46"/>
      <c r="HZN19" s="46"/>
      <c r="HZO19" s="46"/>
      <c r="HZP19" s="46"/>
      <c r="HZQ19" s="46"/>
      <c r="HZR19" s="46"/>
      <c r="HZS19" s="46"/>
      <c r="HZT19" s="46"/>
      <c r="HZU19" s="46"/>
      <c r="HZV19" s="46"/>
      <c r="HZW19" s="46"/>
      <c r="HZX19" s="46"/>
      <c r="HZY19" s="46"/>
      <c r="HZZ19" s="46"/>
      <c r="IAA19" s="46"/>
      <c r="IAB19" s="46"/>
      <c r="IAC19" s="46"/>
      <c r="IAD19" s="46"/>
      <c r="IAE19" s="46"/>
      <c r="IAF19" s="46"/>
      <c r="IAG19" s="46"/>
      <c r="IAH19" s="46"/>
      <c r="IAI19" s="46"/>
      <c r="IAJ19" s="46"/>
      <c r="IAK19" s="46"/>
      <c r="IAL19" s="46"/>
      <c r="IAM19" s="46"/>
      <c r="IAN19" s="46"/>
      <c r="IAO19" s="46"/>
      <c r="IAP19" s="46"/>
      <c r="IAQ19" s="46"/>
      <c r="IAR19" s="46"/>
      <c r="IAS19" s="46"/>
      <c r="IAT19" s="46"/>
      <c r="IAU19" s="46"/>
      <c r="IAV19" s="46"/>
      <c r="IAW19" s="46"/>
      <c r="IAX19" s="46"/>
      <c r="IAY19" s="46"/>
      <c r="IAZ19" s="46"/>
      <c r="IBA19" s="46"/>
      <c r="IBB19" s="46"/>
      <c r="IBC19" s="46"/>
      <c r="IBD19" s="46"/>
      <c r="IBE19" s="46"/>
      <c r="IBF19" s="46"/>
      <c r="IBG19" s="46"/>
      <c r="IBH19" s="46"/>
      <c r="IBI19" s="46"/>
      <c r="IBJ19" s="46"/>
      <c r="IBK19" s="46"/>
      <c r="IBL19" s="46"/>
      <c r="IBM19" s="46"/>
      <c r="IBN19" s="46"/>
      <c r="IBO19" s="46"/>
      <c r="IBP19" s="46"/>
      <c r="IBQ19" s="46"/>
      <c r="IBR19" s="46"/>
      <c r="IBS19" s="46"/>
      <c r="IBT19" s="46"/>
      <c r="IBU19" s="46"/>
      <c r="IBV19" s="46"/>
      <c r="IBW19" s="46"/>
      <c r="IBX19" s="46"/>
      <c r="IBY19" s="46"/>
      <c r="IBZ19" s="46"/>
      <c r="ICA19" s="46"/>
      <c r="ICB19" s="46"/>
      <c r="ICC19" s="46"/>
      <c r="ICD19" s="46"/>
      <c r="ICE19" s="46"/>
      <c r="ICF19" s="46"/>
      <c r="ICG19" s="46"/>
      <c r="ICH19" s="46"/>
      <c r="ICI19" s="46"/>
      <c r="ICJ19" s="46"/>
      <c r="ICK19" s="46"/>
      <c r="ICL19" s="46"/>
      <c r="ICM19" s="46"/>
      <c r="ICN19" s="46"/>
      <c r="ICO19" s="46"/>
      <c r="ICP19" s="46"/>
      <c r="ICQ19" s="46"/>
      <c r="ICR19" s="46"/>
      <c r="ICS19" s="46"/>
      <c r="ICT19" s="46"/>
      <c r="ICU19" s="46"/>
      <c r="ICV19" s="46"/>
      <c r="ICW19" s="46"/>
      <c r="ICX19" s="46"/>
      <c r="ICY19" s="46"/>
      <c r="ICZ19" s="46"/>
      <c r="IDA19" s="46"/>
      <c r="IDB19" s="46"/>
      <c r="IDC19" s="46"/>
      <c r="IDD19" s="46"/>
      <c r="IDE19" s="46"/>
      <c r="IDF19" s="46"/>
      <c r="IDG19" s="46"/>
      <c r="IDH19" s="46"/>
      <c r="IDI19" s="46"/>
      <c r="IDJ19" s="46"/>
      <c r="IDK19" s="46"/>
      <c r="IDL19" s="46"/>
      <c r="IDM19" s="46"/>
      <c r="IDN19" s="46"/>
      <c r="IDO19" s="46"/>
      <c r="IDP19" s="46"/>
      <c r="IDQ19" s="46"/>
      <c r="IDR19" s="46"/>
      <c r="IDS19" s="46"/>
      <c r="IDT19" s="46"/>
      <c r="IDU19" s="46"/>
      <c r="IDV19" s="46"/>
      <c r="IDW19" s="46"/>
      <c r="IDX19" s="46"/>
      <c r="IDY19" s="46"/>
      <c r="IDZ19" s="46"/>
      <c r="IEA19" s="46"/>
      <c r="IEB19" s="46"/>
      <c r="IEC19" s="46"/>
      <c r="IED19" s="46"/>
      <c r="IEE19" s="46"/>
      <c r="IEF19" s="46"/>
      <c r="IEG19" s="46"/>
      <c r="IEH19" s="46"/>
      <c r="IEI19" s="46"/>
      <c r="IEJ19" s="46"/>
      <c r="IEK19" s="46"/>
      <c r="IEL19" s="46"/>
      <c r="IEM19" s="46"/>
      <c r="IEN19" s="46"/>
      <c r="IEO19" s="46"/>
      <c r="IEP19" s="46"/>
      <c r="IEQ19" s="46"/>
      <c r="IER19" s="46"/>
      <c r="IES19" s="46"/>
      <c r="IET19" s="46"/>
      <c r="IEU19" s="46"/>
      <c r="IEV19" s="46"/>
      <c r="IEW19" s="46"/>
      <c r="IEX19" s="46"/>
      <c r="IEY19" s="46"/>
      <c r="IEZ19" s="46"/>
      <c r="IFA19" s="46"/>
      <c r="IFB19" s="46"/>
      <c r="IFC19" s="46"/>
      <c r="IFD19" s="46"/>
      <c r="IFE19" s="46"/>
      <c r="IFF19" s="46"/>
      <c r="IFG19" s="46"/>
      <c r="IFH19" s="46"/>
      <c r="IFI19" s="46"/>
      <c r="IFJ19" s="46"/>
      <c r="IFK19" s="46"/>
      <c r="IFL19" s="46"/>
      <c r="IFM19" s="46"/>
      <c r="IFN19" s="46"/>
      <c r="IFO19" s="46"/>
      <c r="IFP19" s="46"/>
      <c r="IFQ19" s="46"/>
      <c r="IFR19" s="46"/>
      <c r="IFS19" s="46"/>
      <c r="IFT19" s="46"/>
      <c r="IFU19" s="46"/>
      <c r="IFV19" s="46"/>
      <c r="IFW19" s="46"/>
      <c r="IFX19" s="46"/>
      <c r="IFY19" s="46"/>
      <c r="IFZ19" s="46"/>
      <c r="IGA19" s="46"/>
      <c r="IGB19" s="46"/>
      <c r="IGC19" s="46"/>
      <c r="IGD19" s="46"/>
      <c r="IGE19" s="46"/>
      <c r="IGF19" s="46"/>
      <c r="IGG19" s="46"/>
      <c r="IGH19" s="46"/>
      <c r="IGI19" s="46"/>
      <c r="IGJ19" s="46"/>
      <c r="IGK19" s="46"/>
      <c r="IGL19" s="46"/>
      <c r="IGM19" s="46"/>
      <c r="IGN19" s="46"/>
      <c r="IGO19" s="46"/>
      <c r="IGP19" s="46"/>
      <c r="IGQ19" s="46"/>
      <c r="IGR19" s="46"/>
      <c r="IGS19" s="46"/>
      <c r="IGT19" s="46"/>
      <c r="IGU19" s="46"/>
      <c r="IGV19" s="46"/>
      <c r="IGW19" s="46"/>
      <c r="IGX19" s="46"/>
      <c r="IGY19" s="46"/>
      <c r="IGZ19" s="46"/>
      <c r="IHA19" s="46"/>
      <c r="IHB19" s="46"/>
      <c r="IHC19" s="46"/>
      <c r="IHD19" s="46"/>
      <c r="IHE19" s="46"/>
      <c r="IHF19" s="46"/>
      <c r="IHG19" s="46"/>
      <c r="IHH19" s="46"/>
      <c r="IHI19" s="46"/>
      <c r="IHJ19" s="46"/>
      <c r="IHK19" s="46"/>
      <c r="IHL19" s="46"/>
      <c r="IHM19" s="46"/>
      <c r="IHN19" s="46"/>
      <c r="IHO19" s="46"/>
      <c r="IHP19" s="46"/>
      <c r="IHQ19" s="46"/>
      <c r="IHR19" s="46"/>
      <c r="IHS19" s="46"/>
      <c r="IHT19" s="46"/>
      <c r="IHU19" s="46"/>
      <c r="IHV19" s="46"/>
      <c r="IHW19" s="46"/>
      <c r="IHX19" s="46"/>
      <c r="IHY19" s="46"/>
      <c r="IHZ19" s="46"/>
      <c r="IIA19" s="46"/>
      <c r="IIB19" s="46"/>
      <c r="IIC19" s="46"/>
      <c r="IID19" s="46"/>
      <c r="IIE19" s="46"/>
      <c r="IIF19" s="46"/>
      <c r="IIG19" s="46"/>
      <c r="IIH19" s="46"/>
      <c r="III19" s="46"/>
      <c r="IIJ19" s="46"/>
      <c r="IIK19" s="46"/>
      <c r="IIL19" s="46"/>
      <c r="IIM19" s="46"/>
      <c r="IIN19" s="46"/>
      <c r="IIO19" s="46"/>
      <c r="IIP19" s="46"/>
      <c r="IIQ19" s="46"/>
      <c r="IIR19" s="46"/>
      <c r="IIS19" s="46"/>
      <c r="IIT19" s="46"/>
      <c r="IIU19" s="46"/>
      <c r="IIV19" s="46"/>
      <c r="IIW19" s="46"/>
      <c r="IIX19" s="46"/>
      <c r="IIY19" s="46"/>
      <c r="IIZ19" s="46"/>
      <c r="IJA19" s="46"/>
      <c r="IJB19" s="46"/>
      <c r="IJC19" s="46"/>
      <c r="IJD19" s="46"/>
      <c r="IJE19" s="46"/>
      <c r="IJF19" s="46"/>
      <c r="IJG19" s="46"/>
      <c r="IJH19" s="46"/>
      <c r="IJI19" s="46"/>
      <c r="IJJ19" s="46"/>
      <c r="IJK19" s="46"/>
      <c r="IJL19" s="46"/>
      <c r="IJM19" s="46"/>
      <c r="IJN19" s="46"/>
      <c r="IJO19" s="46"/>
      <c r="IJP19" s="46"/>
      <c r="IJQ19" s="46"/>
      <c r="IJR19" s="46"/>
      <c r="IJS19" s="46"/>
      <c r="IJT19" s="46"/>
      <c r="IJU19" s="46"/>
      <c r="IJV19" s="46"/>
      <c r="IJW19" s="46"/>
      <c r="IJX19" s="46"/>
      <c r="IJY19" s="46"/>
      <c r="IJZ19" s="46"/>
      <c r="IKA19" s="46"/>
      <c r="IKB19" s="46"/>
      <c r="IKC19" s="46"/>
      <c r="IKD19" s="46"/>
      <c r="IKE19" s="46"/>
      <c r="IKF19" s="46"/>
      <c r="IKG19" s="46"/>
      <c r="IKH19" s="46"/>
      <c r="IKI19" s="46"/>
      <c r="IKJ19" s="46"/>
      <c r="IKK19" s="46"/>
      <c r="IKL19" s="46"/>
      <c r="IKM19" s="46"/>
      <c r="IKN19" s="46"/>
      <c r="IKO19" s="46"/>
      <c r="IKP19" s="46"/>
      <c r="IKQ19" s="46"/>
      <c r="IKR19" s="46"/>
      <c r="IKS19" s="46"/>
      <c r="IKT19" s="46"/>
      <c r="IKU19" s="46"/>
      <c r="IKV19" s="46"/>
      <c r="IKW19" s="46"/>
      <c r="IKX19" s="46"/>
      <c r="IKY19" s="46"/>
      <c r="IKZ19" s="46"/>
      <c r="ILA19" s="46"/>
      <c r="ILB19" s="46"/>
      <c r="ILC19" s="46"/>
      <c r="ILD19" s="46"/>
      <c r="ILE19" s="46"/>
      <c r="ILF19" s="46"/>
      <c r="ILG19" s="46"/>
      <c r="ILH19" s="46"/>
      <c r="ILI19" s="46"/>
      <c r="ILJ19" s="46"/>
      <c r="ILK19" s="46"/>
      <c r="ILL19" s="46"/>
      <c r="ILM19" s="46"/>
      <c r="ILN19" s="46"/>
      <c r="ILO19" s="46"/>
      <c r="ILP19" s="46"/>
      <c r="ILQ19" s="46"/>
      <c r="ILR19" s="46"/>
      <c r="ILS19" s="46"/>
      <c r="ILT19" s="46"/>
      <c r="ILU19" s="46"/>
      <c r="ILV19" s="46"/>
      <c r="ILW19" s="46"/>
      <c r="ILX19" s="46"/>
      <c r="ILY19" s="46"/>
      <c r="ILZ19" s="46"/>
      <c r="IMA19" s="46"/>
      <c r="IMB19" s="46"/>
      <c r="IMC19" s="46"/>
      <c r="IMD19" s="46"/>
      <c r="IME19" s="46"/>
      <c r="IMF19" s="46"/>
      <c r="IMG19" s="46"/>
      <c r="IMH19" s="46"/>
      <c r="IMI19" s="46"/>
      <c r="IMJ19" s="46"/>
      <c r="IMK19" s="46"/>
      <c r="IML19" s="46"/>
      <c r="IMM19" s="46"/>
      <c r="IMN19" s="46"/>
      <c r="IMO19" s="46"/>
      <c r="IMP19" s="46"/>
      <c r="IMQ19" s="46"/>
      <c r="IMR19" s="46"/>
      <c r="IMS19" s="46"/>
      <c r="IMT19" s="46"/>
      <c r="IMU19" s="46"/>
      <c r="IMV19" s="46"/>
      <c r="IMW19" s="46"/>
      <c r="IMX19" s="46"/>
      <c r="IMY19" s="46"/>
      <c r="IMZ19" s="46"/>
      <c r="INA19" s="46"/>
      <c r="INB19" s="46"/>
      <c r="INC19" s="46"/>
      <c r="IND19" s="46"/>
      <c r="INE19" s="46"/>
      <c r="INF19" s="46"/>
      <c r="ING19" s="46"/>
      <c r="INH19" s="46"/>
      <c r="INI19" s="46"/>
      <c r="INJ19" s="46"/>
      <c r="INK19" s="46"/>
      <c r="INL19" s="46"/>
      <c r="INM19" s="46"/>
      <c r="INN19" s="46"/>
      <c r="INO19" s="46"/>
      <c r="INP19" s="46"/>
      <c r="INQ19" s="46"/>
      <c r="INR19" s="46"/>
      <c r="INS19" s="46"/>
      <c r="INT19" s="46"/>
      <c r="INU19" s="46"/>
      <c r="INV19" s="46"/>
      <c r="INW19" s="46"/>
      <c r="INX19" s="46"/>
      <c r="INY19" s="46"/>
      <c r="INZ19" s="46"/>
      <c r="IOA19" s="46"/>
      <c r="IOB19" s="46"/>
      <c r="IOC19" s="46"/>
      <c r="IOD19" s="46"/>
      <c r="IOE19" s="46"/>
      <c r="IOF19" s="46"/>
      <c r="IOG19" s="46"/>
      <c r="IOH19" s="46"/>
      <c r="IOI19" s="46"/>
      <c r="IOJ19" s="46"/>
      <c r="IOK19" s="46"/>
      <c r="IOL19" s="46"/>
      <c r="IOM19" s="46"/>
      <c r="ION19" s="46"/>
      <c r="IOO19" s="46"/>
      <c r="IOP19" s="46"/>
      <c r="IOQ19" s="46"/>
      <c r="IOR19" s="46"/>
      <c r="IOS19" s="46"/>
      <c r="IOT19" s="46"/>
      <c r="IOU19" s="46"/>
      <c r="IOV19" s="46"/>
      <c r="IOW19" s="46"/>
      <c r="IOX19" s="46"/>
      <c r="IOY19" s="46"/>
      <c r="IOZ19" s="46"/>
      <c r="IPA19" s="46"/>
      <c r="IPB19" s="46"/>
      <c r="IPC19" s="46"/>
      <c r="IPD19" s="46"/>
      <c r="IPE19" s="46"/>
      <c r="IPF19" s="46"/>
      <c r="IPG19" s="46"/>
      <c r="IPH19" s="46"/>
      <c r="IPI19" s="46"/>
      <c r="IPJ19" s="46"/>
      <c r="IPK19" s="46"/>
      <c r="IPL19" s="46"/>
      <c r="IPM19" s="46"/>
      <c r="IPN19" s="46"/>
      <c r="IPO19" s="46"/>
      <c r="IPP19" s="46"/>
      <c r="IPQ19" s="46"/>
      <c r="IPR19" s="46"/>
      <c r="IPS19" s="46"/>
      <c r="IPT19" s="46"/>
      <c r="IPU19" s="46"/>
      <c r="IPV19" s="46"/>
      <c r="IPW19" s="46"/>
      <c r="IPX19" s="46"/>
      <c r="IPY19" s="46"/>
      <c r="IPZ19" s="46"/>
      <c r="IQA19" s="46"/>
      <c r="IQB19" s="46"/>
      <c r="IQC19" s="46"/>
      <c r="IQD19" s="46"/>
      <c r="IQE19" s="46"/>
      <c r="IQF19" s="46"/>
      <c r="IQG19" s="46"/>
      <c r="IQH19" s="46"/>
      <c r="IQI19" s="46"/>
      <c r="IQJ19" s="46"/>
      <c r="IQK19" s="46"/>
      <c r="IQL19" s="46"/>
      <c r="IQM19" s="46"/>
      <c r="IQN19" s="46"/>
      <c r="IQO19" s="46"/>
      <c r="IQP19" s="46"/>
      <c r="IQQ19" s="46"/>
      <c r="IQR19" s="46"/>
      <c r="IQS19" s="46"/>
      <c r="IQT19" s="46"/>
      <c r="IQU19" s="46"/>
      <c r="IQV19" s="46"/>
      <c r="IQW19" s="46"/>
      <c r="IQX19" s="46"/>
      <c r="IQY19" s="46"/>
      <c r="IQZ19" s="46"/>
      <c r="IRA19" s="46"/>
      <c r="IRB19" s="46"/>
      <c r="IRC19" s="46"/>
      <c r="IRD19" s="46"/>
      <c r="IRE19" s="46"/>
      <c r="IRF19" s="46"/>
      <c r="IRG19" s="46"/>
      <c r="IRH19" s="46"/>
      <c r="IRI19" s="46"/>
      <c r="IRJ19" s="46"/>
      <c r="IRK19" s="46"/>
      <c r="IRL19" s="46"/>
      <c r="IRM19" s="46"/>
      <c r="IRN19" s="46"/>
      <c r="IRO19" s="46"/>
      <c r="IRP19" s="46"/>
      <c r="IRQ19" s="46"/>
      <c r="IRR19" s="46"/>
      <c r="IRS19" s="46"/>
      <c r="IRT19" s="46"/>
      <c r="IRU19" s="46"/>
      <c r="IRV19" s="46"/>
      <c r="IRW19" s="46"/>
      <c r="IRX19" s="46"/>
      <c r="IRY19" s="46"/>
      <c r="IRZ19" s="46"/>
      <c r="ISA19" s="46"/>
      <c r="ISB19" s="46"/>
      <c r="ISC19" s="46"/>
      <c r="ISD19" s="46"/>
      <c r="ISE19" s="46"/>
      <c r="ISF19" s="46"/>
      <c r="ISG19" s="46"/>
      <c r="ISH19" s="46"/>
      <c r="ISI19" s="46"/>
      <c r="ISJ19" s="46"/>
      <c r="ISK19" s="46"/>
      <c r="ISL19" s="46"/>
      <c r="ISM19" s="46"/>
      <c r="ISN19" s="46"/>
      <c r="ISO19" s="46"/>
      <c r="ISP19" s="46"/>
      <c r="ISQ19" s="46"/>
      <c r="ISR19" s="46"/>
      <c r="ISS19" s="46"/>
      <c r="IST19" s="46"/>
      <c r="ISU19" s="46"/>
      <c r="ISV19" s="46"/>
      <c r="ISW19" s="46"/>
      <c r="ISX19" s="46"/>
      <c r="ISY19" s="46"/>
      <c r="ISZ19" s="46"/>
      <c r="ITA19" s="46"/>
      <c r="ITB19" s="46"/>
      <c r="ITC19" s="46"/>
      <c r="ITD19" s="46"/>
      <c r="ITE19" s="46"/>
      <c r="ITF19" s="46"/>
      <c r="ITG19" s="46"/>
      <c r="ITH19" s="46"/>
      <c r="ITI19" s="46"/>
      <c r="ITJ19" s="46"/>
      <c r="ITK19" s="46"/>
      <c r="ITL19" s="46"/>
      <c r="ITM19" s="46"/>
      <c r="ITN19" s="46"/>
      <c r="ITO19" s="46"/>
      <c r="ITP19" s="46"/>
      <c r="ITQ19" s="46"/>
      <c r="ITR19" s="46"/>
      <c r="ITS19" s="46"/>
      <c r="ITT19" s="46"/>
      <c r="ITU19" s="46"/>
      <c r="ITV19" s="46"/>
      <c r="ITW19" s="46"/>
      <c r="ITX19" s="46"/>
      <c r="ITY19" s="46"/>
      <c r="ITZ19" s="46"/>
      <c r="IUA19" s="46"/>
      <c r="IUB19" s="46"/>
      <c r="IUC19" s="46"/>
      <c r="IUD19" s="46"/>
      <c r="IUE19" s="46"/>
      <c r="IUF19" s="46"/>
      <c r="IUG19" s="46"/>
      <c r="IUH19" s="46"/>
      <c r="IUI19" s="46"/>
      <c r="IUJ19" s="46"/>
      <c r="IUK19" s="46"/>
      <c r="IUL19" s="46"/>
      <c r="IUM19" s="46"/>
      <c r="IUN19" s="46"/>
      <c r="IUO19" s="46"/>
      <c r="IUP19" s="46"/>
      <c r="IUQ19" s="46"/>
      <c r="IUR19" s="46"/>
      <c r="IUS19" s="46"/>
      <c r="IUT19" s="46"/>
      <c r="IUU19" s="46"/>
      <c r="IUV19" s="46"/>
      <c r="IUW19" s="46"/>
      <c r="IUX19" s="46"/>
      <c r="IUY19" s="46"/>
      <c r="IUZ19" s="46"/>
      <c r="IVA19" s="46"/>
      <c r="IVB19" s="46"/>
      <c r="IVC19" s="46"/>
      <c r="IVD19" s="46"/>
      <c r="IVE19" s="46"/>
      <c r="IVF19" s="46"/>
      <c r="IVG19" s="46"/>
      <c r="IVH19" s="46"/>
      <c r="IVI19" s="46"/>
      <c r="IVJ19" s="46"/>
      <c r="IVK19" s="46"/>
      <c r="IVL19" s="46"/>
      <c r="IVM19" s="46"/>
      <c r="IVN19" s="46"/>
      <c r="IVO19" s="46"/>
      <c r="IVP19" s="46"/>
      <c r="IVQ19" s="46"/>
      <c r="IVR19" s="46"/>
      <c r="IVS19" s="46"/>
      <c r="IVT19" s="46"/>
      <c r="IVU19" s="46"/>
      <c r="IVV19" s="46"/>
      <c r="IVW19" s="46"/>
      <c r="IVX19" s="46"/>
      <c r="IVY19" s="46"/>
      <c r="IVZ19" s="46"/>
      <c r="IWA19" s="46"/>
      <c r="IWB19" s="46"/>
      <c r="IWC19" s="46"/>
      <c r="IWD19" s="46"/>
      <c r="IWE19" s="46"/>
      <c r="IWF19" s="46"/>
      <c r="IWG19" s="46"/>
      <c r="IWH19" s="46"/>
      <c r="IWI19" s="46"/>
      <c r="IWJ19" s="46"/>
      <c r="IWK19" s="46"/>
      <c r="IWL19" s="46"/>
      <c r="IWM19" s="46"/>
      <c r="IWN19" s="46"/>
      <c r="IWO19" s="46"/>
      <c r="IWP19" s="46"/>
      <c r="IWQ19" s="46"/>
      <c r="IWR19" s="46"/>
      <c r="IWS19" s="46"/>
      <c r="IWT19" s="46"/>
      <c r="IWU19" s="46"/>
      <c r="IWV19" s="46"/>
      <c r="IWW19" s="46"/>
      <c r="IWX19" s="46"/>
      <c r="IWY19" s="46"/>
      <c r="IWZ19" s="46"/>
      <c r="IXA19" s="46"/>
      <c r="IXB19" s="46"/>
      <c r="IXC19" s="46"/>
      <c r="IXD19" s="46"/>
      <c r="IXE19" s="46"/>
      <c r="IXF19" s="46"/>
      <c r="IXG19" s="46"/>
      <c r="IXH19" s="46"/>
      <c r="IXI19" s="46"/>
      <c r="IXJ19" s="46"/>
      <c r="IXK19" s="46"/>
      <c r="IXL19" s="46"/>
      <c r="IXM19" s="46"/>
      <c r="IXN19" s="46"/>
      <c r="IXO19" s="46"/>
      <c r="IXP19" s="46"/>
      <c r="IXQ19" s="46"/>
      <c r="IXR19" s="46"/>
      <c r="IXS19" s="46"/>
      <c r="IXT19" s="46"/>
      <c r="IXU19" s="46"/>
      <c r="IXV19" s="46"/>
      <c r="IXW19" s="46"/>
      <c r="IXX19" s="46"/>
      <c r="IXY19" s="46"/>
      <c r="IXZ19" s="46"/>
      <c r="IYA19" s="46"/>
      <c r="IYB19" s="46"/>
      <c r="IYC19" s="46"/>
      <c r="IYD19" s="46"/>
      <c r="IYE19" s="46"/>
      <c r="IYF19" s="46"/>
      <c r="IYG19" s="46"/>
      <c r="IYH19" s="46"/>
      <c r="IYI19" s="46"/>
      <c r="IYJ19" s="46"/>
      <c r="IYK19" s="46"/>
      <c r="IYL19" s="46"/>
      <c r="IYM19" s="46"/>
      <c r="IYN19" s="46"/>
      <c r="IYO19" s="46"/>
      <c r="IYP19" s="46"/>
      <c r="IYQ19" s="46"/>
      <c r="IYR19" s="46"/>
      <c r="IYS19" s="46"/>
      <c r="IYT19" s="46"/>
      <c r="IYU19" s="46"/>
      <c r="IYV19" s="46"/>
      <c r="IYW19" s="46"/>
      <c r="IYX19" s="46"/>
      <c r="IYY19" s="46"/>
      <c r="IYZ19" s="46"/>
      <c r="IZA19" s="46"/>
      <c r="IZB19" s="46"/>
      <c r="IZC19" s="46"/>
      <c r="IZD19" s="46"/>
      <c r="IZE19" s="46"/>
      <c r="IZF19" s="46"/>
      <c r="IZG19" s="46"/>
      <c r="IZH19" s="46"/>
      <c r="IZI19" s="46"/>
      <c r="IZJ19" s="46"/>
      <c r="IZK19" s="46"/>
      <c r="IZL19" s="46"/>
      <c r="IZM19" s="46"/>
      <c r="IZN19" s="46"/>
      <c r="IZO19" s="46"/>
      <c r="IZP19" s="46"/>
      <c r="IZQ19" s="46"/>
      <c r="IZR19" s="46"/>
      <c r="IZS19" s="46"/>
      <c r="IZT19" s="46"/>
      <c r="IZU19" s="46"/>
      <c r="IZV19" s="46"/>
      <c r="IZW19" s="46"/>
      <c r="IZX19" s="46"/>
      <c r="IZY19" s="46"/>
      <c r="IZZ19" s="46"/>
      <c r="JAA19" s="46"/>
      <c r="JAB19" s="46"/>
      <c r="JAC19" s="46"/>
      <c r="JAD19" s="46"/>
      <c r="JAE19" s="46"/>
      <c r="JAF19" s="46"/>
      <c r="JAG19" s="46"/>
      <c r="JAH19" s="46"/>
      <c r="JAI19" s="46"/>
      <c r="JAJ19" s="46"/>
      <c r="JAK19" s="46"/>
      <c r="JAL19" s="46"/>
      <c r="JAM19" s="46"/>
      <c r="JAN19" s="46"/>
      <c r="JAO19" s="46"/>
      <c r="JAP19" s="46"/>
      <c r="JAQ19" s="46"/>
      <c r="JAR19" s="46"/>
      <c r="JAS19" s="46"/>
      <c r="JAT19" s="46"/>
      <c r="JAU19" s="46"/>
      <c r="JAV19" s="46"/>
      <c r="JAW19" s="46"/>
      <c r="JAX19" s="46"/>
      <c r="JAY19" s="46"/>
      <c r="JAZ19" s="46"/>
      <c r="JBA19" s="46"/>
      <c r="JBB19" s="46"/>
      <c r="JBC19" s="46"/>
      <c r="JBD19" s="46"/>
      <c r="JBE19" s="46"/>
      <c r="JBF19" s="46"/>
      <c r="JBG19" s="46"/>
      <c r="JBH19" s="46"/>
      <c r="JBI19" s="46"/>
      <c r="JBJ19" s="46"/>
      <c r="JBK19" s="46"/>
      <c r="JBL19" s="46"/>
      <c r="JBM19" s="46"/>
      <c r="JBN19" s="46"/>
      <c r="JBO19" s="46"/>
      <c r="JBP19" s="46"/>
      <c r="JBQ19" s="46"/>
      <c r="JBR19" s="46"/>
      <c r="JBS19" s="46"/>
      <c r="JBT19" s="46"/>
      <c r="JBU19" s="46"/>
      <c r="JBV19" s="46"/>
      <c r="JBW19" s="46"/>
      <c r="JBX19" s="46"/>
      <c r="JBY19" s="46"/>
      <c r="JBZ19" s="46"/>
      <c r="JCA19" s="46"/>
      <c r="JCB19" s="46"/>
      <c r="JCC19" s="46"/>
      <c r="JCD19" s="46"/>
      <c r="JCE19" s="46"/>
      <c r="JCF19" s="46"/>
      <c r="JCG19" s="46"/>
      <c r="JCH19" s="46"/>
      <c r="JCI19" s="46"/>
      <c r="JCJ19" s="46"/>
      <c r="JCK19" s="46"/>
      <c r="JCL19" s="46"/>
      <c r="JCM19" s="46"/>
      <c r="JCN19" s="46"/>
      <c r="JCO19" s="46"/>
      <c r="JCP19" s="46"/>
      <c r="JCQ19" s="46"/>
      <c r="JCR19" s="46"/>
      <c r="JCS19" s="46"/>
      <c r="JCT19" s="46"/>
      <c r="JCU19" s="46"/>
      <c r="JCV19" s="46"/>
      <c r="JCW19" s="46"/>
      <c r="JCX19" s="46"/>
      <c r="JCY19" s="46"/>
      <c r="JCZ19" s="46"/>
      <c r="JDA19" s="46"/>
      <c r="JDB19" s="46"/>
      <c r="JDC19" s="46"/>
      <c r="JDD19" s="46"/>
      <c r="JDE19" s="46"/>
      <c r="JDF19" s="46"/>
      <c r="JDG19" s="46"/>
      <c r="JDH19" s="46"/>
      <c r="JDI19" s="46"/>
      <c r="JDJ19" s="46"/>
      <c r="JDK19" s="46"/>
      <c r="JDL19" s="46"/>
      <c r="JDM19" s="46"/>
      <c r="JDN19" s="46"/>
      <c r="JDO19" s="46"/>
      <c r="JDP19" s="46"/>
      <c r="JDQ19" s="46"/>
      <c r="JDR19" s="46"/>
      <c r="JDS19" s="46"/>
      <c r="JDT19" s="46"/>
      <c r="JDU19" s="46"/>
      <c r="JDV19" s="46"/>
      <c r="JDW19" s="46"/>
      <c r="JDX19" s="46"/>
      <c r="JDY19" s="46"/>
      <c r="JDZ19" s="46"/>
      <c r="JEA19" s="46"/>
      <c r="JEB19" s="46"/>
      <c r="JEC19" s="46"/>
      <c r="JED19" s="46"/>
      <c r="JEE19" s="46"/>
      <c r="JEF19" s="46"/>
      <c r="JEG19" s="46"/>
      <c r="JEH19" s="46"/>
      <c r="JEI19" s="46"/>
      <c r="JEJ19" s="46"/>
      <c r="JEK19" s="46"/>
      <c r="JEL19" s="46"/>
      <c r="JEM19" s="46"/>
      <c r="JEN19" s="46"/>
      <c r="JEO19" s="46"/>
      <c r="JEP19" s="46"/>
      <c r="JEQ19" s="46"/>
      <c r="JER19" s="46"/>
      <c r="JES19" s="46"/>
      <c r="JET19" s="46"/>
      <c r="JEU19" s="46"/>
      <c r="JEV19" s="46"/>
      <c r="JEW19" s="46"/>
      <c r="JEX19" s="46"/>
      <c r="JEY19" s="46"/>
      <c r="JEZ19" s="46"/>
      <c r="JFA19" s="46"/>
      <c r="JFB19" s="46"/>
      <c r="JFC19" s="46"/>
      <c r="JFD19" s="46"/>
      <c r="JFE19" s="46"/>
      <c r="JFF19" s="46"/>
      <c r="JFG19" s="46"/>
      <c r="JFH19" s="46"/>
      <c r="JFI19" s="46"/>
      <c r="JFJ19" s="46"/>
      <c r="JFK19" s="46"/>
      <c r="JFL19" s="46"/>
      <c r="JFM19" s="46"/>
      <c r="JFN19" s="46"/>
      <c r="JFO19" s="46"/>
      <c r="JFP19" s="46"/>
      <c r="JFQ19" s="46"/>
      <c r="JFR19" s="46"/>
      <c r="JFS19" s="46"/>
      <c r="JFT19" s="46"/>
      <c r="JFU19" s="46"/>
      <c r="JFV19" s="46"/>
      <c r="JFW19" s="46"/>
      <c r="JFX19" s="46"/>
      <c r="JFY19" s="46"/>
      <c r="JFZ19" s="46"/>
      <c r="JGA19" s="46"/>
      <c r="JGB19" s="46"/>
      <c r="JGC19" s="46"/>
      <c r="JGD19" s="46"/>
      <c r="JGE19" s="46"/>
      <c r="JGF19" s="46"/>
      <c r="JGG19" s="46"/>
      <c r="JGH19" s="46"/>
      <c r="JGI19" s="46"/>
      <c r="JGJ19" s="46"/>
      <c r="JGK19" s="46"/>
      <c r="JGL19" s="46"/>
      <c r="JGM19" s="46"/>
      <c r="JGN19" s="46"/>
      <c r="JGO19" s="46"/>
      <c r="JGP19" s="46"/>
      <c r="JGQ19" s="46"/>
      <c r="JGR19" s="46"/>
      <c r="JGS19" s="46"/>
      <c r="JGT19" s="46"/>
      <c r="JGU19" s="46"/>
      <c r="JGV19" s="46"/>
      <c r="JGW19" s="46"/>
      <c r="JGX19" s="46"/>
      <c r="JGY19" s="46"/>
      <c r="JGZ19" s="46"/>
      <c r="JHA19" s="46"/>
      <c r="JHB19" s="46"/>
      <c r="JHC19" s="46"/>
      <c r="JHD19" s="46"/>
      <c r="JHE19" s="46"/>
      <c r="JHF19" s="46"/>
      <c r="JHG19" s="46"/>
      <c r="JHH19" s="46"/>
      <c r="JHI19" s="46"/>
      <c r="JHJ19" s="46"/>
      <c r="JHK19" s="46"/>
      <c r="JHL19" s="46"/>
      <c r="JHM19" s="46"/>
      <c r="JHN19" s="46"/>
      <c r="JHO19" s="46"/>
      <c r="JHP19" s="46"/>
      <c r="JHQ19" s="46"/>
      <c r="JHR19" s="46"/>
      <c r="JHS19" s="46"/>
      <c r="JHT19" s="46"/>
      <c r="JHU19" s="46"/>
      <c r="JHV19" s="46"/>
      <c r="JHW19" s="46"/>
      <c r="JHX19" s="46"/>
      <c r="JHY19" s="46"/>
      <c r="JHZ19" s="46"/>
      <c r="JIA19" s="46"/>
      <c r="JIB19" s="46"/>
      <c r="JIC19" s="46"/>
      <c r="JID19" s="46"/>
      <c r="JIE19" s="46"/>
      <c r="JIF19" s="46"/>
      <c r="JIG19" s="46"/>
      <c r="JIH19" s="46"/>
      <c r="JII19" s="46"/>
      <c r="JIJ19" s="46"/>
      <c r="JIK19" s="46"/>
      <c r="JIL19" s="46"/>
      <c r="JIM19" s="46"/>
      <c r="JIN19" s="46"/>
      <c r="JIO19" s="46"/>
      <c r="JIP19" s="46"/>
      <c r="JIQ19" s="46"/>
      <c r="JIR19" s="46"/>
      <c r="JIS19" s="46"/>
      <c r="JIT19" s="46"/>
      <c r="JIU19" s="46"/>
      <c r="JIV19" s="46"/>
      <c r="JIW19" s="46"/>
      <c r="JIX19" s="46"/>
      <c r="JIY19" s="46"/>
      <c r="JIZ19" s="46"/>
      <c r="JJA19" s="46"/>
      <c r="JJB19" s="46"/>
      <c r="JJC19" s="46"/>
      <c r="JJD19" s="46"/>
      <c r="JJE19" s="46"/>
      <c r="JJF19" s="46"/>
      <c r="JJG19" s="46"/>
      <c r="JJH19" s="46"/>
      <c r="JJI19" s="46"/>
      <c r="JJJ19" s="46"/>
      <c r="JJK19" s="46"/>
      <c r="JJL19" s="46"/>
      <c r="JJM19" s="46"/>
      <c r="JJN19" s="46"/>
      <c r="JJO19" s="46"/>
      <c r="JJP19" s="46"/>
      <c r="JJQ19" s="46"/>
      <c r="JJR19" s="46"/>
      <c r="JJS19" s="46"/>
      <c r="JJT19" s="46"/>
      <c r="JJU19" s="46"/>
      <c r="JJV19" s="46"/>
      <c r="JJW19" s="46"/>
      <c r="JJX19" s="46"/>
      <c r="JJY19" s="46"/>
      <c r="JJZ19" s="46"/>
      <c r="JKA19" s="46"/>
      <c r="JKB19" s="46"/>
      <c r="JKC19" s="46"/>
      <c r="JKD19" s="46"/>
      <c r="JKE19" s="46"/>
      <c r="JKF19" s="46"/>
      <c r="JKG19" s="46"/>
      <c r="JKH19" s="46"/>
      <c r="JKI19" s="46"/>
      <c r="JKJ19" s="46"/>
      <c r="JKK19" s="46"/>
      <c r="JKL19" s="46"/>
      <c r="JKM19" s="46"/>
      <c r="JKN19" s="46"/>
      <c r="JKO19" s="46"/>
      <c r="JKP19" s="46"/>
      <c r="JKQ19" s="46"/>
      <c r="JKR19" s="46"/>
      <c r="JKS19" s="46"/>
      <c r="JKT19" s="46"/>
      <c r="JKU19" s="46"/>
      <c r="JKV19" s="46"/>
      <c r="JKW19" s="46"/>
      <c r="JKX19" s="46"/>
      <c r="JKY19" s="46"/>
      <c r="JKZ19" s="46"/>
      <c r="JLA19" s="46"/>
      <c r="JLB19" s="46"/>
      <c r="JLC19" s="46"/>
      <c r="JLD19" s="46"/>
      <c r="JLE19" s="46"/>
      <c r="JLF19" s="46"/>
      <c r="JLG19" s="46"/>
      <c r="JLH19" s="46"/>
      <c r="JLI19" s="46"/>
      <c r="JLJ19" s="46"/>
      <c r="JLK19" s="46"/>
      <c r="JLL19" s="46"/>
      <c r="JLM19" s="46"/>
      <c r="JLN19" s="46"/>
      <c r="JLO19" s="46"/>
      <c r="JLP19" s="46"/>
      <c r="JLQ19" s="46"/>
      <c r="JLR19" s="46"/>
      <c r="JLS19" s="46"/>
      <c r="JLT19" s="46"/>
      <c r="JLU19" s="46"/>
      <c r="JLV19" s="46"/>
      <c r="JLW19" s="46"/>
      <c r="JLX19" s="46"/>
      <c r="JLY19" s="46"/>
      <c r="JLZ19" s="46"/>
      <c r="JMA19" s="46"/>
      <c r="JMB19" s="46"/>
      <c r="JMC19" s="46"/>
      <c r="JMD19" s="46"/>
      <c r="JME19" s="46"/>
      <c r="JMF19" s="46"/>
      <c r="JMG19" s="46"/>
      <c r="JMH19" s="46"/>
      <c r="JMI19" s="46"/>
      <c r="JMJ19" s="46"/>
      <c r="JMK19" s="46"/>
      <c r="JML19" s="46"/>
      <c r="JMM19" s="46"/>
      <c r="JMN19" s="46"/>
      <c r="JMO19" s="46"/>
      <c r="JMP19" s="46"/>
      <c r="JMQ19" s="46"/>
      <c r="JMR19" s="46"/>
      <c r="JMS19" s="46"/>
      <c r="JMT19" s="46"/>
      <c r="JMU19" s="46"/>
      <c r="JMV19" s="46"/>
      <c r="JMW19" s="46"/>
      <c r="JMX19" s="46"/>
      <c r="JMY19" s="46"/>
      <c r="JMZ19" s="46"/>
      <c r="JNA19" s="46"/>
      <c r="JNB19" s="46"/>
      <c r="JNC19" s="46"/>
      <c r="JND19" s="46"/>
      <c r="JNE19" s="46"/>
      <c r="JNF19" s="46"/>
      <c r="JNG19" s="46"/>
      <c r="JNH19" s="46"/>
      <c r="JNI19" s="46"/>
      <c r="JNJ19" s="46"/>
      <c r="JNK19" s="46"/>
      <c r="JNL19" s="46"/>
      <c r="JNM19" s="46"/>
      <c r="JNN19" s="46"/>
      <c r="JNO19" s="46"/>
      <c r="JNP19" s="46"/>
      <c r="JNQ19" s="46"/>
      <c r="JNR19" s="46"/>
      <c r="JNS19" s="46"/>
      <c r="JNT19" s="46"/>
      <c r="JNU19" s="46"/>
      <c r="JNV19" s="46"/>
      <c r="JNW19" s="46"/>
      <c r="JNX19" s="46"/>
      <c r="JNY19" s="46"/>
      <c r="JNZ19" s="46"/>
      <c r="JOA19" s="46"/>
      <c r="JOB19" s="46"/>
      <c r="JOC19" s="46"/>
      <c r="JOD19" s="46"/>
      <c r="JOE19" s="46"/>
      <c r="JOF19" s="46"/>
      <c r="JOG19" s="46"/>
      <c r="JOH19" s="46"/>
      <c r="JOI19" s="46"/>
      <c r="JOJ19" s="46"/>
      <c r="JOK19" s="46"/>
      <c r="JOL19" s="46"/>
      <c r="JOM19" s="46"/>
      <c r="JON19" s="46"/>
      <c r="JOO19" s="46"/>
      <c r="JOP19" s="46"/>
      <c r="JOQ19" s="46"/>
      <c r="JOR19" s="46"/>
      <c r="JOS19" s="46"/>
      <c r="JOT19" s="46"/>
      <c r="JOU19" s="46"/>
      <c r="JOV19" s="46"/>
      <c r="JOW19" s="46"/>
      <c r="JOX19" s="46"/>
      <c r="JOY19" s="46"/>
      <c r="JOZ19" s="46"/>
      <c r="JPA19" s="46"/>
      <c r="JPB19" s="46"/>
      <c r="JPC19" s="46"/>
      <c r="JPD19" s="46"/>
      <c r="JPE19" s="46"/>
      <c r="JPF19" s="46"/>
      <c r="JPG19" s="46"/>
      <c r="JPH19" s="46"/>
      <c r="JPI19" s="46"/>
      <c r="JPJ19" s="46"/>
      <c r="JPK19" s="46"/>
      <c r="JPL19" s="46"/>
      <c r="JPM19" s="46"/>
      <c r="JPN19" s="46"/>
      <c r="JPO19" s="46"/>
      <c r="JPP19" s="46"/>
      <c r="JPQ19" s="46"/>
      <c r="JPR19" s="46"/>
      <c r="JPS19" s="46"/>
      <c r="JPT19" s="46"/>
      <c r="JPU19" s="46"/>
      <c r="JPV19" s="46"/>
      <c r="JPW19" s="46"/>
      <c r="JPX19" s="46"/>
      <c r="JPY19" s="46"/>
      <c r="JPZ19" s="46"/>
      <c r="JQA19" s="46"/>
      <c r="JQB19" s="46"/>
      <c r="JQC19" s="46"/>
      <c r="JQD19" s="46"/>
      <c r="JQE19" s="46"/>
      <c r="JQF19" s="46"/>
      <c r="JQG19" s="46"/>
      <c r="JQH19" s="46"/>
      <c r="JQI19" s="46"/>
      <c r="JQJ19" s="46"/>
      <c r="JQK19" s="46"/>
      <c r="JQL19" s="46"/>
      <c r="JQM19" s="46"/>
      <c r="JQN19" s="46"/>
      <c r="JQO19" s="46"/>
      <c r="JQP19" s="46"/>
      <c r="JQQ19" s="46"/>
      <c r="JQR19" s="46"/>
      <c r="JQS19" s="46"/>
      <c r="JQT19" s="46"/>
      <c r="JQU19" s="46"/>
      <c r="JQV19" s="46"/>
      <c r="JQW19" s="46"/>
      <c r="JQX19" s="46"/>
      <c r="JQY19" s="46"/>
      <c r="JQZ19" s="46"/>
      <c r="JRA19" s="46"/>
      <c r="JRB19" s="46"/>
      <c r="JRC19" s="46"/>
      <c r="JRD19" s="46"/>
      <c r="JRE19" s="46"/>
      <c r="JRF19" s="46"/>
      <c r="JRG19" s="46"/>
      <c r="JRH19" s="46"/>
      <c r="JRI19" s="46"/>
      <c r="JRJ19" s="46"/>
      <c r="JRK19" s="46"/>
      <c r="JRL19" s="46"/>
      <c r="JRM19" s="46"/>
      <c r="JRN19" s="46"/>
      <c r="JRO19" s="46"/>
      <c r="JRP19" s="46"/>
      <c r="JRQ19" s="46"/>
      <c r="JRR19" s="46"/>
      <c r="JRS19" s="46"/>
      <c r="JRT19" s="46"/>
      <c r="JRU19" s="46"/>
      <c r="JRV19" s="46"/>
      <c r="JRW19" s="46"/>
      <c r="JRX19" s="46"/>
      <c r="JRY19" s="46"/>
      <c r="JRZ19" s="46"/>
      <c r="JSA19" s="46"/>
      <c r="JSB19" s="46"/>
      <c r="JSC19" s="46"/>
      <c r="JSD19" s="46"/>
      <c r="JSE19" s="46"/>
      <c r="JSF19" s="46"/>
      <c r="JSG19" s="46"/>
      <c r="JSH19" s="46"/>
      <c r="JSI19" s="46"/>
      <c r="JSJ19" s="46"/>
      <c r="JSK19" s="46"/>
      <c r="JSL19" s="46"/>
      <c r="JSM19" s="46"/>
      <c r="JSN19" s="46"/>
      <c r="JSO19" s="46"/>
      <c r="JSP19" s="46"/>
      <c r="JSQ19" s="46"/>
      <c r="JSR19" s="46"/>
      <c r="JSS19" s="46"/>
      <c r="JST19" s="46"/>
      <c r="JSU19" s="46"/>
      <c r="JSV19" s="46"/>
      <c r="JSW19" s="46"/>
      <c r="JSX19" s="46"/>
      <c r="JSY19" s="46"/>
      <c r="JSZ19" s="46"/>
      <c r="JTA19" s="46"/>
      <c r="JTB19" s="46"/>
      <c r="JTC19" s="46"/>
      <c r="JTD19" s="46"/>
      <c r="JTE19" s="46"/>
      <c r="JTF19" s="46"/>
      <c r="JTG19" s="46"/>
      <c r="JTH19" s="46"/>
      <c r="JTI19" s="46"/>
      <c r="JTJ19" s="46"/>
      <c r="JTK19" s="46"/>
      <c r="JTL19" s="46"/>
      <c r="JTM19" s="46"/>
      <c r="JTN19" s="46"/>
      <c r="JTO19" s="46"/>
      <c r="JTP19" s="46"/>
      <c r="JTQ19" s="46"/>
      <c r="JTR19" s="46"/>
      <c r="JTS19" s="46"/>
      <c r="JTT19" s="46"/>
      <c r="JTU19" s="46"/>
      <c r="JTV19" s="46"/>
      <c r="JTW19" s="46"/>
      <c r="JTX19" s="46"/>
      <c r="JTY19" s="46"/>
      <c r="JTZ19" s="46"/>
      <c r="JUA19" s="46"/>
      <c r="JUB19" s="46"/>
      <c r="JUC19" s="46"/>
      <c r="JUD19" s="46"/>
      <c r="JUE19" s="46"/>
      <c r="JUF19" s="46"/>
      <c r="JUG19" s="46"/>
      <c r="JUH19" s="46"/>
      <c r="JUI19" s="46"/>
      <c r="JUJ19" s="46"/>
      <c r="JUK19" s="46"/>
      <c r="JUL19" s="46"/>
      <c r="JUM19" s="46"/>
      <c r="JUN19" s="46"/>
      <c r="JUO19" s="46"/>
      <c r="JUP19" s="46"/>
      <c r="JUQ19" s="46"/>
      <c r="JUR19" s="46"/>
      <c r="JUS19" s="46"/>
      <c r="JUT19" s="46"/>
      <c r="JUU19" s="46"/>
      <c r="JUV19" s="46"/>
      <c r="JUW19" s="46"/>
      <c r="JUX19" s="46"/>
      <c r="JUY19" s="46"/>
      <c r="JUZ19" s="46"/>
      <c r="JVA19" s="46"/>
      <c r="JVB19" s="46"/>
      <c r="JVC19" s="46"/>
      <c r="JVD19" s="46"/>
      <c r="JVE19" s="46"/>
      <c r="JVF19" s="46"/>
      <c r="JVG19" s="46"/>
      <c r="JVH19" s="46"/>
      <c r="JVI19" s="46"/>
      <c r="JVJ19" s="46"/>
      <c r="JVK19" s="46"/>
      <c r="JVL19" s="46"/>
      <c r="JVM19" s="46"/>
      <c r="JVN19" s="46"/>
      <c r="JVO19" s="46"/>
      <c r="JVP19" s="46"/>
      <c r="JVQ19" s="46"/>
      <c r="JVR19" s="46"/>
      <c r="JVS19" s="46"/>
      <c r="JVT19" s="46"/>
      <c r="JVU19" s="46"/>
      <c r="JVV19" s="46"/>
      <c r="JVW19" s="46"/>
      <c r="JVX19" s="46"/>
      <c r="JVY19" s="46"/>
      <c r="JVZ19" s="46"/>
      <c r="JWA19" s="46"/>
      <c r="JWB19" s="46"/>
      <c r="JWC19" s="46"/>
      <c r="JWD19" s="46"/>
      <c r="JWE19" s="46"/>
      <c r="JWF19" s="46"/>
      <c r="JWG19" s="46"/>
      <c r="JWH19" s="46"/>
      <c r="JWI19" s="46"/>
      <c r="JWJ19" s="46"/>
      <c r="JWK19" s="46"/>
      <c r="JWL19" s="46"/>
      <c r="JWM19" s="46"/>
      <c r="JWN19" s="46"/>
      <c r="JWO19" s="46"/>
      <c r="JWP19" s="46"/>
      <c r="JWQ19" s="46"/>
      <c r="JWR19" s="46"/>
      <c r="JWS19" s="46"/>
      <c r="JWT19" s="46"/>
      <c r="JWU19" s="46"/>
      <c r="JWV19" s="46"/>
      <c r="JWW19" s="46"/>
      <c r="JWX19" s="46"/>
      <c r="JWY19" s="46"/>
      <c r="JWZ19" s="46"/>
      <c r="JXA19" s="46"/>
      <c r="JXB19" s="46"/>
      <c r="JXC19" s="46"/>
      <c r="JXD19" s="46"/>
      <c r="JXE19" s="46"/>
      <c r="JXF19" s="46"/>
      <c r="JXG19" s="46"/>
      <c r="JXH19" s="46"/>
      <c r="JXI19" s="46"/>
      <c r="JXJ19" s="46"/>
      <c r="JXK19" s="46"/>
      <c r="JXL19" s="46"/>
      <c r="JXM19" s="46"/>
      <c r="JXN19" s="46"/>
      <c r="JXO19" s="46"/>
      <c r="JXP19" s="46"/>
      <c r="JXQ19" s="46"/>
      <c r="JXR19" s="46"/>
      <c r="JXS19" s="46"/>
      <c r="JXT19" s="46"/>
      <c r="JXU19" s="46"/>
      <c r="JXV19" s="46"/>
      <c r="JXW19" s="46"/>
      <c r="JXX19" s="46"/>
      <c r="JXY19" s="46"/>
      <c r="JXZ19" s="46"/>
      <c r="JYA19" s="46"/>
      <c r="JYB19" s="46"/>
      <c r="JYC19" s="46"/>
      <c r="JYD19" s="46"/>
      <c r="JYE19" s="46"/>
      <c r="JYF19" s="46"/>
      <c r="JYG19" s="46"/>
      <c r="JYH19" s="46"/>
      <c r="JYI19" s="46"/>
      <c r="JYJ19" s="46"/>
      <c r="JYK19" s="46"/>
      <c r="JYL19" s="46"/>
      <c r="JYM19" s="46"/>
      <c r="JYN19" s="46"/>
      <c r="JYO19" s="46"/>
      <c r="JYP19" s="46"/>
      <c r="JYQ19" s="46"/>
      <c r="JYR19" s="46"/>
      <c r="JYS19" s="46"/>
      <c r="JYT19" s="46"/>
      <c r="JYU19" s="46"/>
      <c r="JYV19" s="46"/>
      <c r="JYW19" s="46"/>
      <c r="JYX19" s="46"/>
      <c r="JYY19" s="46"/>
      <c r="JYZ19" s="46"/>
      <c r="JZA19" s="46"/>
      <c r="JZB19" s="46"/>
      <c r="JZC19" s="46"/>
      <c r="JZD19" s="46"/>
      <c r="JZE19" s="46"/>
      <c r="JZF19" s="46"/>
      <c r="JZG19" s="46"/>
      <c r="JZH19" s="46"/>
      <c r="JZI19" s="46"/>
      <c r="JZJ19" s="46"/>
      <c r="JZK19" s="46"/>
      <c r="JZL19" s="46"/>
      <c r="JZM19" s="46"/>
      <c r="JZN19" s="46"/>
      <c r="JZO19" s="46"/>
      <c r="JZP19" s="46"/>
      <c r="JZQ19" s="46"/>
      <c r="JZR19" s="46"/>
      <c r="JZS19" s="46"/>
      <c r="JZT19" s="46"/>
      <c r="JZU19" s="46"/>
      <c r="JZV19" s="46"/>
      <c r="JZW19" s="46"/>
      <c r="JZX19" s="46"/>
      <c r="JZY19" s="46"/>
      <c r="JZZ19" s="46"/>
      <c r="KAA19" s="46"/>
      <c r="KAB19" s="46"/>
      <c r="KAC19" s="46"/>
      <c r="KAD19" s="46"/>
      <c r="KAE19" s="46"/>
      <c r="KAF19" s="46"/>
      <c r="KAG19" s="46"/>
      <c r="KAH19" s="46"/>
      <c r="KAI19" s="46"/>
      <c r="KAJ19" s="46"/>
      <c r="KAK19" s="46"/>
      <c r="KAL19" s="46"/>
      <c r="KAM19" s="46"/>
      <c r="KAN19" s="46"/>
      <c r="KAO19" s="46"/>
      <c r="KAP19" s="46"/>
      <c r="KAQ19" s="46"/>
      <c r="KAR19" s="46"/>
      <c r="KAS19" s="46"/>
      <c r="KAT19" s="46"/>
      <c r="KAU19" s="46"/>
      <c r="KAV19" s="46"/>
      <c r="KAW19" s="46"/>
      <c r="KAX19" s="46"/>
      <c r="KAY19" s="46"/>
      <c r="KAZ19" s="46"/>
      <c r="KBA19" s="46"/>
      <c r="KBB19" s="46"/>
      <c r="KBC19" s="46"/>
      <c r="KBD19" s="46"/>
      <c r="KBE19" s="46"/>
      <c r="KBF19" s="46"/>
      <c r="KBG19" s="46"/>
      <c r="KBH19" s="46"/>
      <c r="KBI19" s="46"/>
      <c r="KBJ19" s="46"/>
      <c r="KBK19" s="46"/>
      <c r="KBL19" s="46"/>
      <c r="KBM19" s="46"/>
      <c r="KBN19" s="46"/>
      <c r="KBO19" s="46"/>
      <c r="KBP19" s="46"/>
      <c r="KBQ19" s="46"/>
      <c r="KBR19" s="46"/>
      <c r="KBS19" s="46"/>
      <c r="KBT19" s="46"/>
      <c r="KBU19" s="46"/>
      <c r="KBV19" s="46"/>
      <c r="KBW19" s="46"/>
      <c r="KBX19" s="46"/>
      <c r="KBY19" s="46"/>
      <c r="KBZ19" s="46"/>
      <c r="KCA19" s="46"/>
      <c r="KCB19" s="46"/>
      <c r="KCC19" s="46"/>
      <c r="KCD19" s="46"/>
      <c r="KCE19" s="46"/>
      <c r="KCF19" s="46"/>
      <c r="KCG19" s="46"/>
      <c r="KCH19" s="46"/>
      <c r="KCI19" s="46"/>
      <c r="KCJ19" s="46"/>
      <c r="KCK19" s="46"/>
      <c r="KCL19" s="46"/>
      <c r="KCM19" s="46"/>
      <c r="KCN19" s="46"/>
      <c r="KCO19" s="46"/>
      <c r="KCP19" s="46"/>
      <c r="KCQ19" s="46"/>
      <c r="KCR19" s="46"/>
      <c r="KCS19" s="46"/>
      <c r="KCT19" s="46"/>
      <c r="KCU19" s="46"/>
      <c r="KCV19" s="46"/>
      <c r="KCW19" s="46"/>
      <c r="KCX19" s="46"/>
      <c r="KCY19" s="46"/>
      <c r="KCZ19" s="46"/>
      <c r="KDA19" s="46"/>
      <c r="KDB19" s="46"/>
      <c r="KDC19" s="46"/>
      <c r="KDD19" s="46"/>
      <c r="KDE19" s="46"/>
      <c r="KDF19" s="46"/>
      <c r="KDG19" s="46"/>
      <c r="KDH19" s="46"/>
      <c r="KDI19" s="46"/>
      <c r="KDJ19" s="46"/>
      <c r="KDK19" s="46"/>
      <c r="KDL19" s="46"/>
      <c r="KDM19" s="46"/>
      <c r="KDN19" s="46"/>
      <c r="KDO19" s="46"/>
      <c r="KDP19" s="46"/>
      <c r="KDQ19" s="46"/>
      <c r="KDR19" s="46"/>
      <c r="KDS19" s="46"/>
      <c r="KDT19" s="46"/>
      <c r="KDU19" s="46"/>
      <c r="KDV19" s="46"/>
      <c r="KDW19" s="46"/>
      <c r="KDX19" s="46"/>
      <c r="KDY19" s="46"/>
      <c r="KDZ19" s="46"/>
      <c r="KEA19" s="46"/>
      <c r="KEB19" s="46"/>
      <c r="KEC19" s="46"/>
      <c r="KED19" s="46"/>
      <c r="KEE19" s="46"/>
      <c r="KEF19" s="46"/>
      <c r="KEG19" s="46"/>
      <c r="KEH19" s="46"/>
      <c r="KEI19" s="46"/>
      <c r="KEJ19" s="46"/>
      <c r="KEK19" s="46"/>
      <c r="KEL19" s="46"/>
      <c r="KEM19" s="46"/>
      <c r="KEN19" s="46"/>
      <c r="KEO19" s="46"/>
      <c r="KEP19" s="46"/>
      <c r="KEQ19" s="46"/>
      <c r="KER19" s="46"/>
      <c r="KES19" s="46"/>
      <c r="KET19" s="46"/>
      <c r="KEU19" s="46"/>
      <c r="KEV19" s="46"/>
      <c r="KEW19" s="46"/>
      <c r="KEX19" s="46"/>
      <c r="KEY19" s="46"/>
      <c r="KEZ19" s="46"/>
      <c r="KFA19" s="46"/>
      <c r="KFB19" s="46"/>
      <c r="KFC19" s="46"/>
      <c r="KFD19" s="46"/>
      <c r="KFE19" s="46"/>
      <c r="KFF19" s="46"/>
      <c r="KFG19" s="46"/>
      <c r="KFH19" s="46"/>
      <c r="KFI19" s="46"/>
      <c r="KFJ19" s="46"/>
      <c r="KFK19" s="46"/>
      <c r="KFL19" s="46"/>
      <c r="KFM19" s="46"/>
      <c r="KFN19" s="46"/>
      <c r="KFO19" s="46"/>
      <c r="KFP19" s="46"/>
      <c r="KFQ19" s="46"/>
      <c r="KFR19" s="46"/>
      <c r="KFS19" s="46"/>
      <c r="KFT19" s="46"/>
      <c r="KFU19" s="46"/>
      <c r="KFV19" s="46"/>
      <c r="KFW19" s="46"/>
      <c r="KFX19" s="46"/>
      <c r="KFY19" s="46"/>
      <c r="KFZ19" s="46"/>
      <c r="KGA19" s="46"/>
      <c r="KGB19" s="46"/>
      <c r="KGC19" s="46"/>
      <c r="KGD19" s="46"/>
      <c r="KGE19" s="46"/>
      <c r="KGF19" s="46"/>
      <c r="KGG19" s="46"/>
      <c r="KGH19" s="46"/>
      <c r="KGI19" s="46"/>
      <c r="KGJ19" s="46"/>
      <c r="KGK19" s="46"/>
      <c r="KGL19" s="46"/>
      <c r="KGM19" s="46"/>
      <c r="KGN19" s="46"/>
      <c r="KGO19" s="46"/>
      <c r="KGP19" s="46"/>
      <c r="KGQ19" s="46"/>
      <c r="KGR19" s="46"/>
      <c r="KGS19" s="46"/>
      <c r="KGT19" s="46"/>
      <c r="KGU19" s="46"/>
      <c r="KGV19" s="46"/>
      <c r="KGW19" s="46"/>
      <c r="KGX19" s="46"/>
      <c r="KGY19" s="46"/>
      <c r="KGZ19" s="46"/>
      <c r="KHA19" s="46"/>
      <c r="KHB19" s="46"/>
      <c r="KHC19" s="46"/>
      <c r="KHD19" s="46"/>
      <c r="KHE19" s="46"/>
      <c r="KHF19" s="46"/>
      <c r="KHG19" s="46"/>
      <c r="KHH19" s="46"/>
      <c r="KHI19" s="46"/>
      <c r="KHJ19" s="46"/>
      <c r="KHK19" s="46"/>
      <c r="KHL19" s="46"/>
      <c r="KHM19" s="46"/>
      <c r="KHN19" s="46"/>
      <c r="KHO19" s="46"/>
      <c r="KHP19" s="46"/>
      <c r="KHQ19" s="46"/>
      <c r="KHR19" s="46"/>
      <c r="KHS19" s="46"/>
      <c r="KHT19" s="46"/>
      <c r="KHU19" s="46"/>
      <c r="KHV19" s="46"/>
      <c r="KHW19" s="46"/>
      <c r="KHX19" s="46"/>
      <c r="KHY19" s="46"/>
      <c r="KHZ19" s="46"/>
      <c r="KIA19" s="46"/>
      <c r="KIB19" s="46"/>
      <c r="KIC19" s="46"/>
      <c r="KID19" s="46"/>
      <c r="KIE19" s="46"/>
      <c r="KIF19" s="46"/>
      <c r="KIG19" s="46"/>
      <c r="KIH19" s="46"/>
      <c r="KII19" s="46"/>
      <c r="KIJ19" s="46"/>
      <c r="KIK19" s="46"/>
      <c r="KIL19" s="46"/>
      <c r="KIM19" s="46"/>
      <c r="KIN19" s="46"/>
      <c r="KIO19" s="46"/>
      <c r="KIP19" s="46"/>
      <c r="KIQ19" s="46"/>
      <c r="KIR19" s="46"/>
      <c r="KIS19" s="46"/>
      <c r="KIT19" s="46"/>
      <c r="KIU19" s="46"/>
      <c r="KIV19" s="46"/>
      <c r="KIW19" s="46"/>
      <c r="KIX19" s="46"/>
      <c r="KIY19" s="46"/>
      <c r="KIZ19" s="46"/>
      <c r="KJA19" s="46"/>
      <c r="KJB19" s="46"/>
      <c r="KJC19" s="46"/>
      <c r="KJD19" s="46"/>
      <c r="KJE19" s="46"/>
      <c r="KJF19" s="46"/>
      <c r="KJG19" s="46"/>
      <c r="KJH19" s="46"/>
      <c r="KJI19" s="46"/>
      <c r="KJJ19" s="46"/>
      <c r="KJK19" s="46"/>
      <c r="KJL19" s="46"/>
      <c r="KJM19" s="46"/>
      <c r="KJN19" s="46"/>
      <c r="KJO19" s="46"/>
      <c r="KJP19" s="46"/>
      <c r="KJQ19" s="46"/>
      <c r="KJR19" s="46"/>
      <c r="KJS19" s="46"/>
      <c r="KJT19" s="46"/>
      <c r="KJU19" s="46"/>
      <c r="KJV19" s="46"/>
      <c r="KJW19" s="46"/>
      <c r="KJX19" s="46"/>
      <c r="KJY19" s="46"/>
      <c r="KJZ19" s="46"/>
      <c r="KKA19" s="46"/>
      <c r="KKB19" s="46"/>
      <c r="KKC19" s="46"/>
      <c r="KKD19" s="46"/>
      <c r="KKE19" s="46"/>
      <c r="KKF19" s="46"/>
      <c r="KKG19" s="46"/>
      <c r="KKH19" s="46"/>
      <c r="KKI19" s="46"/>
      <c r="KKJ19" s="46"/>
      <c r="KKK19" s="46"/>
      <c r="KKL19" s="46"/>
      <c r="KKM19" s="46"/>
      <c r="KKN19" s="46"/>
      <c r="KKO19" s="46"/>
      <c r="KKP19" s="46"/>
      <c r="KKQ19" s="46"/>
      <c r="KKR19" s="46"/>
      <c r="KKS19" s="46"/>
      <c r="KKT19" s="46"/>
      <c r="KKU19" s="46"/>
      <c r="KKV19" s="46"/>
      <c r="KKW19" s="46"/>
      <c r="KKX19" s="46"/>
      <c r="KKY19" s="46"/>
      <c r="KKZ19" s="46"/>
      <c r="KLA19" s="46"/>
      <c r="KLB19" s="46"/>
      <c r="KLC19" s="46"/>
      <c r="KLD19" s="46"/>
      <c r="KLE19" s="46"/>
      <c r="KLF19" s="46"/>
      <c r="KLG19" s="46"/>
      <c r="KLH19" s="46"/>
      <c r="KLI19" s="46"/>
      <c r="KLJ19" s="46"/>
      <c r="KLK19" s="46"/>
      <c r="KLL19" s="46"/>
      <c r="KLM19" s="46"/>
      <c r="KLN19" s="46"/>
      <c r="KLO19" s="46"/>
      <c r="KLP19" s="46"/>
      <c r="KLQ19" s="46"/>
      <c r="KLR19" s="46"/>
      <c r="KLS19" s="46"/>
      <c r="KLT19" s="46"/>
      <c r="KLU19" s="46"/>
      <c r="KLV19" s="46"/>
      <c r="KLW19" s="46"/>
      <c r="KLX19" s="46"/>
      <c r="KLY19" s="46"/>
      <c r="KLZ19" s="46"/>
      <c r="KMA19" s="46"/>
      <c r="KMB19" s="46"/>
      <c r="KMC19" s="46"/>
      <c r="KMD19" s="46"/>
      <c r="KME19" s="46"/>
      <c r="KMF19" s="46"/>
      <c r="KMG19" s="46"/>
      <c r="KMH19" s="46"/>
      <c r="KMI19" s="46"/>
      <c r="KMJ19" s="46"/>
      <c r="KMK19" s="46"/>
      <c r="KML19" s="46"/>
      <c r="KMM19" s="46"/>
      <c r="KMN19" s="46"/>
      <c r="KMO19" s="46"/>
      <c r="KMP19" s="46"/>
      <c r="KMQ19" s="46"/>
      <c r="KMR19" s="46"/>
      <c r="KMS19" s="46"/>
      <c r="KMT19" s="46"/>
      <c r="KMU19" s="46"/>
      <c r="KMV19" s="46"/>
      <c r="KMW19" s="46"/>
      <c r="KMX19" s="46"/>
      <c r="KMY19" s="46"/>
      <c r="KMZ19" s="46"/>
      <c r="KNA19" s="46"/>
      <c r="KNB19" s="46"/>
      <c r="KNC19" s="46"/>
      <c r="KND19" s="46"/>
      <c r="KNE19" s="46"/>
      <c r="KNF19" s="46"/>
      <c r="KNG19" s="46"/>
      <c r="KNH19" s="46"/>
      <c r="KNI19" s="46"/>
      <c r="KNJ19" s="46"/>
      <c r="KNK19" s="46"/>
      <c r="KNL19" s="46"/>
      <c r="KNM19" s="46"/>
      <c r="KNN19" s="46"/>
      <c r="KNO19" s="46"/>
      <c r="KNP19" s="46"/>
      <c r="KNQ19" s="46"/>
      <c r="KNR19" s="46"/>
      <c r="KNS19" s="46"/>
      <c r="KNT19" s="46"/>
      <c r="KNU19" s="46"/>
      <c r="KNV19" s="46"/>
      <c r="KNW19" s="46"/>
      <c r="KNX19" s="46"/>
      <c r="KNY19" s="46"/>
      <c r="KNZ19" s="46"/>
      <c r="KOA19" s="46"/>
      <c r="KOB19" s="46"/>
      <c r="KOC19" s="46"/>
      <c r="KOD19" s="46"/>
      <c r="KOE19" s="46"/>
      <c r="KOF19" s="46"/>
      <c r="KOG19" s="46"/>
      <c r="KOH19" s="46"/>
      <c r="KOI19" s="46"/>
      <c r="KOJ19" s="46"/>
      <c r="KOK19" s="46"/>
      <c r="KOL19" s="46"/>
      <c r="KOM19" s="46"/>
      <c r="KON19" s="46"/>
      <c r="KOO19" s="46"/>
      <c r="KOP19" s="46"/>
      <c r="KOQ19" s="46"/>
      <c r="KOR19" s="46"/>
      <c r="KOS19" s="46"/>
      <c r="KOT19" s="46"/>
      <c r="KOU19" s="46"/>
      <c r="KOV19" s="46"/>
      <c r="KOW19" s="46"/>
      <c r="KOX19" s="46"/>
      <c r="KOY19" s="46"/>
      <c r="KOZ19" s="46"/>
      <c r="KPA19" s="46"/>
      <c r="KPB19" s="46"/>
      <c r="KPC19" s="46"/>
      <c r="KPD19" s="46"/>
      <c r="KPE19" s="46"/>
      <c r="KPF19" s="46"/>
      <c r="KPG19" s="46"/>
      <c r="KPH19" s="46"/>
      <c r="KPI19" s="46"/>
      <c r="KPJ19" s="46"/>
      <c r="KPK19" s="46"/>
      <c r="KPL19" s="46"/>
      <c r="KPM19" s="46"/>
      <c r="KPN19" s="46"/>
      <c r="KPO19" s="46"/>
      <c r="KPP19" s="46"/>
      <c r="KPQ19" s="46"/>
      <c r="KPR19" s="46"/>
      <c r="KPS19" s="46"/>
      <c r="KPT19" s="46"/>
      <c r="KPU19" s="46"/>
      <c r="KPV19" s="46"/>
      <c r="KPW19" s="46"/>
      <c r="KPX19" s="46"/>
      <c r="KPY19" s="46"/>
      <c r="KPZ19" s="46"/>
      <c r="KQA19" s="46"/>
      <c r="KQB19" s="46"/>
      <c r="KQC19" s="46"/>
      <c r="KQD19" s="46"/>
      <c r="KQE19" s="46"/>
      <c r="KQF19" s="46"/>
      <c r="KQG19" s="46"/>
      <c r="KQH19" s="46"/>
      <c r="KQI19" s="46"/>
      <c r="KQJ19" s="46"/>
      <c r="KQK19" s="46"/>
      <c r="KQL19" s="46"/>
      <c r="KQM19" s="46"/>
      <c r="KQN19" s="46"/>
      <c r="KQO19" s="46"/>
      <c r="KQP19" s="46"/>
      <c r="KQQ19" s="46"/>
      <c r="KQR19" s="46"/>
      <c r="KQS19" s="46"/>
      <c r="KQT19" s="46"/>
      <c r="KQU19" s="46"/>
      <c r="KQV19" s="46"/>
      <c r="KQW19" s="46"/>
      <c r="KQX19" s="46"/>
      <c r="KQY19" s="46"/>
      <c r="KQZ19" s="46"/>
      <c r="KRA19" s="46"/>
      <c r="KRB19" s="46"/>
      <c r="KRC19" s="46"/>
      <c r="KRD19" s="46"/>
      <c r="KRE19" s="46"/>
      <c r="KRF19" s="46"/>
      <c r="KRG19" s="46"/>
      <c r="KRH19" s="46"/>
      <c r="KRI19" s="46"/>
      <c r="KRJ19" s="46"/>
      <c r="KRK19" s="46"/>
      <c r="KRL19" s="46"/>
      <c r="KRM19" s="46"/>
      <c r="KRN19" s="46"/>
      <c r="KRO19" s="46"/>
      <c r="KRP19" s="46"/>
      <c r="KRQ19" s="46"/>
      <c r="KRR19" s="46"/>
      <c r="KRS19" s="46"/>
      <c r="KRT19" s="46"/>
      <c r="KRU19" s="46"/>
      <c r="KRV19" s="46"/>
      <c r="KRW19" s="46"/>
      <c r="KRX19" s="46"/>
      <c r="KRY19" s="46"/>
      <c r="KRZ19" s="46"/>
      <c r="KSA19" s="46"/>
      <c r="KSB19" s="46"/>
      <c r="KSC19" s="46"/>
      <c r="KSD19" s="46"/>
      <c r="KSE19" s="46"/>
      <c r="KSF19" s="46"/>
      <c r="KSG19" s="46"/>
      <c r="KSH19" s="46"/>
      <c r="KSI19" s="46"/>
      <c r="KSJ19" s="46"/>
      <c r="KSK19" s="46"/>
      <c r="KSL19" s="46"/>
      <c r="KSM19" s="46"/>
      <c r="KSN19" s="46"/>
      <c r="KSO19" s="46"/>
      <c r="KSP19" s="46"/>
      <c r="KSQ19" s="46"/>
      <c r="KSR19" s="46"/>
      <c r="KSS19" s="46"/>
      <c r="KST19" s="46"/>
      <c r="KSU19" s="46"/>
      <c r="KSV19" s="46"/>
      <c r="KSW19" s="46"/>
      <c r="KSX19" s="46"/>
      <c r="KSY19" s="46"/>
      <c r="KSZ19" s="46"/>
      <c r="KTA19" s="46"/>
      <c r="KTB19" s="46"/>
      <c r="KTC19" s="46"/>
      <c r="KTD19" s="46"/>
      <c r="KTE19" s="46"/>
      <c r="KTF19" s="46"/>
      <c r="KTG19" s="46"/>
      <c r="KTH19" s="46"/>
      <c r="KTI19" s="46"/>
      <c r="KTJ19" s="46"/>
      <c r="KTK19" s="46"/>
      <c r="KTL19" s="46"/>
      <c r="KTM19" s="46"/>
      <c r="KTN19" s="46"/>
      <c r="KTO19" s="46"/>
      <c r="KTP19" s="46"/>
      <c r="KTQ19" s="46"/>
      <c r="KTR19" s="46"/>
      <c r="KTS19" s="46"/>
      <c r="KTT19" s="46"/>
      <c r="KTU19" s="46"/>
      <c r="KTV19" s="46"/>
      <c r="KTW19" s="46"/>
      <c r="KTX19" s="46"/>
      <c r="KTY19" s="46"/>
      <c r="KTZ19" s="46"/>
      <c r="KUA19" s="46"/>
      <c r="KUB19" s="46"/>
      <c r="KUC19" s="46"/>
      <c r="KUD19" s="46"/>
      <c r="KUE19" s="46"/>
      <c r="KUF19" s="46"/>
      <c r="KUG19" s="46"/>
      <c r="KUH19" s="46"/>
      <c r="KUI19" s="46"/>
      <c r="KUJ19" s="46"/>
      <c r="KUK19" s="46"/>
      <c r="KUL19" s="46"/>
      <c r="KUM19" s="46"/>
      <c r="KUN19" s="46"/>
      <c r="KUO19" s="46"/>
      <c r="KUP19" s="46"/>
      <c r="KUQ19" s="46"/>
      <c r="KUR19" s="46"/>
      <c r="KUS19" s="46"/>
      <c r="KUT19" s="46"/>
      <c r="KUU19" s="46"/>
      <c r="KUV19" s="46"/>
      <c r="KUW19" s="46"/>
      <c r="KUX19" s="46"/>
      <c r="KUY19" s="46"/>
      <c r="KUZ19" s="46"/>
      <c r="KVA19" s="46"/>
      <c r="KVB19" s="46"/>
      <c r="KVC19" s="46"/>
      <c r="KVD19" s="46"/>
      <c r="KVE19" s="46"/>
      <c r="KVF19" s="46"/>
      <c r="KVG19" s="46"/>
      <c r="KVH19" s="46"/>
      <c r="KVI19" s="46"/>
      <c r="KVJ19" s="46"/>
      <c r="KVK19" s="46"/>
      <c r="KVL19" s="46"/>
      <c r="KVM19" s="46"/>
      <c r="KVN19" s="46"/>
      <c r="KVO19" s="46"/>
      <c r="KVP19" s="46"/>
      <c r="KVQ19" s="46"/>
      <c r="KVR19" s="46"/>
      <c r="KVS19" s="46"/>
      <c r="KVT19" s="46"/>
      <c r="KVU19" s="46"/>
      <c r="KVV19" s="46"/>
      <c r="KVW19" s="46"/>
      <c r="KVX19" s="46"/>
      <c r="KVY19" s="46"/>
      <c r="KVZ19" s="46"/>
      <c r="KWA19" s="46"/>
      <c r="KWB19" s="46"/>
      <c r="KWC19" s="46"/>
      <c r="KWD19" s="46"/>
      <c r="KWE19" s="46"/>
      <c r="KWF19" s="46"/>
      <c r="KWG19" s="46"/>
      <c r="KWH19" s="46"/>
      <c r="KWI19" s="46"/>
      <c r="KWJ19" s="46"/>
      <c r="KWK19" s="46"/>
      <c r="KWL19" s="46"/>
      <c r="KWM19" s="46"/>
      <c r="KWN19" s="46"/>
      <c r="KWO19" s="46"/>
      <c r="KWP19" s="46"/>
      <c r="KWQ19" s="46"/>
      <c r="KWR19" s="46"/>
      <c r="KWS19" s="46"/>
      <c r="KWT19" s="46"/>
      <c r="KWU19" s="46"/>
      <c r="KWV19" s="46"/>
      <c r="KWW19" s="46"/>
      <c r="KWX19" s="46"/>
      <c r="KWY19" s="46"/>
      <c r="KWZ19" s="46"/>
      <c r="KXA19" s="46"/>
      <c r="KXB19" s="46"/>
      <c r="KXC19" s="46"/>
      <c r="KXD19" s="46"/>
      <c r="KXE19" s="46"/>
      <c r="KXF19" s="46"/>
      <c r="KXG19" s="46"/>
      <c r="KXH19" s="46"/>
      <c r="KXI19" s="46"/>
      <c r="KXJ19" s="46"/>
      <c r="KXK19" s="46"/>
      <c r="KXL19" s="46"/>
      <c r="KXM19" s="46"/>
      <c r="KXN19" s="46"/>
      <c r="KXO19" s="46"/>
      <c r="KXP19" s="46"/>
      <c r="KXQ19" s="46"/>
      <c r="KXR19" s="46"/>
      <c r="KXS19" s="46"/>
      <c r="KXT19" s="46"/>
      <c r="KXU19" s="46"/>
      <c r="KXV19" s="46"/>
      <c r="KXW19" s="46"/>
      <c r="KXX19" s="46"/>
      <c r="KXY19" s="46"/>
      <c r="KXZ19" s="46"/>
      <c r="KYA19" s="46"/>
      <c r="KYB19" s="46"/>
      <c r="KYC19" s="46"/>
      <c r="KYD19" s="46"/>
      <c r="KYE19" s="46"/>
      <c r="KYF19" s="46"/>
      <c r="KYG19" s="46"/>
      <c r="KYH19" s="46"/>
      <c r="KYI19" s="46"/>
      <c r="KYJ19" s="46"/>
      <c r="KYK19" s="46"/>
      <c r="KYL19" s="46"/>
      <c r="KYM19" s="46"/>
      <c r="KYN19" s="46"/>
      <c r="KYO19" s="46"/>
      <c r="KYP19" s="46"/>
      <c r="KYQ19" s="46"/>
      <c r="KYR19" s="46"/>
      <c r="KYS19" s="46"/>
      <c r="KYT19" s="46"/>
      <c r="KYU19" s="46"/>
      <c r="KYV19" s="46"/>
      <c r="KYW19" s="46"/>
      <c r="KYX19" s="46"/>
      <c r="KYY19" s="46"/>
      <c r="KYZ19" s="46"/>
      <c r="KZA19" s="46"/>
      <c r="KZB19" s="46"/>
      <c r="KZC19" s="46"/>
      <c r="KZD19" s="46"/>
      <c r="KZE19" s="46"/>
      <c r="KZF19" s="46"/>
      <c r="KZG19" s="46"/>
      <c r="KZH19" s="46"/>
      <c r="KZI19" s="46"/>
      <c r="KZJ19" s="46"/>
      <c r="KZK19" s="46"/>
      <c r="KZL19" s="46"/>
      <c r="KZM19" s="46"/>
      <c r="KZN19" s="46"/>
      <c r="KZO19" s="46"/>
      <c r="KZP19" s="46"/>
      <c r="KZQ19" s="46"/>
      <c r="KZR19" s="46"/>
      <c r="KZS19" s="46"/>
      <c r="KZT19" s="46"/>
      <c r="KZU19" s="46"/>
      <c r="KZV19" s="46"/>
      <c r="KZW19" s="46"/>
      <c r="KZX19" s="46"/>
      <c r="KZY19" s="46"/>
      <c r="KZZ19" s="46"/>
      <c r="LAA19" s="46"/>
      <c r="LAB19" s="46"/>
      <c r="LAC19" s="46"/>
      <c r="LAD19" s="46"/>
      <c r="LAE19" s="46"/>
      <c r="LAF19" s="46"/>
      <c r="LAG19" s="46"/>
      <c r="LAH19" s="46"/>
      <c r="LAI19" s="46"/>
      <c r="LAJ19" s="46"/>
      <c r="LAK19" s="46"/>
      <c r="LAL19" s="46"/>
      <c r="LAM19" s="46"/>
      <c r="LAN19" s="46"/>
      <c r="LAO19" s="46"/>
      <c r="LAP19" s="46"/>
      <c r="LAQ19" s="46"/>
      <c r="LAR19" s="46"/>
      <c r="LAS19" s="46"/>
      <c r="LAT19" s="46"/>
      <c r="LAU19" s="46"/>
      <c r="LAV19" s="46"/>
      <c r="LAW19" s="46"/>
      <c r="LAX19" s="46"/>
      <c r="LAY19" s="46"/>
      <c r="LAZ19" s="46"/>
      <c r="LBA19" s="46"/>
      <c r="LBB19" s="46"/>
      <c r="LBC19" s="46"/>
      <c r="LBD19" s="46"/>
      <c r="LBE19" s="46"/>
      <c r="LBF19" s="46"/>
      <c r="LBG19" s="46"/>
      <c r="LBH19" s="46"/>
      <c r="LBI19" s="46"/>
      <c r="LBJ19" s="46"/>
      <c r="LBK19" s="46"/>
      <c r="LBL19" s="46"/>
      <c r="LBM19" s="46"/>
      <c r="LBN19" s="46"/>
      <c r="LBO19" s="46"/>
      <c r="LBP19" s="46"/>
      <c r="LBQ19" s="46"/>
      <c r="LBR19" s="46"/>
      <c r="LBS19" s="46"/>
      <c r="LBT19" s="46"/>
      <c r="LBU19" s="46"/>
      <c r="LBV19" s="46"/>
      <c r="LBW19" s="46"/>
      <c r="LBX19" s="46"/>
      <c r="LBY19" s="46"/>
      <c r="LBZ19" s="46"/>
      <c r="LCA19" s="46"/>
      <c r="LCB19" s="46"/>
      <c r="LCC19" s="46"/>
      <c r="LCD19" s="46"/>
      <c r="LCE19" s="46"/>
      <c r="LCF19" s="46"/>
      <c r="LCG19" s="46"/>
      <c r="LCH19" s="46"/>
      <c r="LCI19" s="46"/>
      <c r="LCJ19" s="46"/>
      <c r="LCK19" s="46"/>
      <c r="LCL19" s="46"/>
      <c r="LCM19" s="46"/>
      <c r="LCN19" s="46"/>
      <c r="LCO19" s="46"/>
      <c r="LCP19" s="46"/>
      <c r="LCQ19" s="46"/>
      <c r="LCR19" s="46"/>
      <c r="LCS19" s="46"/>
      <c r="LCT19" s="46"/>
      <c r="LCU19" s="46"/>
      <c r="LCV19" s="46"/>
      <c r="LCW19" s="46"/>
      <c r="LCX19" s="46"/>
      <c r="LCY19" s="46"/>
      <c r="LCZ19" s="46"/>
      <c r="LDA19" s="46"/>
      <c r="LDB19" s="46"/>
      <c r="LDC19" s="46"/>
      <c r="LDD19" s="46"/>
      <c r="LDE19" s="46"/>
      <c r="LDF19" s="46"/>
      <c r="LDG19" s="46"/>
      <c r="LDH19" s="46"/>
      <c r="LDI19" s="46"/>
      <c r="LDJ19" s="46"/>
      <c r="LDK19" s="46"/>
      <c r="LDL19" s="46"/>
      <c r="LDM19" s="46"/>
      <c r="LDN19" s="46"/>
      <c r="LDO19" s="46"/>
      <c r="LDP19" s="46"/>
      <c r="LDQ19" s="46"/>
      <c r="LDR19" s="46"/>
      <c r="LDS19" s="46"/>
      <c r="LDT19" s="46"/>
      <c r="LDU19" s="46"/>
      <c r="LDV19" s="46"/>
      <c r="LDW19" s="46"/>
      <c r="LDX19" s="46"/>
      <c r="LDY19" s="46"/>
      <c r="LDZ19" s="46"/>
      <c r="LEA19" s="46"/>
      <c r="LEB19" s="46"/>
      <c r="LEC19" s="46"/>
      <c r="LED19" s="46"/>
      <c r="LEE19" s="46"/>
      <c r="LEF19" s="46"/>
      <c r="LEG19" s="46"/>
      <c r="LEH19" s="46"/>
      <c r="LEI19" s="46"/>
      <c r="LEJ19" s="46"/>
      <c r="LEK19" s="46"/>
      <c r="LEL19" s="46"/>
      <c r="LEM19" s="46"/>
      <c r="LEN19" s="46"/>
      <c r="LEO19" s="46"/>
      <c r="LEP19" s="46"/>
      <c r="LEQ19" s="46"/>
      <c r="LER19" s="46"/>
      <c r="LES19" s="46"/>
      <c r="LET19" s="46"/>
      <c r="LEU19" s="46"/>
      <c r="LEV19" s="46"/>
      <c r="LEW19" s="46"/>
      <c r="LEX19" s="46"/>
      <c r="LEY19" s="46"/>
      <c r="LEZ19" s="46"/>
      <c r="LFA19" s="46"/>
      <c r="LFB19" s="46"/>
      <c r="LFC19" s="46"/>
      <c r="LFD19" s="46"/>
      <c r="LFE19" s="46"/>
      <c r="LFF19" s="46"/>
      <c r="LFG19" s="46"/>
      <c r="LFH19" s="46"/>
      <c r="LFI19" s="46"/>
      <c r="LFJ19" s="46"/>
      <c r="LFK19" s="46"/>
      <c r="LFL19" s="46"/>
      <c r="LFM19" s="46"/>
      <c r="LFN19" s="46"/>
      <c r="LFO19" s="46"/>
      <c r="LFP19" s="46"/>
      <c r="LFQ19" s="46"/>
      <c r="LFR19" s="46"/>
      <c r="LFS19" s="46"/>
      <c r="LFT19" s="46"/>
      <c r="LFU19" s="46"/>
      <c r="LFV19" s="46"/>
      <c r="LFW19" s="46"/>
      <c r="LFX19" s="46"/>
      <c r="LFY19" s="46"/>
      <c r="LFZ19" s="46"/>
      <c r="LGA19" s="46"/>
      <c r="LGB19" s="46"/>
      <c r="LGC19" s="46"/>
      <c r="LGD19" s="46"/>
      <c r="LGE19" s="46"/>
      <c r="LGF19" s="46"/>
      <c r="LGG19" s="46"/>
      <c r="LGH19" s="46"/>
      <c r="LGI19" s="46"/>
      <c r="LGJ19" s="46"/>
      <c r="LGK19" s="46"/>
      <c r="LGL19" s="46"/>
      <c r="LGM19" s="46"/>
      <c r="LGN19" s="46"/>
      <c r="LGO19" s="46"/>
      <c r="LGP19" s="46"/>
      <c r="LGQ19" s="46"/>
      <c r="LGR19" s="46"/>
      <c r="LGS19" s="46"/>
      <c r="LGT19" s="46"/>
      <c r="LGU19" s="46"/>
      <c r="LGV19" s="46"/>
      <c r="LGW19" s="46"/>
      <c r="LGX19" s="46"/>
      <c r="LGY19" s="46"/>
      <c r="LGZ19" s="46"/>
      <c r="LHA19" s="46"/>
      <c r="LHB19" s="46"/>
      <c r="LHC19" s="46"/>
      <c r="LHD19" s="46"/>
      <c r="LHE19" s="46"/>
      <c r="LHF19" s="46"/>
      <c r="LHG19" s="46"/>
      <c r="LHH19" s="46"/>
      <c r="LHI19" s="46"/>
      <c r="LHJ19" s="46"/>
      <c r="LHK19" s="46"/>
      <c r="LHL19" s="46"/>
      <c r="LHM19" s="46"/>
      <c r="LHN19" s="46"/>
      <c r="LHO19" s="46"/>
      <c r="LHP19" s="46"/>
      <c r="LHQ19" s="46"/>
      <c r="LHR19" s="46"/>
      <c r="LHS19" s="46"/>
      <c r="LHT19" s="46"/>
      <c r="LHU19" s="46"/>
      <c r="LHV19" s="46"/>
      <c r="LHW19" s="46"/>
      <c r="LHX19" s="46"/>
      <c r="LHY19" s="46"/>
      <c r="LHZ19" s="46"/>
      <c r="LIA19" s="46"/>
      <c r="LIB19" s="46"/>
      <c r="LIC19" s="46"/>
      <c r="LID19" s="46"/>
      <c r="LIE19" s="46"/>
      <c r="LIF19" s="46"/>
      <c r="LIG19" s="46"/>
      <c r="LIH19" s="46"/>
      <c r="LII19" s="46"/>
      <c r="LIJ19" s="46"/>
      <c r="LIK19" s="46"/>
      <c r="LIL19" s="46"/>
      <c r="LIM19" s="46"/>
      <c r="LIN19" s="46"/>
      <c r="LIO19" s="46"/>
      <c r="LIP19" s="46"/>
      <c r="LIQ19" s="46"/>
      <c r="LIR19" s="46"/>
      <c r="LIS19" s="46"/>
      <c r="LIT19" s="46"/>
      <c r="LIU19" s="46"/>
      <c r="LIV19" s="46"/>
      <c r="LIW19" s="46"/>
      <c r="LIX19" s="46"/>
      <c r="LIY19" s="46"/>
      <c r="LIZ19" s="46"/>
      <c r="LJA19" s="46"/>
      <c r="LJB19" s="46"/>
      <c r="LJC19" s="46"/>
      <c r="LJD19" s="46"/>
      <c r="LJE19" s="46"/>
      <c r="LJF19" s="46"/>
      <c r="LJG19" s="46"/>
      <c r="LJH19" s="46"/>
      <c r="LJI19" s="46"/>
      <c r="LJJ19" s="46"/>
      <c r="LJK19" s="46"/>
      <c r="LJL19" s="46"/>
      <c r="LJM19" s="46"/>
      <c r="LJN19" s="46"/>
      <c r="LJO19" s="46"/>
      <c r="LJP19" s="46"/>
      <c r="LJQ19" s="46"/>
      <c r="LJR19" s="46"/>
      <c r="LJS19" s="46"/>
      <c r="LJT19" s="46"/>
      <c r="LJU19" s="46"/>
      <c r="LJV19" s="46"/>
      <c r="LJW19" s="46"/>
      <c r="LJX19" s="46"/>
      <c r="LJY19" s="46"/>
      <c r="LJZ19" s="46"/>
      <c r="LKA19" s="46"/>
      <c r="LKB19" s="46"/>
      <c r="LKC19" s="46"/>
      <c r="LKD19" s="46"/>
      <c r="LKE19" s="46"/>
      <c r="LKF19" s="46"/>
      <c r="LKG19" s="46"/>
      <c r="LKH19" s="46"/>
      <c r="LKI19" s="46"/>
      <c r="LKJ19" s="46"/>
      <c r="LKK19" s="46"/>
      <c r="LKL19" s="46"/>
      <c r="LKM19" s="46"/>
      <c r="LKN19" s="46"/>
      <c r="LKO19" s="46"/>
      <c r="LKP19" s="46"/>
      <c r="LKQ19" s="46"/>
      <c r="LKR19" s="46"/>
      <c r="LKS19" s="46"/>
      <c r="LKT19" s="46"/>
      <c r="LKU19" s="46"/>
      <c r="LKV19" s="46"/>
      <c r="LKW19" s="46"/>
      <c r="LKX19" s="46"/>
      <c r="LKY19" s="46"/>
      <c r="LKZ19" s="46"/>
      <c r="LLA19" s="46"/>
      <c r="LLB19" s="46"/>
      <c r="LLC19" s="46"/>
      <c r="LLD19" s="46"/>
      <c r="LLE19" s="46"/>
      <c r="LLF19" s="46"/>
      <c r="LLG19" s="46"/>
      <c r="LLH19" s="46"/>
      <c r="LLI19" s="46"/>
      <c r="LLJ19" s="46"/>
      <c r="LLK19" s="46"/>
      <c r="LLL19" s="46"/>
      <c r="LLM19" s="46"/>
      <c r="LLN19" s="46"/>
      <c r="LLO19" s="46"/>
      <c r="LLP19" s="46"/>
      <c r="LLQ19" s="46"/>
      <c r="LLR19" s="46"/>
      <c r="LLS19" s="46"/>
      <c r="LLT19" s="46"/>
      <c r="LLU19" s="46"/>
      <c r="LLV19" s="46"/>
      <c r="LLW19" s="46"/>
      <c r="LLX19" s="46"/>
      <c r="LLY19" s="46"/>
      <c r="LLZ19" s="46"/>
      <c r="LMA19" s="46"/>
      <c r="LMB19" s="46"/>
      <c r="LMC19" s="46"/>
      <c r="LMD19" s="46"/>
      <c r="LME19" s="46"/>
      <c r="LMF19" s="46"/>
      <c r="LMG19" s="46"/>
      <c r="LMH19" s="46"/>
      <c r="LMI19" s="46"/>
      <c r="LMJ19" s="46"/>
      <c r="LMK19" s="46"/>
      <c r="LML19" s="46"/>
      <c r="LMM19" s="46"/>
      <c r="LMN19" s="46"/>
      <c r="LMO19" s="46"/>
      <c r="LMP19" s="46"/>
      <c r="LMQ19" s="46"/>
      <c r="LMR19" s="46"/>
      <c r="LMS19" s="46"/>
      <c r="LMT19" s="46"/>
      <c r="LMU19" s="46"/>
      <c r="LMV19" s="46"/>
      <c r="LMW19" s="46"/>
      <c r="LMX19" s="46"/>
      <c r="LMY19" s="46"/>
      <c r="LMZ19" s="46"/>
      <c r="LNA19" s="46"/>
      <c r="LNB19" s="46"/>
      <c r="LNC19" s="46"/>
      <c r="LND19" s="46"/>
      <c r="LNE19" s="46"/>
      <c r="LNF19" s="46"/>
      <c r="LNG19" s="46"/>
      <c r="LNH19" s="46"/>
      <c r="LNI19" s="46"/>
      <c r="LNJ19" s="46"/>
      <c r="LNK19" s="46"/>
      <c r="LNL19" s="46"/>
      <c r="LNM19" s="46"/>
      <c r="LNN19" s="46"/>
      <c r="LNO19" s="46"/>
      <c r="LNP19" s="46"/>
      <c r="LNQ19" s="46"/>
      <c r="LNR19" s="46"/>
      <c r="LNS19" s="46"/>
      <c r="LNT19" s="46"/>
      <c r="LNU19" s="46"/>
      <c r="LNV19" s="46"/>
      <c r="LNW19" s="46"/>
      <c r="LNX19" s="46"/>
      <c r="LNY19" s="46"/>
      <c r="LNZ19" s="46"/>
      <c r="LOA19" s="46"/>
      <c r="LOB19" s="46"/>
      <c r="LOC19" s="46"/>
      <c r="LOD19" s="46"/>
      <c r="LOE19" s="46"/>
      <c r="LOF19" s="46"/>
      <c r="LOG19" s="46"/>
      <c r="LOH19" s="46"/>
      <c r="LOI19" s="46"/>
      <c r="LOJ19" s="46"/>
      <c r="LOK19" s="46"/>
      <c r="LOL19" s="46"/>
      <c r="LOM19" s="46"/>
      <c r="LON19" s="46"/>
      <c r="LOO19" s="46"/>
      <c r="LOP19" s="46"/>
      <c r="LOQ19" s="46"/>
      <c r="LOR19" s="46"/>
      <c r="LOS19" s="46"/>
      <c r="LOT19" s="46"/>
      <c r="LOU19" s="46"/>
      <c r="LOV19" s="46"/>
      <c r="LOW19" s="46"/>
      <c r="LOX19" s="46"/>
      <c r="LOY19" s="46"/>
      <c r="LOZ19" s="46"/>
      <c r="LPA19" s="46"/>
      <c r="LPB19" s="46"/>
      <c r="LPC19" s="46"/>
      <c r="LPD19" s="46"/>
      <c r="LPE19" s="46"/>
      <c r="LPF19" s="46"/>
      <c r="LPG19" s="46"/>
      <c r="LPH19" s="46"/>
      <c r="LPI19" s="46"/>
      <c r="LPJ19" s="46"/>
      <c r="LPK19" s="46"/>
      <c r="LPL19" s="46"/>
      <c r="LPM19" s="46"/>
      <c r="LPN19" s="46"/>
      <c r="LPO19" s="46"/>
      <c r="LPP19" s="46"/>
      <c r="LPQ19" s="46"/>
      <c r="LPR19" s="46"/>
      <c r="LPS19" s="46"/>
      <c r="LPT19" s="46"/>
      <c r="LPU19" s="46"/>
      <c r="LPV19" s="46"/>
      <c r="LPW19" s="46"/>
      <c r="LPX19" s="46"/>
      <c r="LPY19" s="46"/>
      <c r="LPZ19" s="46"/>
      <c r="LQA19" s="46"/>
      <c r="LQB19" s="46"/>
      <c r="LQC19" s="46"/>
      <c r="LQD19" s="46"/>
      <c r="LQE19" s="46"/>
      <c r="LQF19" s="46"/>
      <c r="LQG19" s="46"/>
      <c r="LQH19" s="46"/>
      <c r="LQI19" s="46"/>
      <c r="LQJ19" s="46"/>
      <c r="LQK19" s="46"/>
      <c r="LQL19" s="46"/>
      <c r="LQM19" s="46"/>
      <c r="LQN19" s="46"/>
      <c r="LQO19" s="46"/>
      <c r="LQP19" s="46"/>
      <c r="LQQ19" s="46"/>
      <c r="LQR19" s="46"/>
      <c r="LQS19" s="46"/>
      <c r="LQT19" s="46"/>
      <c r="LQU19" s="46"/>
      <c r="LQV19" s="46"/>
      <c r="LQW19" s="46"/>
      <c r="LQX19" s="46"/>
      <c r="LQY19" s="46"/>
      <c r="LQZ19" s="46"/>
      <c r="LRA19" s="46"/>
      <c r="LRB19" s="46"/>
      <c r="LRC19" s="46"/>
      <c r="LRD19" s="46"/>
      <c r="LRE19" s="46"/>
      <c r="LRF19" s="46"/>
      <c r="LRG19" s="46"/>
      <c r="LRH19" s="46"/>
      <c r="LRI19" s="46"/>
      <c r="LRJ19" s="46"/>
      <c r="LRK19" s="46"/>
      <c r="LRL19" s="46"/>
      <c r="LRM19" s="46"/>
      <c r="LRN19" s="46"/>
      <c r="LRO19" s="46"/>
      <c r="LRP19" s="46"/>
      <c r="LRQ19" s="46"/>
      <c r="LRR19" s="46"/>
      <c r="LRS19" s="46"/>
      <c r="LRT19" s="46"/>
      <c r="LRU19" s="46"/>
      <c r="LRV19" s="46"/>
      <c r="LRW19" s="46"/>
      <c r="LRX19" s="46"/>
      <c r="LRY19" s="46"/>
      <c r="LRZ19" s="46"/>
      <c r="LSA19" s="46"/>
      <c r="LSB19" s="46"/>
      <c r="LSC19" s="46"/>
      <c r="LSD19" s="46"/>
      <c r="LSE19" s="46"/>
      <c r="LSF19" s="46"/>
      <c r="LSG19" s="46"/>
      <c r="LSH19" s="46"/>
      <c r="LSI19" s="46"/>
      <c r="LSJ19" s="46"/>
      <c r="LSK19" s="46"/>
      <c r="LSL19" s="46"/>
      <c r="LSM19" s="46"/>
      <c r="LSN19" s="46"/>
      <c r="LSO19" s="46"/>
      <c r="LSP19" s="46"/>
      <c r="LSQ19" s="46"/>
      <c r="LSR19" s="46"/>
      <c r="LSS19" s="46"/>
      <c r="LST19" s="46"/>
      <c r="LSU19" s="46"/>
      <c r="LSV19" s="46"/>
      <c r="LSW19" s="46"/>
      <c r="LSX19" s="46"/>
      <c r="LSY19" s="46"/>
      <c r="LSZ19" s="46"/>
      <c r="LTA19" s="46"/>
      <c r="LTB19" s="46"/>
      <c r="LTC19" s="46"/>
      <c r="LTD19" s="46"/>
      <c r="LTE19" s="46"/>
      <c r="LTF19" s="46"/>
      <c r="LTG19" s="46"/>
      <c r="LTH19" s="46"/>
      <c r="LTI19" s="46"/>
      <c r="LTJ19" s="46"/>
      <c r="LTK19" s="46"/>
      <c r="LTL19" s="46"/>
      <c r="LTM19" s="46"/>
      <c r="LTN19" s="46"/>
      <c r="LTO19" s="46"/>
      <c r="LTP19" s="46"/>
      <c r="LTQ19" s="46"/>
      <c r="LTR19" s="46"/>
      <c r="LTS19" s="46"/>
      <c r="LTT19" s="46"/>
      <c r="LTU19" s="46"/>
      <c r="LTV19" s="46"/>
      <c r="LTW19" s="46"/>
      <c r="LTX19" s="46"/>
      <c r="LTY19" s="46"/>
      <c r="LTZ19" s="46"/>
      <c r="LUA19" s="46"/>
      <c r="LUB19" s="46"/>
      <c r="LUC19" s="46"/>
      <c r="LUD19" s="46"/>
      <c r="LUE19" s="46"/>
      <c r="LUF19" s="46"/>
      <c r="LUG19" s="46"/>
      <c r="LUH19" s="46"/>
      <c r="LUI19" s="46"/>
      <c r="LUJ19" s="46"/>
      <c r="LUK19" s="46"/>
      <c r="LUL19" s="46"/>
      <c r="LUM19" s="46"/>
      <c r="LUN19" s="46"/>
      <c r="LUO19" s="46"/>
      <c r="LUP19" s="46"/>
      <c r="LUQ19" s="46"/>
      <c r="LUR19" s="46"/>
      <c r="LUS19" s="46"/>
      <c r="LUT19" s="46"/>
      <c r="LUU19" s="46"/>
      <c r="LUV19" s="46"/>
      <c r="LUW19" s="46"/>
      <c r="LUX19" s="46"/>
      <c r="LUY19" s="46"/>
      <c r="LUZ19" s="46"/>
      <c r="LVA19" s="46"/>
      <c r="LVB19" s="46"/>
      <c r="LVC19" s="46"/>
      <c r="LVD19" s="46"/>
      <c r="LVE19" s="46"/>
      <c r="LVF19" s="46"/>
      <c r="LVG19" s="46"/>
      <c r="LVH19" s="46"/>
      <c r="LVI19" s="46"/>
      <c r="LVJ19" s="46"/>
      <c r="LVK19" s="46"/>
      <c r="LVL19" s="46"/>
      <c r="LVM19" s="46"/>
      <c r="LVN19" s="46"/>
      <c r="LVO19" s="46"/>
      <c r="LVP19" s="46"/>
      <c r="LVQ19" s="46"/>
      <c r="LVR19" s="46"/>
      <c r="LVS19" s="46"/>
      <c r="LVT19" s="46"/>
      <c r="LVU19" s="46"/>
      <c r="LVV19" s="46"/>
      <c r="LVW19" s="46"/>
      <c r="LVX19" s="46"/>
      <c r="LVY19" s="46"/>
      <c r="LVZ19" s="46"/>
      <c r="LWA19" s="46"/>
      <c r="LWB19" s="46"/>
      <c r="LWC19" s="46"/>
      <c r="LWD19" s="46"/>
      <c r="LWE19" s="46"/>
      <c r="LWF19" s="46"/>
      <c r="LWG19" s="46"/>
      <c r="LWH19" s="46"/>
      <c r="LWI19" s="46"/>
      <c r="LWJ19" s="46"/>
      <c r="LWK19" s="46"/>
      <c r="LWL19" s="46"/>
      <c r="LWM19" s="46"/>
      <c r="LWN19" s="46"/>
      <c r="LWO19" s="46"/>
      <c r="LWP19" s="46"/>
      <c r="LWQ19" s="46"/>
      <c r="LWR19" s="46"/>
      <c r="LWS19" s="46"/>
      <c r="LWT19" s="46"/>
      <c r="LWU19" s="46"/>
      <c r="LWV19" s="46"/>
      <c r="LWW19" s="46"/>
      <c r="LWX19" s="46"/>
      <c r="LWY19" s="46"/>
      <c r="LWZ19" s="46"/>
      <c r="LXA19" s="46"/>
      <c r="LXB19" s="46"/>
      <c r="LXC19" s="46"/>
      <c r="LXD19" s="46"/>
      <c r="LXE19" s="46"/>
      <c r="LXF19" s="46"/>
      <c r="LXG19" s="46"/>
      <c r="LXH19" s="46"/>
      <c r="LXI19" s="46"/>
      <c r="LXJ19" s="46"/>
      <c r="LXK19" s="46"/>
      <c r="LXL19" s="46"/>
      <c r="LXM19" s="46"/>
      <c r="LXN19" s="46"/>
      <c r="LXO19" s="46"/>
      <c r="LXP19" s="46"/>
      <c r="LXQ19" s="46"/>
      <c r="LXR19" s="46"/>
      <c r="LXS19" s="46"/>
      <c r="LXT19" s="46"/>
      <c r="LXU19" s="46"/>
      <c r="LXV19" s="46"/>
      <c r="LXW19" s="46"/>
      <c r="LXX19" s="46"/>
      <c r="LXY19" s="46"/>
      <c r="LXZ19" s="46"/>
      <c r="LYA19" s="46"/>
      <c r="LYB19" s="46"/>
      <c r="LYC19" s="46"/>
      <c r="LYD19" s="46"/>
      <c r="LYE19" s="46"/>
      <c r="LYF19" s="46"/>
      <c r="LYG19" s="46"/>
      <c r="LYH19" s="46"/>
      <c r="LYI19" s="46"/>
      <c r="LYJ19" s="46"/>
      <c r="LYK19" s="46"/>
      <c r="LYL19" s="46"/>
      <c r="LYM19" s="46"/>
      <c r="LYN19" s="46"/>
      <c r="LYO19" s="46"/>
      <c r="LYP19" s="46"/>
      <c r="LYQ19" s="46"/>
      <c r="LYR19" s="46"/>
      <c r="LYS19" s="46"/>
      <c r="LYT19" s="46"/>
      <c r="LYU19" s="46"/>
      <c r="LYV19" s="46"/>
      <c r="LYW19" s="46"/>
      <c r="LYX19" s="46"/>
      <c r="LYY19" s="46"/>
      <c r="LYZ19" s="46"/>
      <c r="LZA19" s="46"/>
      <c r="LZB19" s="46"/>
      <c r="LZC19" s="46"/>
      <c r="LZD19" s="46"/>
      <c r="LZE19" s="46"/>
      <c r="LZF19" s="46"/>
      <c r="LZG19" s="46"/>
      <c r="LZH19" s="46"/>
      <c r="LZI19" s="46"/>
      <c r="LZJ19" s="46"/>
      <c r="LZK19" s="46"/>
      <c r="LZL19" s="46"/>
      <c r="LZM19" s="46"/>
      <c r="LZN19" s="46"/>
      <c r="LZO19" s="46"/>
      <c r="LZP19" s="46"/>
      <c r="LZQ19" s="46"/>
      <c r="LZR19" s="46"/>
      <c r="LZS19" s="46"/>
      <c r="LZT19" s="46"/>
      <c r="LZU19" s="46"/>
      <c r="LZV19" s="46"/>
      <c r="LZW19" s="46"/>
      <c r="LZX19" s="46"/>
      <c r="LZY19" s="46"/>
      <c r="LZZ19" s="46"/>
      <c r="MAA19" s="46"/>
      <c r="MAB19" s="46"/>
      <c r="MAC19" s="46"/>
      <c r="MAD19" s="46"/>
      <c r="MAE19" s="46"/>
      <c r="MAF19" s="46"/>
      <c r="MAG19" s="46"/>
      <c r="MAH19" s="46"/>
      <c r="MAI19" s="46"/>
      <c r="MAJ19" s="46"/>
      <c r="MAK19" s="46"/>
      <c r="MAL19" s="46"/>
      <c r="MAM19" s="46"/>
      <c r="MAN19" s="46"/>
      <c r="MAO19" s="46"/>
      <c r="MAP19" s="46"/>
      <c r="MAQ19" s="46"/>
      <c r="MAR19" s="46"/>
      <c r="MAS19" s="46"/>
      <c r="MAT19" s="46"/>
      <c r="MAU19" s="46"/>
      <c r="MAV19" s="46"/>
      <c r="MAW19" s="46"/>
      <c r="MAX19" s="46"/>
      <c r="MAY19" s="46"/>
      <c r="MAZ19" s="46"/>
      <c r="MBA19" s="46"/>
      <c r="MBB19" s="46"/>
      <c r="MBC19" s="46"/>
      <c r="MBD19" s="46"/>
      <c r="MBE19" s="46"/>
      <c r="MBF19" s="46"/>
      <c r="MBG19" s="46"/>
      <c r="MBH19" s="46"/>
      <c r="MBI19" s="46"/>
      <c r="MBJ19" s="46"/>
      <c r="MBK19" s="46"/>
      <c r="MBL19" s="46"/>
      <c r="MBM19" s="46"/>
      <c r="MBN19" s="46"/>
      <c r="MBO19" s="46"/>
      <c r="MBP19" s="46"/>
      <c r="MBQ19" s="46"/>
      <c r="MBR19" s="46"/>
      <c r="MBS19" s="46"/>
      <c r="MBT19" s="46"/>
      <c r="MBU19" s="46"/>
      <c r="MBV19" s="46"/>
      <c r="MBW19" s="46"/>
      <c r="MBX19" s="46"/>
      <c r="MBY19" s="46"/>
      <c r="MBZ19" s="46"/>
      <c r="MCA19" s="46"/>
      <c r="MCB19" s="46"/>
      <c r="MCC19" s="46"/>
      <c r="MCD19" s="46"/>
      <c r="MCE19" s="46"/>
      <c r="MCF19" s="46"/>
      <c r="MCG19" s="46"/>
      <c r="MCH19" s="46"/>
      <c r="MCI19" s="46"/>
      <c r="MCJ19" s="46"/>
      <c r="MCK19" s="46"/>
      <c r="MCL19" s="46"/>
      <c r="MCM19" s="46"/>
      <c r="MCN19" s="46"/>
      <c r="MCO19" s="46"/>
      <c r="MCP19" s="46"/>
      <c r="MCQ19" s="46"/>
      <c r="MCR19" s="46"/>
      <c r="MCS19" s="46"/>
      <c r="MCT19" s="46"/>
      <c r="MCU19" s="46"/>
      <c r="MCV19" s="46"/>
      <c r="MCW19" s="46"/>
      <c r="MCX19" s="46"/>
      <c r="MCY19" s="46"/>
      <c r="MCZ19" s="46"/>
      <c r="MDA19" s="46"/>
      <c r="MDB19" s="46"/>
      <c r="MDC19" s="46"/>
      <c r="MDD19" s="46"/>
      <c r="MDE19" s="46"/>
      <c r="MDF19" s="46"/>
      <c r="MDG19" s="46"/>
      <c r="MDH19" s="46"/>
      <c r="MDI19" s="46"/>
      <c r="MDJ19" s="46"/>
      <c r="MDK19" s="46"/>
      <c r="MDL19" s="46"/>
      <c r="MDM19" s="46"/>
      <c r="MDN19" s="46"/>
      <c r="MDO19" s="46"/>
      <c r="MDP19" s="46"/>
      <c r="MDQ19" s="46"/>
      <c r="MDR19" s="46"/>
      <c r="MDS19" s="46"/>
      <c r="MDT19" s="46"/>
      <c r="MDU19" s="46"/>
      <c r="MDV19" s="46"/>
      <c r="MDW19" s="46"/>
      <c r="MDX19" s="46"/>
      <c r="MDY19" s="46"/>
      <c r="MDZ19" s="46"/>
      <c r="MEA19" s="46"/>
      <c r="MEB19" s="46"/>
      <c r="MEC19" s="46"/>
      <c r="MED19" s="46"/>
      <c r="MEE19" s="46"/>
      <c r="MEF19" s="46"/>
      <c r="MEG19" s="46"/>
      <c r="MEH19" s="46"/>
      <c r="MEI19" s="46"/>
      <c r="MEJ19" s="46"/>
      <c r="MEK19" s="46"/>
      <c r="MEL19" s="46"/>
      <c r="MEM19" s="46"/>
      <c r="MEN19" s="46"/>
      <c r="MEO19" s="46"/>
      <c r="MEP19" s="46"/>
      <c r="MEQ19" s="46"/>
      <c r="MER19" s="46"/>
      <c r="MES19" s="46"/>
      <c r="MET19" s="46"/>
      <c r="MEU19" s="46"/>
      <c r="MEV19" s="46"/>
      <c r="MEW19" s="46"/>
      <c r="MEX19" s="46"/>
      <c r="MEY19" s="46"/>
      <c r="MEZ19" s="46"/>
      <c r="MFA19" s="46"/>
      <c r="MFB19" s="46"/>
      <c r="MFC19" s="46"/>
      <c r="MFD19" s="46"/>
      <c r="MFE19" s="46"/>
      <c r="MFF19" s="46"/>
      <c r="MFG19" s="46"/>
      <c r="MFH19" s="46"/>
      <c r="MFI19" s="46"/>
      <c r="MFJ19" s="46"/>
      <c r="MFK19" s="46"/>
      <c r="MFL19" s="46"/>
      <c r="MFM19" s="46"/>
      <c r="MFN19" s="46"/>
      <c r="MFO19" s="46"/>
      <c r="MFP19" s="46"/>
      <c r="MFQ19" s="46"/>
      <c r="MFR19" s="46"/>
      <c r="MFS19" s="46"/>
      <c r="MFT19" s="46"/>
      <c r="MFU19" s="46"/>
      <c r="MFV19" s="46"/>
      <c r="MFW19" s="46"/>
      <c r="MFX19" s="46"/>
      <c r="MFY19" s="46"/>
      <c r="MFZ19" s="46"/>
      <c r="MGA19" s="46"/>
      <c r="MGB19" s="46"/>
      <c r="MGC19" s="46"/>
      <c r="MGD19" s="46"/>
      <c r="MGE19" s="46"/>
      <c r="MGF19" s="46"/>
      <c r="MGG19" s="46"/>
      <c r="MGH19" s="46"/>
      <c r="MGI19" s="46"/>
      <c r="MGJ19" s="46"/>
      <c r="MGK19" s="46"/>
      <c r="MGL19" s="46"/>
      <c r="MGM19" s="46"/>
      <c r="MGN19" s="46"/>
      <c r="MGO19" s="46"/>
      <c r="MGP19" s="46"/>
      <c r="MGQ19" s="46"/>
      <c r="MGR19" s="46"/>
      <c r="MGS19" s="46"/>
      <c r="MGT19" s="46"/>
      <c r="MGU19" s="46"/>
      <c r="MGV19" s="46"/>
      <c r="MGW19" s="46"/>
      <c r="MGX19" s="46"/>
      <c r="MGY19" s="46"/>
      <c r="MGZ19" s="46"/>
      <c r="MHA19" s="46"/>
      <c r="MHB19" s="46"/>
      <c r="MHC19" s="46"/>
      <c r="MHD19" s="46"/>
      <c r="MHE19" s="46"/>
      <c r="MHF19" s="46"/>
      <c r="MHG19" s="46"/>
      <c r="MHH19" s="46"/>
      <c r="MHI19" s="46"/>
      <c r="MHJ19" s="46"/>
      <c r="MHK19" s="46"/>
      <c r="MHL19" s="46"/>
      <c r="MHM19" s="46"/>
      <c r="MHN19" s="46"/>
      <c r="MHO19" s="46"/>
      <c r="MHP19" s="46"/>
      <c r="MHQ19" s="46"/>
      <c r="MHR19" s="46"/>
      <c r="MHS19" s="46"/>
      <c r="MHT19" s="46"/>
      <c r="MHU19" s="46"/>
      <c r="MHV19" s="46"/>
      <c r="MHW19" s="46"/>
      <c r="MHX19" s="46"/>
      <c r="MHY19" s="46"/>
      <c r="MHZ19" s="46"/>
      <c r="MIA19" s="46"/>
      <c r="MIB19" s="46"/>
      <c r="MIC19" s="46"/>
      <c r="MID19" s="46"/>
      <c r="MIE19" s="46"/>
      <c r="MIF19" s="46"/>
      <c r="MIG19" s="46"/>
      <c r="MIH19" s="46"/>
      <c r="MII19" s="46"/>
      <c r="MIJ19" s="46"/>
      <c r="MIK19" s="46"/>
      <c r="MIL19" s="46"/>
      <c r="MIM19" s="46"/>
      <c r="MIN19" s="46"/>
      <c r="MIO19" s="46"/>
      <c r="MIP19" s="46"/>
      <c r="MIQ19" s="46"/>
      <c r="MIR19" s="46"/>
      <c r="MIS19" s="46"/>
      <c r="MIT19" s="46"/>
      <c r="MIU19" s="46"/>
      <c r="MIV19" s="46"/>
      <c r="MIW19" s="46"/>
      <c r="MIX19" s="46"/>
      <c r="MIY19" s="46"/>
      <c r="MIZ19" s="46"/>
      <c r="MJA19" s="46"/>
      <c r="MJB19" s="46"/>
      <c r="MJC19" s="46"/>
      <c r="MJD19" s="46"/>
      <c r="MJE19" s="46"/>
      <c r="MJF19" s="46"/>
      <c r="MJG19" s="46"/>
      <c r="MJH19" s="46"/>
      <c r="MJI19" s="46"/>
      <c r="MJJ19" s="46"/>
      <c r="MJK19" s="46"/>
      <c r="MJL19" s="46"/>
      <c r="MJM19" s="46"/>
      <c r="MJN19" s="46"/>
      <c r="MJO19" s="46"/>
      <c r="MJP19" s="46"/>
      <c r="MJQ19" s="46"/>
      <c r="MJR19" s="46"/>
      <c r="MJS19" s="46"/>
      <c r="MJT19" s="46"/>
      <c r="MJU19" s="46"/>
      <c r="MJV19" s="46"/>
      <c r="MJW19" s="46"/>
      <c r="MJX19" s="46"/>
      <c r="MJY19" s="46"/>
      <c r="MJZ19" s="46"/>
      <c r="MKA19" s="46"/>
      <c r="MKB19" s="46"/>
      <c r="MKC19" s="46"/>
      <c r="MKD19" s="46"/>
      <c r="MKE19" s="46"/>
      <c r="MKF19" s="46"/>
      <c r="MKG19" s="46"/>
      <c r="MKH19" s="46"/>
      <c r="MKI19" s="46"/>
      <c r="MKJ19" s="46"/>
      <c r="MKK19" s="46"/>
      <c r="MKL19" s="46"/>
      <c r="MKM19" s="46"/>
      <c r="MKN19" s="46"/>
      <c r="MKO19" s="46"/>
      <c r="MKP19" s="46"/>
      <c r="MKQ19" s="46"/>
      <c r="MKR19" s="46"/>
      <c r="MKS19" s="46"/>
      <c r="MKT19" s="46"/>
      <c r="MKU19" s="46"/>
      <c r="MKV19" s="46"/>
      <c r="MKW19" s="46"/>
      <c r="MKX19" s="46"/>
      <c r="MKY19" s="46"/>
      <c r="MKZ19" s="46"/>
      <c r="MLA19" s="46"/>
      <c r="MLB19" s="46"/>
      <c r="MLC19" s="46"/>
      <c r="MLD19" s="46"/>
      <c r="MLE19" s="46"/>
      <c r="MLF19" s="46"/>
      <c r="MLG19" s="46"/>
      <c r="MLH19" s="46"/>
      <c r="MLI19" s="46"/>
      <c r="MLJ19" s="46"/>
      <c r="MLK19" s="46"/>
      <c r="MLL19" s="46"/>
      <c r="MLM19" s="46"/>
      <c r="MLN19" s="46"/>
      <c r="MLO19" s="46"/>
      <c r="MLP19" s="46"/>
      <c r="MLQ19" s="46"/>
      <c r="MLR19" s="46"/>
      <c r="MLS19" s="46"/>
      <c r="MLT19" s="46"/>
      <c r="MLU19" s="46"/>
      <c r="MLV19" s="46"/>
      <c r="MLW19" s="46"/>
      <c r="MLX19" s="46"/>
      <c r="MLY19" s="46"/>
      <c r="MLZ19" s="46"/>
      <c r="MMA19" s="46"/>
      <c r="MMB19" s="46"/>
      <c r="MMC19" s="46"/>
      <c r="MMD19" s="46"/>
      <c r="MME19" s="46"/>
      <c r="MMF19" s="46"/>
      <c r="MMG19" s="46"/>
      <c r="MMH19" s="46"/>
      <c r="MMI19" s="46"/>
      <c r="MMJ19" s="46"/>
      <c r="MMK19" s="46"/>
      <c r="MML19" s="46"/>
      <c r="MMM19" s="46"/>
      <c r="MMN19" s="46"/>
      <c r="MMO19" s="46"/>
      <c r="MMP19" s="46"/>
      <c r="MMQ19" s="46"/>
      <c r="MMR19" s="46"/>
      <c r="MMS19" s="46"/>
      <c r="MMT19" s="46"/>
      <c r="MMU19" s="46"/>
      <c r="MMV19" s="46"/>
      <c r="MMW19" s="46"/>
      <c r="MMX19" s="46"/>
      <c r="MMY19" s="46"/>
      <c r="MMZ19" s="46"/>
      <c r="MNA19" s="46"/>
      <c r="MNB19" s="46"/>
      <c r="MNC19" s="46"/>
      <c r="MND19" s="46"/>
      <c r="MNE19" s="46"/>
      <c r="MNF19" s="46"/>
      <c r="MNG19" s="46"/>
      <c r="MNH19" s="46"/>
      <c r="MNI19" s="46"/>
      <c r="MNJ19" s="46"/>
      <c r="MNK19" s="46"/>
      <c r="MNL19" s="46"/>
      <c r="MNM19" s="46"/>
      <c r="MNN19" s="46"/>
      <c r="MNO19" s="46"/>
      <c r="MNP19" s="46"/>
      <c r="MNQ19" s="46"/>
      <c r="MNR19" s="46"/>
      <c r="MNS19" s="46"/>
      <c r="MNT19" s="46"/>
      <c r="MNU19" s="46"/>
      <c r="MNV19" s="46"/>
      <c r="MNW19" s="46"/>
      <c r="MNX19" s="46"/>
      <c r="MNY19" s="46"/>
      <c r="MNZ19" s="46"/>
      <c r="MOA19" s="46"/>
      <c r="MOB19" s="46"/>
      <c r="MOC19" s="46"/>
      <c r="MOD19" s="46"/>
      <c r="MOE19" s="46"/>
      <c r="MOF19" s="46"/>
      <c r="MOG19" s="46"/>
      <c r="MOH19" s="46"/>
      <c r="MOI19" s="46"/>
      <c r="MOJ19" s="46"/>
      <c r="MOK19" s="46"/>
      <c r="MOL19" s="46"/>
      <c r="MOM19" s="46"/>
      <c r="MON19" s="46"/>
      <c r="MOO19" s="46"/>
      <c r="MOP19" s="46"/>
      <c r="MOQ19" s="46"/>
      <c r="MOR19" s="46"/>
      <c r="MOS19" s="46"/>
      <c r="MOT19" s="46"/>
      <c r="MOU19" s="46"/>
      <c r="MOV19" s="46"/>
      <c r="MOW19" s="46"/>
      <c r="MOX19" s="46"/>
      <c r="MOY19" s="46"/>
      <c r="MOZ19" s="46"/>
      <c r="MPA19" s="46"/>
      <c r="MPB19" s="46"/>
      <c r="MPC19" s="46"/>
      <c r="MPD19" s="46"/>
      <c r="MPE19" s="46"/>
      <c r="MPF19" s="46"/>
      <c r="MPG19" s="46"/>
      <c r="MPH19" s="46"/>
      <c r="MPI19" s="46"/>
      <c r="MPJ19" s="46"/>
      <c r="MPK19" s="46"/>
      <c r="MPL19" s="46"/>
      <c r="MPM19" s="46"/>
      <c r="MPN19" s="46"/>
      <c r="MPO19" s="46"/>
      <c r="MPP19" s="46"/>
      <c r="MPQ19" s="46"/>
      <c r="MPR19" s="46"/>
      <c r="MPS19" s="46"/>
      <c r="MPT19" s="46"/>
      <c r="MPU19" s="46"/>
      <c r="MPV19" s="46"/>
      <c r="MPW19" s="46"/>
      <c r="MPX19" s="46"/>
      <c r="MPY19" s="46"/>
      <c r="MPZ19" s="46"/>
      <c r="MQA19" s="46"/>
      <c r="MQB19" s="46"/>
      <c r="MQC19" s="46"/>
      <c r="MQD19" s="46"/>
      <c r="MQE19" s="46"/>
      <c r="MQF19" s="46"/>
      <c r="MQG19" s="46"/>
      <c r="MQH19" s="46"/>
      <c r="MQI19" s="46"/>
      <c r="MQJ19" s="46"/>
      <c r="MQK19" s="46"/>
      <c r="MQL19" s="46"/>
      <c r="MQM19" s="46"/>
      <c r="MQN19" s="46"/>
      <c r="MQO19" s="46"/>
      <c r="MQP19" s="46"/>
      <c r="MQQ19" s="46"/>
      <c r="MQR19" s="46"/>
      <c r="MQS19" s="46"/>
      <c r="MQT19" s="46"/>
      <c r="MQU19" s="46"/>
      <c r="MQV19" s="46"/>
      <c r="MQW19" s="46"/>
      <c r="MQX19" s="46"/>
      <c r="MQY19" s="46"/>
      <c r="MQZ19" s="46"/>
      <c r="MRA19" s="46"/>
      <c r="MRB19" s="46"/>
      <c r="MRC19" s="46"/>
      <c r="MRD19" s="46"/>
      <c r="MRE19" s="46"/>
      <c r="MRF19" s="46"/>
      <c r="MRG19" s="46"/>
      <c r="MRH19" s="46"/>
      <c r="MRI19" s="46"/>
      <c r="MRJ19" s="46"/>
      <c r="MRK19" s="46"/>
      <c r="MRL19" s="46"/>
      <c r="MRM19" s="46"/>
      <c r="MRN19" s="46"/>
      <c r="MRO19" s="46"/>
      <c r="MRP19" s="46"/>
      <c r="MRQ19" s="46"/>
      <c r="MRR19" s="46"/>
      <c r="MRS19" s="46"/>
      <c r="MRT19" s="46"/>
      <c r="MRU19" s="46"/>
      <c r="MRV19" s="46"/>
      <c r="MRW19" s="46"/>
      <c r="MRX19" s="46"/>
      <c r="MRY19" s="46"/>
      <c r="MRZ19" s="46"/>
      <c r="MSA19" s="46"/>
      <c r="MSB19" s="46"/>
      <c r="MSC19" s="46"/>
      <c r="MSD19" s="46"/>
      <c r="MSE19" s="46"/>
      <c r="MSF19" s="46"/>
      <c r="MSG19" s="46"/>
      <c r="MSH19" s="46"/>
      <c r="MSI19" s="46"/>
      <c r="MSJ19" s="46"/>
      <c r="MSK19" s="46"/>
      <c r="MSL19" s="46"/>
      <c r="MSM19" s="46"/>
      <c r="MSN19" s="46"/>
      <c r="MSO19" s="46"/>
      <c r="MSP19" s="46"/>
      <c r="MSQ19" s="46"/>
      <c r="MSR19" s="46"/>
      <c r="MSS19" s="46"/>
      <c r="MST19" s="46"/>
      <c r="MSU19" s="46"/>
      <c r="MSV19" s="46"/>
      <c r="MSW19" s="46"/>
      <c r="MSX19" s="46"/>
      <c r="MSY19" s="46"/>
      <c r="MSZ19" s="46"/>
      <c r="MTA19" s="46"/>
      <c r="MTB19" s="46"/>
      <c r="MTC19" s="46"/>
      <c r="MTD19" s="46"/>
      <c r="MTE19" s="46"/>
      <c r="MTF19" s="46"/>
      <c r="MTG19" s="46"/>
      <c r="MTH19" s="46"/>
      <c r="MTI19" s="46"/>
      <c r="MTJ19" s="46"/>
      <c r="MTK19" s="46"/>
      <c r="MTL19" s="46"/>
      <c r="MTM19" s="46"/>
      <c r="MTN19" s="46"/>
      <c r="MTO19" s="46"/>
      <c r="MTP19" s="46"/>
      <c r="MTQ19" s="46"/>
      <c r="MTR19" s="46"/>
      <c r="MTS19" s="46"/>
      <c r="MTT19" s="46"/>
      <c r="MTU19" s="46"/>
      <c r="MTV19" s="46"/>
      <c r="MTW19" s="46"/>
      <c r="MTX19" s="46"/>
      <c r="MTY19" s="46"/>
      <c r="MTZ19" s="46"/>
      <c r="MUA19" s="46"/>
      <c r="MUB19" s="46"/>
      <c r="MUC19" s="46"/>
      <c r="MUD19" s="46"/>
      <c r="MUE19" s="46"/>
      <c r="MUF19" s="46"/>
      <c r="MUG19" s="46"/>
      <c r="MUH19" s="46"/>
      <c r="MUI19" s="46"/>
      <c r="MUJ19" s="46"/>
      <c r="MUK19" s="46"/>
      <c r="MUL19" s="46"/>
      <c r="MUM19" s="46"/>
      <c r="MUN19" s="46"/>
      <c r="MUO19" s="46"/>
      <c r="MUP19" s="46"/>
      <c r="MUQ19" s="46"/>
      <c r="MUR19" s="46"/>
      <c r="MUS19" s="46"/>
      <c r="MUT19" s="46"/>
      <c r="MUU19" s="46"/>
      <c r="MUV19" s="46"/>
      <c r="MUW19" s="46"/>
      <c r="MUX19" s="46"/>
      <c r="MUY19" s="46"/>
      <c r="MUZ19" s="46"/>
      <c r="MVA19" s="46"/>
      <c r="MVB19" s="46"/>
      <c r="MVC19" s="46"/>
      <c r="MVD19" s="46"/>
      <c r="MVE19" s="46"/>
      <c r="MVF19" s="46"/>
      <c r="MVG19" s="46"/>
      <c r="MVH19" s="46"/>
      <c r="MVI19" s="46"/>
      <c r="MVJ19" s="46"/>
      <c r="MVK19" s="46"/>
      <c r="MVL19" s="46"/>
      <c r="MVM19" s="46"/>
      <c r="MVN19" s="46"/>
      <c r="MVO19" s="46"/>
      <c r="MVP19" s="46"/>
      <c r="MVQ19" s="46"/>
      <c r="MVR19" s="46"/>
      <c r="MVS19" s="46"/>
      <c r="MVT19" s="46"/>
      <c r="MVU19" s="46"/>
      <c r="MVV19" s="46"/>
      <c r="MVW19" s="46"/>
      <c r="MVX19" s="46"/>
      <c r="MVY19" s="46"/>
      <c r="MVZ19" s="46"/>
      <c r="MWA19" s="46"/>
      <c r="MWB19" s="46"/>
      <c r="MWC19" s="46"/>
      <c r="MWD19" s="46"/>
      <c r="MWE19" s="46"/>
      <c r="MWF19" s="46"/>
      <c r="MWG19" s="46"/>
      <c r="MWH19" s="46"/>
      <c r="MWI19" s="46"/>
      <c r="MWJ19" s="46"/>
      <c r="MWK19" s="46"/>
      <c r="MWL19" s="46"/>
      <c r="MWM19" s="46"/>
      <c r="MWN19" s="46"/>
      <c r="MWO19" s="46"/>
      <c r="MWP19" s="46"/>
      <c r="MWQ19" s="46"/>
      <c r="MWR19" s="46"/>
      <c r="MWS19" s="46"/>
      <c r="MWT19" s="46"/>
      <c r="MWU19" s="46"/>
      <c r="MWV19" s="46"/>
      <c r="MWW19" s="46"/>
      <c r="MWX19" s="46"/>
      <c r="MWY19" s="46"/>
      <c r="MWZ19" s="46"/>
      <c r="MXA19" s="46"/>
      <c r="MXB19" s="46"/>
      <c r="MXC19" s="46"/>
      <c r="MXD19" s="46"/>
      <c r="MXE19" s="46"/>
      <c r="MXF19" s="46"/>
      <c r="MXG19" s="46"/>
      <c r="MXH19" s="46"/>
      <c r="MXI19" s="46"/>
      <c r="MXJ19" s="46"/>
      <c r="MXK19" s="46"/>
      <c r="MXL19" s="46"/>
      <c r="MXM19" s="46"/>
      <c r="MXN19" s="46"/>
      <c r="MXO19" s="46"/>
      <c r="MXP19" s="46"/>
      <c r="MXQ19" s="46"/>
      <c r="MXR19" s="46"/>
      <c r="MXS19" s="46"/>
      <c r="MXT19" s="46"/>
      <c r="MXU19" s="46"/>
      <c r="MXV19" s="46"/>
      <c r="MXW19" s="46"/>
      <c r="MXX19" s="46"/>
      <c r="MXY19" s="46"/>
      <c r="MXZ19" s="46"/>
      <c r="MYA19" s="46"/>
      <c r="MYB19" s="46"/>
      <c r="MYC19" s="46"/>
      <c r="MYD19" s="46"/>
      <c r="MYE19" s="46"/>
      <c r="MYF19" s="46"/>
      <c r="MYG19" s="46"/>
      <c r="MYH19" s="46"/>
      <c r="MYI19" s="46"/>
      <c r="MYJ19" s="46"/>
      <c r="MYK19" s="46"/>
      <c r="MYL19" s="46"/>
      <c r="MYM19" s="46"/>
      <c r="MYN19" s="46"/>
      <c r="MYO19" s="46"/>
      <c r="MYP19" s="46"/>
      <c r="MYQ19" s="46"/>
      <c r="MYR19" s="46"/>
      <c r="MYS19" s="46"/>
      <c r="MYT19" s="46"/>
      <c r="MYU19" s="46"/>
      <c r="MYV19" s="46"/>
      <c r="MYW19" s="46"/>
      <c r="MYX19" s="46"/>
      <c r="MYY19" s="46"/>
      <c r="MYZ19" s="46"/>
      <c r="MZA19" s="46"/>
      <c r="MZB19" s="46"/>
      <c r="MZC19" s="46"/>
      <c r="MZD19" s="46"/>
      <c r="MZE19" s="46"/>
      <c r="MZF19" s="46"/>
      <c r="MZG19" s="46"/>
      <c r="MZH19" s="46"/>
      <c r="MZI19" s="46"/>
      <c r="MZJ19" s="46"/>
      <c r="MZK19" s="46"/>
      <c r="MZL19" s="46"/>
      <c r="MZM19" s="46"/>
      <c r="MZN19" s="46"/>
      <c r="MZO19" s="46"/>
      <c r="MZP19" s="46"/>
      <c r="MZQ19" s="46"/>
      <c r="MZR19" s="46"/>
      <c r="MZS19" s="46"/>
      <c r="MZT19" s="46"/>
      <c r="MZU19" s="46"/>
      <c r="MZV19" s="46"/>
      <c r="MZW19" s="46"/>
      <c r="MZX19" s="46"/>
      <c r="MZY19" s="46"/>
      <c r="MZZ19" s="46"/>
      <c r="NAA19" s="46"/>
      <c r="NAB19" s="46"/>
      <c r="NAC19" s="46"/>
      <c r="NAD19" s="46"/>
      <c r="NAE19" s="46"/>
      <c r="NAF19" s="46"/>
      <c r="NAG19" s="46"/>
      <c r="NAH19" s="46"/>
      <c r="NAI19" s="46"/>
      <c r="NAJ19" s="46"/>
      <c r="NAK19" s="46"/>
      <c r="NAL19" s="46"/>
      <c r="NAM19" s="46"/>
      <c r="NAN19" s="46"/>
      <c r="NAO19" s="46"/>
      <c r="NAP19" s="46"/>
      <c r="NAQ19" s="46"/>
      <c r="NAR19" s="46"/>
      <c r="NAS19" s="46"/>
      <c r="NAT19" s="46"/>
      <c r="NAU19" s="46"/>
      <c r="NAV19" s="46"/>
      <c r="NAW19" s="46"/>
      <c r="NAX19" s="46"/>
      <c r="NAY19" s="46"/>
      <c r="NAZ19" s="46"/>
      <c r="NBA19" s="46"/>
      <c r="NBB19" s="46"/>
      <c r="NBC19" s="46"/>
      <c r="NBD19" s="46"/>
      <c r="NBE19" s="46"/>
      <c r="NBF19" s="46"/>
      <c r="NBG19" s="46"/>
      <c r="NBH19" s="46"/>
      <c r="NBI19" s="46"/>
      <c r="NBJ19" s="46"/>
      <c r="NBK19" s="46"/>
      <c r="NBL19" s="46"/>
      <c r="NBM19" s="46"/>
      <c r="NBN19" s="46"/>
      <c r="NBO19" s="46"/>
      <c r="NBP19" s="46"/>
      <c r="NBQ19" s="46"/>
      <c r="NBR19" s="46"/>
      <c r="NBS19" s="46"/>
      <c r="NBT19" s="46"/>
      <c r="NBU19" s="46"/>
      <c r="NBV19" s="46"/>
      <c r="NBW19" s="46"/>
      <c r="NBX19" s="46"/>
      <c r="NBY19" s="46"/>
      <c r="NBZ19" s="46"/>
      <c r="NCA19" s="46"/>
      <c r="NCB19" s="46"/>
      <c r="NCC19" s="46"/>
      <c r="NCD19" s="46"/>
      <c r="NCE19" s="46"/>
      <c r="NCF19" s="46"/>
      <c r="NCG19" s="46"/>
      <c r="NCH19" s="46"/>
      <c r="NCI19" s="46"/>
      <c r="NCJ19" s="46"/>
      <c r="NCK19" s="46"/>
      <c r="NCL19" s="46"/>
      <c r="NCM19" s="46"/>
      <c r="NCN19" s="46"/>
      <c r="NCO19" s="46"/>
      <c r="NCP19" s="46"/>
      <c r="NCQ19" s="46"/>
      <c r="NCR19" s="46"/>
      <c r="NCS19" s="46"/>
      <c r="NCT19" s="46"/>
      <c r="NCU19" s="46"/>
      <c r="NCV19" s="46"/>
      <c r="NCW19" s="46"/>
      <c r="NCX19" s="46"/>
      <c r="NCY19" s="46"/>
      <c r="NCZ19" s="46"/>
      <c r="NDA19" s="46"/>
      <c r="NDB19" s="46"/>
      <c r="NDC19" s="46"/>
      <c r="NDD19" s="46"/>
      <c r="NDE19" s="46"/>
      <c r="NDF19" s="46"/>
      <c r="NDG19" s="46"/>
      <c r="NDH19" s="46"/>
      <c r="NDI19" s="46"/>
      <c r="NDJ19" s="46"/>
      <c r="NDK19" s="46"/>
      <c r="NDL19" s="46"/>
      <c r="NDM19" s="46"/>
      <c r="NDN19" s="46"/>
      <c r="NDO19" s="46"/>
      <c r="NDP19" s="46"/>
      <c r="NDQ19" s="46"/>
      <c r="NDR19" s="46"/>
      <c r="NDS19" s="46"/>
      <c r="NDT19" s="46"/>
      <c r="NDU19" s="46"/>
      <c r="NDV19" s="46"/>
      <c r="NDW19" s="46"/>
      <c r="NDX19" s="46"/>
      <c r="NDY19" s="46"/>
      <c r="NDZ19" s="46"/>
      <c r="NEA19" s="46"/>
      <c r="NEB19" s="46"/>
      <c r="NEC19" s="46"/>
      <c r="NED19" s="46"/>
      <c r="NEE19" s="46"/>
      <c r="NEF19" s="46"/>
      <c r="NEG19" s="46"/>
      <c r="NEH19" s="46"/>
      <c r="NEI19" s="46"/>
      <c r="NEJ19" s="46"/>
      <c r="NEK19" s="46"/>
      <c r="NEL19" s="46"/>
      <c r="NEM19" s="46"/>
      <c r="NEN19" s="46"/>
      <c r="NEO19" s="46"/>
      <c r="NEP19" s="46"/>
      <c r="NEQ19" s="46"/>
      <c r="NER19" s="46"/>
      <c r="NES19" s="46"/>
      <c r="NET19" s="46"/>
      <c r="NEU19" s="46"/>
      <c r="NEV19" s="46"/>
      <c r="NEW19" s="46"/>
      <c r="NEX19" s="46"/>
      <c r="NEY19" s="46"/>
      <c r="NEZ19" s="46"/>
      <c r="NFA19" s="46"/>
      <c r="NFB19" s="46"/>
      <c r="NFC19" s="46"/>
      <c r="NFD19" s="46"/>
      <c r="NFE19" s="46"/>
      <c r="NFF19" s="46"/>
      <c r="NFG19" s="46"/>
      <c r="NFH19" s="46"/>
      <c r="NFI19" s="46"/>
      <c r="NFJ19" s="46"/>
      <c r="NFK19" s="46"/>
      <c r="NFL19" s="46"/>
      <c r="NFM19" s="46"/>
      <c r="NFN19" s="46"/>
      <c r="NFO19" s="46"/>
      <c r="NFP19" s="46"/>
      <c r="NFQ19" s="46"/>
      <c r="NFR19" s="46"/>
      <c r="NFS19" s="46"/>
      <c r="NFT19" s="46"/>
      <c r="NFU19" s="46"/>
      <c r="NFV19" s="46"/>
      <c r="NFW19" s="46"/>
      <c r="NFX19" s="46"/>
      <c r="NFY19" s="46"/>
      <c r="NFZ19" s="46"/>
      <c r="NGA19" s="46"/>
      <c r="NGB19" s="46"/>
      <c r="NGC19" s="46"/>
      <c r="NGD19" s="46"/>
      <c r="NGE19" s="46"/>
      <c r="NGF19" s="46"/>
      <c r="NGG19" s="46"/>
      <c r="NGH19" s="46"/>
      <c r="NGI19" s="46"/>
      <c r="NGJ19" s="46"/>
      <c r="NGK19" s="46"/>
      <c r="NGL19" s="46"/>
      <c r="NGM19" s="46"/>
      <c r="NGN19" s="46"/>
      <c r="NGO19" s="46"/>
      <c r="NGP19" s="46"/>
      <c r="NGQ19" s="46"/>
      <c r="NGR19" s="46"/>
      <c r="NGS19" s="46"/>
      <c r="NGT19" s="46"/>
      <c r="NGU19" s="46"/>
      <c r="NGV19" s="46"/>
      <c r="NGW19" s="46"/>
      <c r="NGX19" s="46"/>
      <c r="NGY19" s="46"/>
      <c r="NGZ19" s="46"/>
      <c r="NHA19" s="46"/>
      <c r="NHB19" s="46"/>
      <c r="NHC19" s="46"/>
      <c r="NHD19" s="46"/>
      <c r="NHE19" s="46"/>
      <c r="NHF19" s="46"/>
      <c r="NHG19" s="46"/>
      <c r="NHH19" s="46"/>
      <c r="NHI19" s="46"/>
      <c r="NHJ19" s="46"/>
      <c r="NHK19" s="46"/>
      <c r="NHL19" s="46"/>
      <c r="NHM19" s="46"/>
      <c r="NHN19" s="46"/>
      <c r="NHO19" s="46"/>
      <c r="NHP19" s="46"/>
      <c r="NHQ19" s="46"/>
      <c r="NHR19" s="46"/>
      <c r="NHS19" s="46"/>
      <c r="NHT19" s="46"/>
      <c r="NHU19" s="46"/>
      <c r="NHV19" s="46"/>
      <c r="NHW19" s="46"/>
      <c r="NHX19" s="46"/>
      <c r="NHY19" s="46"/>
      <c r="NHZ19" s="46"/>
      <c r="NIA19" s="46"/>
      <c r="NIB19" s="46"/>
      <c r="NIC19" s="46"/>
      <c r="NID19" s="46"/>
      <c r="NIE19" s="46"/>
      <c r="NIF19" s="46"/>
      <c r="NIG19" s="46"/>
      <c r="NIH19" s="46"/>
      <c r="NII19" s="46"/>
      <c r="NIJ19" s="46"/>
      <c r="NIK19" s="46"/>
      <c r="NIL19" s="46"/>
      <c r="NIM19" s="46"/>
      <c r="NIN19" s="46"/>
      <c r="NIO19" s="46"/>
      <c r="NIP19" s="46"/>
      <c r="NIQ19" s="46"/>
      <c r="NIR19" s="46"/>
      <c r="NIS19" s="46"/>
      <c r="NIT19" s="46"/>
      <c r="NIU19" s="46"/>
      <c r="NIV19" s="46"/>
      <c r="NIW19" s="46"/>
      <c r="NIX19" s="46"/>
      <c r="NIY19" s="46"/>
      <c r="NIZ19" s="46"/>
      <c r="NJA19" s="46"/>
      <c r="NJB19" s="46"/>
      <c r="NJC19" s="46"/>
      <c r="NJD19" s="46"/>
      <c r="NJE19" s="46"/>
      <c r="NJF19" s="46"/>
      <c r="NJG19" s="46"/>
      <c r="NJH19" s="46"/>
      <c r="NJI19" s="46"/>
      <c r="NJJ19" s="46"/>
      <c r="NJK19" s="46"/>
      <c r="NJL19" s="46"/>
      <c r="NJM19" s="46"/>
      <c r="NJN19" s="46"/>
      <c r="NJO19" s="46"/>
      <c r="NJP19" s="46"/>
      <c r="NJQ19" s="46"/>
      <c r="NJR19" s="46"/>
      <c r="NJS19" s="46"/>
      <c r="NJT19" s="46"/>
      <c r="NJU19" s="46"/>
      <c r="NJV19" s="46"/>
      <c r="NJW19" s="46"/>
      <c r="NJX19" s="46"/>
      <c r="NJY19" s="46"/>
      <c r="NJZ19" s="46"/>
      <c r="NKA19" s="46"/>
      <c r="NKB19" s="46"/>
      <c r="NKC19" s="46"/>
      <c r="NKD19" s="46"/>
      <c r="NKE19" s="46"/>
      <c r="NKF19" s="46"/>
      <c r="NKG19" s="46"/>
      <c r="NKH19" s="46"/>
      <c r="NKI19" s="46"/>
      <c r="NKJ19" s="46"/>
      <c r="NKK19" s="46"/>
      <c r="NKL19" s="46"/>
      <c r="NKM19" s="46"/>
      <c r="NKN19" s="46"/>
      <c r="NKO19" s="46"/>
      <c r="NKP19" s="46"/>
      <c r="NKQ19" s="46"/>
      <c r="NKR19" s="46"/>
      <c r="NKS19" s="46"/>
      <c r="NKT19" s="46"/>
      <c r="NKU19" s="46"/>
      <c r="NKV19" s="46"/>
      <c r="NKW19" s="46"/>
      <c r="NKX19" s="46"/>
      <c r="NKY19" s="46"/>
      <c r="NKZ19" s="46"/>
      <c r="NLA19" s="46"/>
      <c r="NLB19" s="46"/>
      <c r="NLC19" s="46"/>
      <c r="NLD19" s="46"/>
      <c r="NLE19" s="46"/>
      <c r="NLF19" s="46"/>
      <c r="NLG19" s="46"/>
      <c r="NLH19" s="46"/>
      <c r="NLI19" s="46"/>
      <c r="NLJ19" s="46"/>
      <c r="NLK19" s="46"/>
      <c r="NLL19" s="46"/>
      <c r="NLM19" s="46"/>
      <c r="NLN19" s="46"/>
      <c r="NLO19" s="46"/>
      <c r="NLP19" s="46"/>
      <c r="NLQ19" s="46"/>
      <c r="NLR19" s="46"/>
      <c r="NLS19" s="46"/>
      <c r="NLT19" s="46"/>
      <c r="NLU19" s="46"/>
      <c r="NLV19" s="46"/>
      <c r="NLW19" s="46"/>
      <c r="NLX19" s="46"/>
      <c r="NLY19" s="46"/>
      <c r="NLZ19" s="46"/>
      <c r="NMA19" s="46"/>
      <c r="NMB19" s="46"/>
      <c r="NMC19" s="46"/>
      <c r="NMD19" s="46"/>
      <c r="NME19" s="46"/>
      <c r="NMF19" s="46"/>
      <c r="NMG19" s="46"/>
      <c r="NMH19" s="46"/>
      <c r="NMI19" s="46"/>
      <c r="NMJ19" s="46"/>
      <c r="NMK19" s="46"/>
      <c r="NML19" s="46"/>
      <c r="NMM19" s="46"/>
      <c r="NMN19" s="46"/>
      <c r="NMO19" s="46"/>
      <c r="NMP19" s="46"/>
      <c r="NMQ19" s="46"/>
      <c r="NMR19" s="46"/>
      <c r="NMS19" s="46"/>
      <c r="NMT19" s="46"/>
      <c r="NMU19" s="46"/>
      <c r="NMV19" s="46"/>
      <c r="NMW19" s="46"/>
      <c r="NMX19" s="46"/>
      <c r="NMY19" s="46"/>
      <c r="NMZ19" s="46"/>
      <c r="NNA19" s="46"/>
      <c r="NNB19" s="46"/>
      <c r="NNC19" s="46"/>
      <c r="NND19" s="46"/>
      <c r="NNE19" s="46"/>
      <c r="NNF19" s="46"/>
      <c r="NNG19" s="46"/>
      <c r="NNH19" s="46"/>
      <c r="NNI19" s="46"/>
      <c r="NNJ19" s="46"/>
      <c r="NNK19" s="46"/>
      <c r="NNL19" s="46"/>
      <c r="NNM19" s="46"/>
      <c r="NNN19" s="46"/>
      <c r="NNO19" s="46"/>
      <c r="NNP19" s="46"/>
      <c r="NNQ19" s="46"/>
      <c r="NNR19" s="46"/>
      <c r="NNS19" s="46"/>
      <c r="NNT19" s="46"/>
      <c r="NNU19" s="46"/>
      <c r="NNV19" s="46"/>
      <c r="NNW19" s="46"/>
      <c r="NNX19" s="46"/>
      <c r="NNY19" s="46"/>
      <c r="NNZ19" s="46"/>
      <c r="NOA19" s="46"/>
      <c r="NOB19" s="46"/>
      <c r="NOC19" s="46"/>
      <c r="NOD19" s="46"/>
      <c r="NOE19" s="46"/>
      <c r="NOF19" s="46"/>
      <c r="NOG19" s="46"/>
      <c r="NOH19" s="46"/>
      <c r="NOI19" s="46"/>
      <c r="NOJ19" s="46"/>
      <c r="NOK19" s="46"/>
      <c r="NOL19" s="46"/>
      <c r="NOM19" s="46"/>
      <c r="NON19" s="46"/>
      <c r="NOO19" s="46"/>
      <c r="NOP19" s="46"/>
      <c r="NOQ19" s="46"/>
      <c r="NOR19" s="46"/>
      <c r="NOS19" s="46"/>
      <c r="NOT19" s="46"/>
      <c r="NOU19" s="46"/>
      <c r="NOV19" s="46"/>
      <c r="NOW19" s="46"/>
      <c r="NOX19" s="46"/>
      <c r="NOY19" s="46"/>
      <c r="NOZ19" s="46"/>
      <c r="NPA19" s="46"/>
      <c r="NPB19" s="46"/>
      <c r="NPC19" s="46"/>
      <c r="NPD19" s="46"/>
      <c r="NPE19" s="46"/>
      <c r="NPF19" s="46"/>
      <c r="NPG19" s="46"/>
      <c r="NPH19" s="46"/>
      <c r="NPI19" s="46"/>
      <c r="NPJ19" s="46"/>
      <c r="NPK19" s="46"/>
      <c r="NPL19" s="46"/>
      <c r="NPM19" s="46"/>
      <c r="NPN19" s="46"/>
      <c r="NPO19" s="46"/>
      <c r="NPP19" s="46"/>
      <c r="NPQ19" s="46"/>
      <c r="NPR19" s="46"/>
      <c r="NPS19" s="46"/>
      <c r="NPT19" s="46"/>
      <c r="NPU19" s="46"/>
      <c r="NPV19" s="46"/>
      <c r="NPW19" s="46"/>
      <c r="NPX19" s="46"/>
      <c r="NPY19" s="46"/>
      <c r="NPZ19" s="46"/>
      <c r="NQA19" s="46"/>
      <c r="NQB19" s="46"/>
      <c r="NQC19" s="46"/>
      <c r="NQD19" s="46"/>
      <c r="NQE19" s="46"/>
      <c r="NQF19" s="46"/>
      <c r="NQG19" s="46"/>
      <c r="NQH19" s="46"/>
      <c r="NQI19" s="46"/>
      <c r="NQJ19" s="46"/>
      <c r="NQK19" s="46"/>
      <c r="NQL19" s="46"/>
      <c r="NQM19" s="46"/>
      <c r="NQN19" s="46"/>
      <c r="NQO19" s="46"/>
      <c r="NQP19" s="46"/>
      <c r="NQQ19" s="46"/>
      <c r="NQR19" s="46"/>
      <c r="NQS19" s="46"/>
      <c r="NQT19" s="46"/>
      <c r="NQU19" s="46"/>
      <c r="NQV19" s="46"/>
      <c r="NQW19" s="46"/>
      <c r="NQX19" s="46"/>
      <c r="NQY19" s="46"/>
      <c r="NQZ19" s="46"/>
      <c r="NRA19" s="46"/>
      <c r="NRB19" s="46"/>
      <c r="NRC19" s="46"/>
      <c r="NRD19" s="46"/>
      <c r="NRE19" s="46"/>
      <c r="NRF19" s="46"/>
      <c r="NRG19" s="46"/>
      <c r="NRH19" s="46"/>
      <c r="NRI19" s="46"/>
      <c r="NRJ19" s="46"/>
      <c r="NRK19" s="46"/>
      <c r="NRL19" s="46"/>
      <c r="NRM19" s="46"/>
      <c r="NRN19" s="46"/>
      <c r="NRO19" s="46"/>
      <c r="NRP19" s="46"/>
      <c r="NRQ19" s="46"/>
      <c r="NRR19" s="46"/>
      <c r="NRS19" s="46"/>
      <c r="NRT19" s="46"/>
      <c r="NRU19" s="46"/>
      <c r="NRV19" s="46"/>
      <c r="NRW19" s="46"/>
      <c r="NRX19" s="46"/>
      <c r="NRY19" s="46"/>
      <c r="NRZ19" s="46"/>
      <c r="NSA19" s="46"/>
      <c r="NSB19" s="46"/>
      <c r="NSC19" s="46"/>
      <c r="NSD19" s="46"/>
      <c r="NSE19" s="46"/>
      <c r="NSF19" s="46"/>
      <c r="NSG19" s="46"/>
      <c r="NSH19" s="46"/>
      <c r="NSI19" s="46"/>
      <c r="NSJ19" s="46"/>
      <c r="NSK19" s="46"/>
      <c r="NSL19" s="46"/>
      <c r="NSM19" s="46"/>
      <c r="NSN19" s="46"/>
      <c r="NSO19" s="46"/>
      <c r="NSP19" s="46"/>
      <c r="NSQ19" s="46"/>
      <c r="NSR19" s="46"/>
      <c r="NSS19" s="46"/>
      <c r="NST19" s="46"/>
      <c r="NSU19" s="46"/>
      <c r="NSV19" s="46"/>
      <c r="NSW19" s="46"/>
      <c r="NSX19" s="46"/>
      <c r="NSY19" s="46"/>
      <c r="NSZ19" s="46"/>
      <c r="NTA19" s="46"/>
      <c r="NTB19" s="46"/>
      <c r="NTC19" s="46"/>
      <c r="NTD19" s="46"/>
      <c r="NTE19" s="46"/>
      <c r="NTF19" s="46"/>
      <c r="NTG19" s="46"/>
      <c r="NTH19" s="46"/>
      <c r="NTI19" s="46"/>
      <c r="NTJ19" s="46"/>
      <c r="NTK19" s="46"/>
      <c r="NTL19" s="46"/>
      <c r="NTM19" s="46"/>
      <c r="NTN19" s="46"/>
      <c r="NTO19" s="46"/>
      <c r="NTP19" s="46"/>
      <c r="NTQ19" s="46"/>
      <c r="NTR19" s="46"/>
      <c r="NTS19" s="46"/>
      <c r="NTT19" s="46"/>
      <c r="NTU19" s="46"/>
      <c r="NTV19" s="46"/>
      <c r="NTW19" s="46"/>
      <c r="NTX19" s="46"/>
      <c r="NTY19" s="46"/>
      <c r="NTZ19" s="46"/>
      <c r="NUA19" s="46"/>
      <c r="NUB19" s="46"/>
      <c r="NUC19" s="46"/>
      <c r="NUD19" s="46"/>
      <c r="NUE19" s="46"/>
      <c r="NUF19" s="46"/>
      <c r="NUG19" s="46"/>
      <c r="NUH19" s="46"/>
      <c r="NUI19" s="46"/>
      <c r="NUJ19" s="46"/>
      <c r="NUK19" s="46"/>
      <c r="NUL19" s="46"/>
      <c r="NUM19" s="46"/>
      <c r="NUN19" s="46"/>
      <c r="NUO19" s="46"/>
      <c r="NUP19" s="46"/>
      <c r="NUQ19" s="46"/>
      <c r="NUR19" s="46"/>
      <c r="NUS19" s="46"/>
      <c r="NUT19" s="46"/>
      <c r="NUU19" s="46"/>
      <c r="NUV19" s="46"/>
      <c r="NUW19" s="46"/>
      <c r="NUX19" s="46"/>
      <c r="NUY19" s="46"/>
      <c r="NUZ19" s="46"/>
      <c r="NVA19" s="46"/>
      <c r="NVB19" s="46"/>
      <c r="NVC19" s="46"/>
      <c r="NVD19" s="46"/>
      <c r="NVE19" s="46"/>
      <c r="NVF19" s="46"/>
      <c r="NVG19" s="46"/>
      <c r="NVH19" s="46"/>
      <c r="NVI19" s="46"/>
      <c r="NVJ19" s="46"/>
      <c r="NVK19" s="46"/>
      <c r="NVL19" s="46"/>
      <c r="NVM19" s="46"/>
      <c r="NVN19" s="46"/>
      <c r="NVO19" s="46"/>
      <c r="NVP19" s="46"/>
      <c r="NVQ19" s="46"/>
      <c r="NVR19" s="46"/>
      <c r="NVS19" s="46"/>
      <c r="NVT19" s="46"/>
      <c r="NVU19" s="46"/>
      <c r="NVV19" s="46"/>
      <c r="NVW19" s="46"/>
      <c r="NVX19" s="46"/>
      <c r="NVY19" s="46"/>
      <c r="NVZ19" s="46"/>
      <c r="NWA19" s="46"/>
      <c r="NWB19" s="46"/>
      <c r="NWC19" s="46"/>
      <c r="NWD19" s="46"/>
      <c r="NWE19" s="46"/>
      <c r="NWF19" s="46"/>
      <c r="NWG19" s="46"/>
      <c r="NWH19" s="46"/>
      <c r="NWI19" s="46"/>
      <c r="NWJ19" s="46"/>
      <c r="NWK19" s="46"/>
      <c r="NWL19" s="46"/>
      <c r="NWM19" s="46"/>
      <c r="NWN19" s="46"/>
      <c r="NWO19" s="46"/>
      <c r="NWP19" s="46"/>
      <c r="NWQ19" s="46"/>
      <c r="NWR19" s="46"/>
      <c r="NWS19" s="46"/>
      <c r="NWT19" s="46"/>
      <c r="NWU19" s="46"/>
      <c r="NWV19" s="46"/>
      <c r="NWW19" s="46"/>
      <c r="NWX19" s="46"/>
      <c r="NWY19" s="46"/>
      <c r="NWZ19" s="46"/>
      <c r="NXA19" s="46"/>
      <c r="NXB19" s="46"/>
      <c r="NXC19" s="46"/>
      <c r="NXD19" s="46"/>
      <c r="NXE19" s="46"/>
      <c r="NXF19" s="46"/>
      <c r="NXG19" s="46"/>
      <c r="NXH19" s="46"/>
      <c r="NXI19" s="46"/>
      <c r="NXJ19" s="46"/>
      <c r="NXK19" s="46"/>
      <c r="NXL19" s="46"/>
      <c r="NXM19" s="46"/>
      <c r="NXN19" s="46"/>
      <c r="NXO19" s="46"/>
      <c r="NXP19" s="46"/>
      <c r="NXQ19" s="46"/>
      <c r="NXR19" s="46"/>
      <c r="NXS19" s="46"/>
      <c r="NXT19" s="46"/>
      <c r="NXU19" s="46"/>
      <c r="NXV19" s="46"/>
      <c r="NXW19" s="46"/>
      <c r="NXX19" s="46"/>
      <c r="NXY19" s="46"/>
      <c r="NXZ19" s="46"/>
      <c r="NYA19" s="46"/>
      <c r="NYB19" s="46"/>
      <c r="NYC19" s="46"/>
      <c r="NYD19" s="46"/>
      <c r="NYE19" s="46"/>
      <c r="NYF19" s="46"/>
      <c r="NYG19" s="46"/>
      <c r="NYH19" s="46"/>
      <c r="NYI19" s="46"/>
      <c r="NYJ19" s="46"/>
      <c r="NYK19" s="46"/>
      <c r="NYL19" s="46"/>
      <c r="NYM19" s="46"/>
      <c r="NYN19" s="46"/>
      <c r="NYO19" s="46"/>
      <c r="NYP19" s="46"/>
      <c r="NYQ19" s="46"/>
      <c r="NYR19" s="46"/>
      <c r="NYS19" s="46"/>
      <c r="NYT19" s="46"/>
      <c r="NYU19" s="46"/>
      <c r="NYV19" s="46"/>
      <c r="NYW19" s="46"/>
      <c r="NYX19" s="46"/>
      <c r="NYY19" s="46"/>
      <c r="NYZ19" s="46"/>
      <c r="NZA19" s="46"/>
      <c r="NZB19" s="46"/>
      <c r="NZC19" s="46"/>
      <c r="NZD19" s="46"/>
      <c r="NZE19" s="46"/>
      <c r="NZF19" s="46"/>
      <c r="NZG19" s="46"/>
      <c r="NZH19" s="46"/>
      <c r="NZI19" s="46"/>
      <c r="NZJ19" s="46"/>
      <c r="NZK19" s="46"/>
      <c r="NZL19" s="46"/>
      <c r="NZM19" s="46"/>
      <c r="NZN19" s="46"/>
      <c r="NZO19" s="46"/>
      <c r="NZP19" s="46"/>
      <c r="NZQ19" s="46"/>
      <c r="NZR19" s="46"/>
      <c r="NZS19" s="46"/>
      <c r="NZT19" s="46"/>
      <c r="NZU19" s="46"/>
      <c r="NZV19" s="46"/>
      <c r="NZW19" s="46"/>
      <c r="NZX19" s="46"/>
      <c r="NZY19" s="46"/>
      <c r="NZZ19" s="46"/>
      <c r="OAA19" s="46"/>
      <c r="OAB19" s="46"/>
      <c r="OAC19" s="46"/>
      <c r="OAD19" s="46"/>
      <c r="OAE19" s="46"/>
      <c r="OAF19" s="46"/>
      <c r="OAG19" s="46"/>
      <c r="OAH19" s="46"/>
      <c r="OAI19" s="46"/>
      <c r="OAJ19" s="46"/>
      <c r="OAK19" s="46"/>
      <c r="OAL19" s="46"/>
      <c r="OAM19" s="46"/>
      <c r="OAN19" s="46"/>
      <c r="OAO19" s="46"/>
      <c r="OAP19" s="46"/>
      <c r="OAQ19" s="46"/>
      <c r="OAR19" s="46"/>
      <c r="OAS19" s="46"/>
      <c r="OAT19" s="46"/>
      <c r="OAU19" s="46"/>
      <c r="OAV19" s="46"/>
      <c r="OAW19" s="46"/>
      <c r="OAX19" s="46"/>
      <c r="OAY19" s="46"/>
      <c r="OAZ19" s="46"/>
      <c r="OBA19" s="46"/>
      <c r="OBB19" s="46"/>
      <c r="OBC19" s="46"/>
      <c r="OBD19" s="46"/>
      <c r="OBE19" s="46"/>
      <c r="OBF19" s="46"/>
      <c r="OBG19" s="46"/>
      <c r="OBH19" s="46"/>
      <c r="OBI19" s="46"/>
      <c r="OBJ19" s="46"/>
      <c r="OBK19" s="46"/>
      <c r="OBL19" s="46"/>
      <c r="OBM19" s="46"/>
      <c r="OBN19" s="46"/>
      <c r="OBO19" s="46"/>
      <c r="OBP19" s="46"/>
      <c r="OBQ19" s="46"/>
      <c r="OBR19" s="46"/>
      <c r="OBS19" s="46"/>
      <c r="OBT19" s="46"/>
      <c r="OBU19" s="46"/>
      <c r="OBV19" s="46"/>
      <c r="OBW19" s="46"/>
      <c r="OBX19" s="46"/>
      <c r="OBY19" s="46"/>
      <c r="OBZ19" s="46"/>
      <c r="OCA19" s="46"/>
      <c r="OCB19" s="46"/>
      <c r="OCC19" s="46"/>
      <c r="OCD19" s="46"/>
      <c r="OCE19" s="46"/>
      <c r="OCF19" s="46"/>
      <c r="OCG19" s="46"/>
      <c r="OCH19" s="46"/>
      <c r="OCI19" s="46"/>
      <c r="OCJ19" s="46"/>
      <c r="OCK19" s="46"/>
      <c r="OCL19" s="46"/>
      <c r="OCM19" s="46"/>
      <c r="OCN19" s="46"/>
      <c r="OCO19" s="46"/>
      <c r="OCP19" s="46"/>
      <c r="OCQ19" s="46"/>
      <c r="OCR19" s="46"/>
      <c r="OCS19" s="46"/>
      <c r="OCT19" s="46"/>
      <c r="OCU19" s="46"/>
      <c r="OCV19" s="46"/>
      <c r="OCW19" s="46"/>
      <c r="OCX19" s="46"/>
      <c r="OCY19" s="46"/>
      <c r="OCZ19" s="46"/>
      <c r="ODA19" s="46"/>
      <c r="ODB19" s="46"/>
      <c r="ODC19" s="46"/>
      <c r="ODD19" s="46"/>
      <c r="ODE19" s="46"/>
      <c r="ODF19" s="46"/>
      <c r="ODG19" s="46"/>
      <c r="ODH19" s="46"/>
      <c r="ODI19" s="46"/>
      <c r="ODJ19" s="46"/>
      <c r="ODK19" s="46"/>
      <c r="ODL19" s="46"/>
      <c r="ODM19" s="46"/>
      <c r="ODN19" s="46"/>
      <c r="ODO19" s="46"/>
      <c r="ODP19" s="46"/>
      <c r="ODQ19" s="46"/>
      <c r="ODR19" s="46"/>
      <c r="ODS19" s="46"/>
      <c r="ODT19" s="46"/>
      <c r="ODU19" s="46"/>
      <c r="ODV19" s="46"/>
      <c r="ODW19" s="46"/>
      <c r="ODX19" s="46"/>
      <c r="ODY19" s="46"/>
      <c r="ODZ19" s="46"/>
      <c r="OEA19" s="46"/>
      <c r="OEB19" s="46"/>
      <c r="OEC19" s="46"/>
      <c r="OED19" s="46"/>
      <c r="OEE19" s="46"/>
      <c r="OEF19" s="46"/>
      <c r="OEG19" s="46"/>
      <c r="OEH19" s="46"/>
      <c r="OEI19" s="46"/>
      <c r="OEJ19" s="46"/>
      <c r="OEK19" s="46"/>
      <c r="OEL19" s="46"/>
      <c r="OEM19" s="46"/>
      <c r="OEN19" s="46"/>
      <c r="OEO19" s="46"/>
      <c r="OEP19" s="46"/>
      <c r="OEQ19" s="46"/>
      <c r="OER19" s="46"/>
      <c r="OES19" s="46"/>
      <c r="OET19" s="46"/>
      <c r="OEU19" s="46"/>
      <c r="OEV19" s="46"/>
      <c r="OEW19" s="46"/>
      <c r="OEX19" s="46"/>
      <c r="OEY19" s="46"/>
      <c r="OEZ19" s="46"/>
      <c r="OFA19" s="46"/>
      <c r="OFB19" s="46"/>
      <c r="OFC19" s="46"/>
      <c r="OFD19" s="46"/>
      <c r="OFE19" s="46"/>
      <c r="OFF19" s="46"/>
      <c r="OFG19" s="46"/>
      <c r="OFH19" s="46"/>
      <c r="OFI19" s="46"/>
      <c r="OFJ19" s="46"/>
      <c r="OFK19" s="46"/>
      <c r="OFL19" s="46"/>
      <c r="OFM19" s="46"/>
      <c r="OFN19" s="46"/>
      <c r="OFO19" s="46"/>
      <c r="OFP19" s="46"/>
      <c r="OFQ19" s="46"/>
      <c r="OFR19" s="46"/>
      <c r="OFS19" s="46"/>
      <c r="OFT19" s="46"/>
      <c r="OFU19" s="46"/>
      <c r="OFV19" s="46"/>
      <c r="OFW19" s="46"/>
      <c r="OFX19" s="46"/>
      <c r="OFY19" s="46"/>
      <c r="OFZ19" s="46"/>
      <c r="OGA19" s="46"/>
      <c r="OGB19" s="46"/>
      <c r="OGC19" s="46"/>
      <c r="OGD19" s="46"/>
      <c r="OGE19" s="46"/>
      <c r="OGF19" s="46"/>
      <c r="OGG19" s="46"/>
      <c r="OGH19" s="46"/>
      <c r="OGI19" s="46"/>
      <c r="OGJ19" s="46"/>
      <c r="OGK19" s="46"/>
      <c r="OGL19" s="46"/>
      <c r="OGM19" s="46"/>
      <c r="OGN19" s="46"/>
      <c r="OGO19" s="46"/>
      <c r="OGP19" s="46"/>
      <c r="OGQ19" s="46"/>
      <c r="OGR19" s="46"/>
      <c r="OGS19" s="46"/>
      <c r="OGT19" s="46"/>
      <c r="OGU19" s="46"/>
      <c r="OGV19" s="46"/>
      <c r="OGW19" s="46"/>
      <c r="OGX19" s="46"/>
      <c r="OGY19" s="46"/>
      <c r="OGZ19" s="46"/>
      <c r="OHA19" s="46"/>
      <c r="OHB19" s="46"/>
      <c r="OHC19" s="46"/>
      <c r="OHD19" s="46"/>
      <c r="OHE19" s="46"/>
      <c r="OHF19" s="46"/>
      <c r="OHG19" s="46"/>
      <c r="OHH19" s="46"/>
      <c r="OHI19" s="46"/>
      <c r="OHJ19" s="46"/>
      <c r="OHK19" s="46"/>
      <c r="OHL19" s="46"/>
      <c r="OHM19" s="46"/>
      <c r="OHN19" s="46"/>
      <c r="OHO19" s="46"/>
      <c r="OHP19" s="46"/>
      <c r="OHQ19" s="46"/>
      <c r="OHR19" s="46"/>
      <c r="OHS19" s="46"/>
      <c r="OHT19" s="46"/>
      <c r="OHU19" s="46"/>
      <c r="OHV19" s="46"/>
      <c r="OHW19" s="46"/>
      <c r="OHX19" s="46"/>
      <c r="OHY19" s="46"/>
      <c r="OHZ19" s="46"/>
      <c r="OIA19" s="46"/>
      <c r="OIB19" s="46"/>
      <c r="OIC19" s="46"/>
      <c r="OID19" s="46"/>
      <c r="OIE19" s="46"/>
      <c r="OIF19" s="46"/>
      <c r="OIG19" s="46"/>
      <c r="OIH19" s="46"/>
      <c r="OII19" s="46"/>
      <c r="OIJ19" s="46"/>
      <c r="OIK19" s="46"/>
      <c r="OIL19" s="46"/>
      <c r="OIM19" s="46"/>
      <c r="OIN19" s="46"/>
      <c r="OIO19" s="46"/>
      <c r="OIP19" s="46"/>
      <c r="OIQ19" s="46"/>
      <c r="OIR19" s="46"/>
      <c r="OIS19" s="46"/>
      <c r="OIT19" s="46"/>
      <c r="OIU19" s="46"/>
      <c r="OIV19" s="46"/>
      <c r="OIW19" s="46"/>
      <c r="OIX19" s="46"/>
      <c r="OIY19" s="46"/>
      <c r="OIZ19" s="46"/>
      <c r="OJA19" s="46"/>
      <c r="OJB19" s="46"/>
      <c r="OJC19" s="46"/>
      <c r="OJD19" s="46"/>
      <c r="OJE19" s="46"/>
      <c r="OJF19" s="46"/>
      <c r="OJG19" s="46"/>
      <c r="OJH19" s="46"/>
      <c r="OJI19" s="46"/>
      <c r="OJJ19" s="46"/>
      <c r="OJK19" s="46"/>
      <c r="OJL19" s="46"/>
      <c r="OJM19" s="46"/>
      <c r="OJN19" s="46"/>
      <c r="OJO19" s="46"/>
      <c r="OJP19" s="46"/>
      <c r="OJQ19" s="46"/>
      <c r="OJR19" s="46"/>
      <c r="OJS19" s="46"/>
      <c r="OJT19" s="46"/>
      <c r="OJU19" s="46"/>
      <c r="OJV19" s="46"/>
      <c r="OJW19" s="46"/>
      <c r="OJX19" s="46"/>
      <c r="OJY19" s="46"/>
      <c r="OJZ19" s="46"/>
      <c r="OKA19" s="46"/>
      <c r="OKB19" s="46"/>
      <c r="OKC19" s="46"/>
      <c r="OKD19" s="46"/>
      <c r="OKE19" s="46"/>
      <c r="OKF19" s="46"/>
      <c r="OKG19" s="46"/>
      <c r="OKH19" s="46"/>
      <c r="OKI19" s="46"/>
      <c r="OKJ19" s="46"/>
      <c r="OKK19" s="46"/>
      <c r="OKL19" s="46"/>
      <c r="OKM19" s="46"/>
      <c r="OKN19" s="46"/>
      <c r="OKO19" s="46"/>
      <c r="OKP19" s="46"/>
      <c r="OKQ19" s="46"/>
      <c r="OKR19" s="46"/>
      <c r="OKS19" s="46"/>
      <c r="OKT19" s="46"/>
      <c r="OKU19" s="46"/>
      <c r="OKV19" s="46"/>
      <c r="OKW19" s="46"/>
      <c r="OKX19" s="46"/>
      <c r="OKY19" s="46"/>
      <c r="OKZ19" s="46"/>
      <c r="OLA19" s="46"/>
      <c r="OLB19" s="46"/>
      <c r="OLC19" s="46"/>
      <c r="OLD19" s="46"/>
      <c r="OLE19" s="46"/>
      <c r="OLF19" s="46"/>
      <c r="OLG19" s="46"/>
      <c r="OLH19" s="46"/>
      <c r="OLI19" s="46"/>
      <c r="OLJ19" s="46"/>
      <c r="OLK19" s="46"/>
      <c r="OLL19" s="46"/>
      <c r="OLM19" s="46"/>
      <c r="OLN19" s="46"/>
      <c r="OLO19" s="46"/>
      <c r="OLP19" s="46"/>
      <c r="OLQ19" s="46"/>
      <c r="OLR19" s="46"/>
      <c r="OLS19" s="46"/>
      <c r="OLT19" s="46"/>
      <c r="OLU19" s="46"/>
      <c r="OLV19" s="46"/>
      <c r="OLW19" s="46"/>
      <c r="OLX19" s="46"/>
      <c r="OLY19" s="46"/>
      <c r="OLZ19" s="46"/>
      <c r="OMA19" s="46"/>
      <c r="OMB19" s="46"/>
      <c r="OMC19" s="46"/>
      <c r="OMD19" s="46"/>
      <c r="OME19" s="46"/>
      <c r="OMF19" s="46"/>
      <c r="OMG19" s="46"/>
      <c r="OMH19" s="46"/>
      <c r="OMI19" s="46"/>
      <c r="OMJ19" s="46"/>
      <c r="OMK19" s="46"/>
      <c r="OML19" s="46"/>
      <c r="OMM19" s="46"/>
      <c r="OMN19" s="46"/>
      <c r="OMO19" s="46"/>
      <c r="OMP19" s="46"/>
      <c r="OMQ19" s="46"/>
      <c r="OMR19" s="46"/>
      <c r="OMS19" s="46"/>
      <c r="OMT19" s="46"/>
      <c r="OMU19" s="46"/>
      <c r="OMV19" s="46"/>
      <c r="OMW19" s="46"/>
      <c r="OMX19" s="46"/>
      <c r="OMY19" s="46"/>
      <c r="OMZ19" s="46"/>
      <c r="ONA19" s="46"/>
      <c r="ONB19" s="46"/>
      <c r="ONC19" s="46"/>
      <c r="OND19" s="46"/>
      <c r="ONE19" s="46"/>
      <c r="ONF19" s="46"/>
      <c r="ONG19" s="46"/>
      <c r="ONH19" s="46"/>
      <c r="ONI19" s="46"/>
      <c r="ONJ19" s="46"/>
      <c r="ONK19" s="46"/>
      <c r="ONL19" s="46"/>
      <c r="ONM19" s="46"/>
      <c r="ONN19" s="46"/>
      <c r="ONO19" s="46"/>
      <c r="ONP19" s="46"/>
      <c r="ONQ19" s="46"/>
      <c r="ONR19" s="46"/>
      <c r="ONS19" s="46"/>
      <c r="ONT19" s="46"/>
      <c r="ONU19" s="46"/>
      <c r="ONV19" s="46"/>
      <c r="ONW19" s="46"/>
      <c r="ONX19" s="46"/>
      <c r="ONY19" s="46"/>
      <c r="ONZ19" s="46"/>
      <c r="OOA19" s="46"/>
      <c r="OOB19" s="46"/>
      <c r="OOC19" s="46"/>
      <c r="OOD19" s="46"/>
      <c r="OOE19" s="46"/>
      <c r="OOF19" s="46"/>
      <c r="OOG19" s="46"/>
      <c r="OOH19" s="46"/>
      <c r="OOI19" s="46"/>
      <c r="OOJ19" s="46"/>
      <c r="OOK19" s="46"/>
      <c r="OOL19" s="46"/>
      <c r="OOM19" s="46"/>
      <c r="OON19" s="46"/>
      <c r="OOO19" s="46"/>
      <c r="OOP19" s="46"/>
      <c r="OOQ19" s="46"/>
      <c r="OOR19" s="46"/>
      <c r="OOS19" s="46"/>
      <c r="OOT19" s="46"/>
      <c r="OOU19" s="46"/>
      <c r="OOV19" s="46"/>
      <c r="OOW19" s="46"/>
      <c r="OOX19" s="46"/>
      <c r="OOY19" s="46"/>
      <c r="OOZ19" s="46"/>
      <c r="OPA19" s="46"/>
      <c r="OPB19" s="46"/>
      <c r="OPC19" s="46"/>
      <c r="OPD19" s="46"/>
      <c r="OPE19" s="46"/>
      <c r="OPF19" s="46"/>
      <c r="OPG19" s="46"/>
      <c r="OPH19" s="46"/>
      <c r="OPI19" s="46"/>
      <c r="OPJ19" s="46"/>
      <c r="OPK19" s="46"/>
      <c r="OPL19" s="46"/>
      <c r="OPM19" s="46"/>
      <c r="OPN19" s="46"/>
      <c r="OPO19" s="46"/>
      <c r="OPP19" s="46"/>
      <c r="OPQ19" s="46"/>
      <c r="OPR19" s="46"/>
      <c r="OPS19" s="46"/>
      <c r="OPT19" s="46"/>
      <c r="OPU19" s="46"/>
      <c r="OPV19" s="46"/>
      <c r="OPW19" s="46"/>
      <c r="OPX19" s="46"/>
      <c r="OPY19" s="46"/>
      <c r="OPZ19" s="46"/>
      <c r="OQA19" s="46"/>
      <c r="OQB19" s="46"/>
      <c r="OQC19" s="46"/>
      <c r="OQD19" s="46"/>
      <c r="OQE19" s="46"/>
      <c r="OQF19" s="46"/>
      <c r="OQG19" s="46"/>
      <c r="OQH19" s="46"/>
      <c r="OQI19" s="46"/>
      <c r="OQJ19" s="46"/>
      <c r="OQK19" s="46"/>
      <c r="OQL19" s="46"/>
      <c r="OQM19" s="46"/>
      <c r="OQN19" s="46"/>
      <c r="OQO19" s="46"/>
      <c r="OQP19" s="46"/>
      <c r="OQQ19" s="46"/>
      <c r="OQR19" s="46"/>
      <c r="OQS19" s="46"/>
      <c r="OQT19" s="46"/>
      <c r="OQU19" s="46"/>
      <c r="OQV19" s="46"/>
      <c r="OQW19" s="46"/>
      <c r="OQX19" s="46"/>
      <c r="OQY19" s="46"/>
      <c r="OQZ19" s="46"/>
      <c r="ORA19" s="46"/>
      <c r="ORB19" s="46"/>
      <c r="ORC19" s="46"/>
      <c r="ORD19" s="46"/>
      <c r="ORE19" s="46"/>
      <c r="ORF19" s="46"/>
      <c r="ORG19" s="46"/>
      <c r="ORH19" s="46"/>
      <c r="ORI19" s="46"/>
      <c r="ORJ19" s="46"/>
      <c r="ORK19" s="46"/>
      <c r="ORL19" s="46"/>
      <c r="ORM19" s="46"/>
      <c r="ORN19" s="46"/>
      <c r="ORO19" s="46"/>
      <c r="ORP19" s="46"/>
      <c r="ORQ19" s="46"/>
      <c r="ORR19" s="46"/>
      <c r="ORS19" s="46"/>
      <c r="ORT19" s="46"/>
      <c r="ORU19" s="46"/>
      <c r="ORV19" s="46"/>
      <c r="ORW19" s="46"/>
      <c r="ORX19" s="46"/>
      <c r="ORY19" s="46"/>
      <c r="ORZ19" s="46"/>
      <c r="OSA19" s="46"/>
      <c r="OSB19" s="46"/>
      <c r="OSC19" s="46"/>
      <c r="OSD19" s="46"/>
      <c r="OSE19" s="46"/>
      <c r="OSF19" s="46"/>
      <c r="OSG19" s="46"/>
      <c r="OSH19" s="46"/>
      <c r="OSI19" s="46"/>
      <c r="OSJ19" s="46"/>
      <c r="OSK19" s="46"/>
      <c r="OSL19" s="46"/>
      <c r="OSM19" s="46"/>
      <c r="OSN19" s="46"/>
      <c r="OSO19" s="46"/>
      <c r="OSP19" s="46"/>
      <c r="OSQ19" s="46"/>
      <c r="OSR19" s="46"/>
      <c r="OSS19" s="46"/>
      <c r="OST19" s="46"/>
      <c r="OSU19" s="46"/>
      <c r="OSV19" s="46"/>
      <c r="OSW19" s="46"/>
      <c r="OSX19" s="46"/>
      <c r="OSY19" s="46"/>
      <c r="OSZ19" s="46"/>
      <c r="OTA19" s="46"/>
      <c r="OTB19" s="46"/>
      <c r="OTC19" s="46"/>
      <c r="OTD19" s="46"/>
      <c r="OTE19" s="46"/>
      <c r="OTF19" s="46"/>
      <c r="OTG19" s="46"/>
      <c r="OTH19" s="46"/>
      <c r="OTI19" s="46"/>
      <c r="OTJ19" s="46"/>
      <c r="OTK19" s="46"/>
      <c r="OTL19" s="46"/>
      <c r="OTM19" s="46"/>
      <c r="OTN19" s="46"/>
      <c r="OTO19" s="46"/>
      <c r="OTP19" s="46"/>
      <c r="OTQ19" s="46"/>
      <c r="OTR19" s="46"/>
      <c r="OTS19" s="46"/>
      <c r="OTT19" s="46"/>
      <c r="OTU19" s="46"/>
      <c r="OTV19" s="46"/>
      <c r="OTW19" s="46"/>
      <c r="OTX19" s="46"/>
      <c r="OTY19" s="46"/>
      <c r="OTZ19" s="46"/>
      <c r="OUA19" s="46"/>
      <c r="OUB19" s="46"/>
      <c r="OUC19" s="46"/>
      <c r="OUD19" s="46"/>
      <c r="OUE19" s="46"/>
      <c r="OUF19" s="46"/>
      <c r="OUG19" s="46"/>
      <c r="OUH19" s="46"/>
      <c r="OUI19" s="46"/>
      <c r="OUJ19" s="46"/>
      <c r="OUK19" s="46"/>
      <c r="OUL19" s="46"/>
      <c r="OUM19" s="46"/>
      <c r="OUN19" s="46"/>
      <c r="OUO19" s="46"/>
      <c r="OUP19" s="46"/>
      <c r="OUQ19" s="46"/>
      <c r="OUR19" s="46"/>
      <c r="OUS19" s="46"/>
      <c r="OUT19" s="46"/>
      <c r="OUU19" s="46"/>
      <c r="OUV19" s="46"/>
      <c r="OUW19" s="46"/>
      <c r="OUX19" s="46"/>
      <c r="OUY19" s="46"/>
      <c r="OUZ19" s="46"/>
      <c r="OVA19" s="46"/>
      <c r="OVB19" s="46"/>
      <c r="OVC19" s="46"/>
      <c r="OVD19" s="46"/>
      <c r="OVE19" s="46"/>
      <c r="OVF19" s="46"/>
      <c r="OVG19" s="46"/>
      <c r="OVH19" s="46"/>
      <c r="OVI19" s="46"/>
      <c r="OVJ19" s="46"/>
      <c r="OVK19" s="46"/>
      <c r="OVL19" s="46"/>
      <c r="OVM19" s="46"/>
      <c r="OVN19" s="46"/>
      <c r="OVO19" s="46"/>
      <c r="OVP19" s="46"/>
      <c r="OVQ19" s="46"/>
      <c r="OVR19" s="46"/>
      <c r="OVS19" s="46"/>
      <c r="OVT19" s="46"/>
      <c r="OVU19" s="46"/>
      <c r="OVV19" s="46"/>
      <c r="OVW19" s="46"/>
      <c r="OVX19" s="46"/>
      <c r="OVY19" s="46"/>
      <c r="OVZ19" s="46"/>
      <c r="OWA19" s="46"/>
      <c r="OWB19" s="46"/>
      <c r="OWC19" s="46"/>
      <c r="OWD19" s="46"/>
      <c r="OWE19" s="46"/>
      <c r="OWF19" s="46"/>
      <c r="OWG19" s="46"/>
      <c r="OWH19" s="46"/>
      <c r="OWI19" s="46"/>
      <c r="OWJ19" s="46"/>
      <c r="OWK19" s="46"/>
      <c r="OWL19" s="46"/>
      <c r="OWM19" s="46"/>
      <c r="OWN19" s="46"/>
      <c r="OWO19" s="46"/>
      <c r="OWP19" s="46"/>
      <c r="OWQ19" s="46"/>
      <c r="OWR19" s="46"/>
      <c r="OWS19" s="46"/>
      <c r="OWT19" s="46"/>
      <c r="OWU19" s="46"/>
      <c r="OWV19" s="46"/>
      <c r="OWW19" s="46"/>
      <c r="OWX19" s="46"/>
      <c r="OWY19" s="46"/>
      <c r="OWZ19" s="46"/>
      <c r="OXA19" s="46"/>
      <c r="OXB19" s="46"/>
      <c r="OXC19" s="46"/>
      <c r="OXD19" s="46"/>
      <c r="OXE19" s="46"/>
      <c r="OXF19" s="46"/>
      <c r="OXG19" s="46"/>
      <c r="OXH19" s="46"/>
      <c r="OXI19" s="46"/>
      <c r="OXJ19" s="46"/>
      <c r="OXK19" s="46"/>
      <c r="OXL19" s="46"/>
      <c r="OXM19" s="46"/>
      <c r="OXN19" s="46"/>
      <c r="OXO19" s="46"/>
      <c r="OXP19" s="46"/>
      <c r="OXQ19" s="46"/>
      <c r="OXR19" s="46"/>
      <c r="OXS19" s="46"/>
      <c r="OXT19" s="46"/>
      <c r="OXU19" s="46"/>
      <c r="OXV19" s="46"/>
      <c r="OXW19" s="46"/>
      <c r="OXX19" s="46"/>
      <c r="OXY19" s="46"/>
      <c r="OXZ19" s="46"/>
      <c r="OYA19" s="46"/>
      <c r="OYB19" s="46"/>
      <c r="OYC19" s="46"/>
      <c r="OYD19" s="46"/>
      <c r="OYE19" s="46"/>
      <c r="OYF19" s="46"/>
      <c r="OYG19" s="46"/>
      <c r="OYH19" s="46"/>
      <c r="OYI19" s="46"/>
      <c r="OYJ19" s="46"/>
      <c r="OYK19" s="46"/>
      <c r="OYL19" s="46"/>
      <c r="OYM19" s="46"/>
      <c r="OYN19" s="46"/>
      <c r="OYO19" s="46"/>
      <c r="OYP19" s="46"/>
      <c r="OYQ19" s="46"/>
      <c r="OYR19" s="46"/>
      <c r="OYS19" s="46"/>
      <c r="OYT19" s="46"/>
      <c r="OYU19" s="46"/>
      <c r="OYV19" s="46"/>
      <c r="OYW19" s="46"/>
      <c r="OYX19" s="46"/>
      <c r="OYY19" s="46"/>
      <c r="OYZ19" s="46"/>
      <c r="OZA19" s="46"/>
      <c r="OZB19" s="46"/>
      <c r="OZC19" s="46"/>
      <c r="OZD19" s="46"/>
      <c r="OZE19" s="46"/>
      <c r="OZF19" s="46"/>
      <c r="OZG19" s="46"/>
      <c r="OZH19" s="46"/>
      <c r="OZI19" s="46"/>
      <c r="OZJ19" s="46"/>
      <c r="OZK19" s="46"/>
      <c r="OZL19" s="46"/>
      <c r="OZM19" s="46"/>
      <c r="OZN19" s="46"/>
      <c r="OZO19" s="46"/>
      <c r="OZP19" s="46"/>
      <c r="OZQ19" s="46"/>
      <c r="OZR19" s="46"/>
      <c r="OZS19" s="46"/>
      <c r="OZT19" s="46"/>
      <c r="OZU19" s="46"/>
      <c r="OZV19" s="46"/>
      <c r="OZW19" s="46"/>
      <c r="OZX19" s="46"/>
      <c r="OZY19" s="46"/>
      <c r="OZZ19" s="46"/>
      <c r="PAA19" s="46"/>
      <c r="PAB19" s="46"/>
      <c r="PAC19" s="46"/>
      <c r="PAD19" s="46"/>
      <c r="PAE19" s="46"/>
      <c r="PAF19" s="46"/>
      <c r="PAG19" s="46"/>
      <c r="PAH19" s="46"/>
      <c r="PAI19" s="46"/>
      <c r="PAJ19" s="46"/>
      <c r="PAK19" s="46"/>
      <c r="PAL19" s="46"/>
      <c r="PAM19" s="46"/>
      <c r="PAN19" s="46"/>
      <c r="PAO19" s="46"/>
      <c r="PAP19" s="46"/>
      <c r="PAQ19" s="46"/>
      <c r="PAR19" s="46"/>
      <c r="PAS19" s="46"/>
      <c r="PAT19" s="46"/>
      <c r="PAU19" s="46"/>
      <c r="PAV19" s="46"/>
      <c r="PAW19" s="46"/>
      <c r="PAX19" s="46"/>
      <c r="PAY19" s="46"/>
      <c r="PAZ19" s="46"/>
      <c r="PBA19" s="46"/>
      <c r="PBB19" s="46"/>
      <c r="PBC19" s="46"/>
      <c r="PBD19" s="46"/>
      <c r="PBE19" s="46"/>
      <c r="PBF19" s="46"/>
      <c r="PBG19" s="46"/>
      <c r="PBH19" s="46"/>
      <c r="PBI19" s="46"/>
      <c r="PBJ19" s="46"/>
      <c r="PBK19" s="46"/>
      <c r="PBL19" s="46"/>
      <c r="PBM19" s="46"/>
      <c r="PBN19" s="46"/>
      <c r="PBO19" s="46"/>
      <c r="PBP19" s="46"/>
      <c r="PBQ19" s="46"/>
      <c r="PBR19" s="46"/>
      <c r="PBS19" s="46"/>
      <c r="PBT19" s="46"/>
      <c r="PBU19" s="46"/>
      <c r="PBV19" s="46"/>
      <c r="PBW19" s="46"/>
      <c r="PBX19" s="46"/>
      <c r="PBY19" s="46"/>
      <c r="PBZ19" s="46"/>
      <c r="PCA19" s="46"/>
      <c r="PCB19" s="46"/>
      <c r="PCC19" s="46"/>
      <c r="PCD19" s="46"/>
      <c r="PCE19" s="46"/>
      <c r="PCF19" s="46"/>
      <c r="PCG19" s="46"/>
      <c r="PCH19" s="46"/>
      <c r="PCI19" s="46"/>
      <c r="PCJ19" s="46"/>
      <c r="PCK19" s="46"/>
      <c r="PCL19" s="46"/>
      <c r="PCM19" s="46"/>
      <c r="PCN19" s="46"/>
      <c r="PCO19" s="46"/>
      <c r="PCP19" s="46"/>
      <c r="PCQ19" s="46"/>
      <c r="PCR19" s="46"/>
      <c r="PCS19" s="46"/>
      <c r="PCT19" s="46"/>
      <c r="PCU19" s="46"/>
      <c r="PCV19" s="46"/>
      <c r="PCW19" s="46"/>
      <c r="PCX19" s="46"/>
      <c r="PCY19" s="46"/>
      <c r="PCZ19" s="46"/>
      <c r="PDA19" s="46"/>
      <c r="PDB19" s="46"/>
      <c r="PDC19" s="46"/>
      <c r="PDD19" s="46"/>
      <c r="PDE19" s="46"/>
      <c r="PDF19" s="46"/>
      <c r="PDG19" s="46"/>
      <c r="PDH19" s="46"/>
      <c r="PDI19" s="46"/>
      <c r="PDJ19" s="46"/>
      <c r="PDK19" s="46"/>
      <c r="PDL19" s="46"/>
      <c r="PDM19" s="46"/>
      <c r="PDN19" s="46"/>
      <c r="PDO19" s="46"/>
      <c r="PDP19" s="46"/>
      <c r="PDQ19" s="46"/>
      <c r="PDR19" s="46"/>
      <c r="PDS19" s="46"/>
      <c r="PDT19" s="46"/>
      <c r="PDU19" s="46"/>
      <c r="PDV19" s="46"/>
      <c r="PDW19" s="46"/>
      <c r="PDX19" s="46"/>
      <c r="PDY19" s="46"/>
      <c r="PDZ19" s="46"/>
      <c r="PEA19" s="46"/>
      <c r="PEB19" s="46"/>
      <c r="PEC19" s="46"/>
      <c r="PED19" s="46"/>
      <c r="PEE19" s="46"/>
      <c r="PEF19" s="46"/>
      <c r="PEG19" s="46"/>
      <c r="PEH19" s="46"/>
      <c r="PEI19" s="46"/>
      <c r="PEJ19" s="46"/>
      <c r="PEK19" s="46"/>
      <c r="PEL19" s="46"/>
      <c r="PEM19" s="46"/>
      <c r="PEN19" s="46"/>
      <c r="PEO19" s="46"/>
      <c r="PEP19" s="46"/>
      <c r="PEQ19" s="46"/>
      <c r="PER19" s="46"/>
      <c r="PES19" s="46"/>
      <c r="PET19" s="46"/>
      <c r="PEU19" s="46"/>
      <c r="PEV19" s="46"/>
      <c r="PEW19" s="46"/>
      <c r="PEX19" s="46"/>
      <c r="PEY19" s="46"/>
      <c r="PEZ19" s="46"/>
      <c r="PFA19" s="46"/>
      <c r="PFB19" s="46"/>
      <c r="PFC19" s="46"/>
      <c r="PFD19" s="46"/>
      <c r="PFE19" s="46"/>
      <c r="PFF19" s="46"/>
      <c r="PFG19" s="46"/>
      <c r="PFH19" s="46"/>
      <c r="PFI19" s="46"/>
      <c r="PFJ19" s="46"/>
      <c r="PFK19" s="46"/>
      <c r="PFL19" s="46"/>
      <c r="PFM19" s="46"/>
      <c r="PFN19" s="46"/>
      <c r="PFO19" s="46"/>
      <c r="PFP19" s="46"/>
      <c r="PFQ19" s="46"/>
      <c r="PFR19" s="46"/>
      <c r="PFS19" s="46"/>
      <c r="PFT19" s="46"/>
      <c r="PFU19" s="46"/>
      <c r="PFV19" s="46"/>
      <c r="PFW19" s="46"/>
      <c r="PFX19" s="46"/>
      <c r="PFY19" s="46"/>
      <c r="PFZ19" s="46"/>
      <c r="PGA19" s="46"/>
      <c r="PGB19" s="46"/>
      <c r="PGC19" s="46"/>
      <c r="PGD19" s="46"/>
      <c r="PGE19" s="46"/>
      <c r="PGF19" s="46"/>
      <c r="PGG19" s="46"/>
      <c r="PGH19" s="46"/>
      <c r="PGI19" s="46"/>
      <c r="PGJ19" s="46"/>
      <c r="PGK19" s="46"/>
      <c r="PGL19" s="46"/>
      <c r="PGM19" s="46"/>
      <c r="PGN19" s="46"/>
      <c r="PGO19" s="46"/>
      <c r="PGP19" s="46"/>
      <c r="PGQ19" s="46"/>
      <c r="PGR19" s="46"/>
      <c r="PGS19" s="46"/>
      <c r="PGT19" s="46"/>
      <c r="PGU19" s="46"/>
      <c r="PGV19" s="46"/>
      <c r="PGW19" s="46"/>
      <c r="PGX19" s="46"/>
      <c r="PGY19" s="46"/>
      <c r="PGZ19" s="46"/>
      <c r="PHA19" s="46"/>
      <c r="PHB19" s="46"/>
      <c r="PHC19" s="46"/>
      <c r="PHD19" s="46"/>
      <c r="PHE19" s="46"/>
      <c r="PHF19" s="46"/>
      <c r="PHG19" s="46"/>
      <c r="PHH19" s="46"/>
      <c r="PHI19" s="46"/>
      <c r="PHJ19" s="46"/>
      <c r="PHK19" s="46"/>
      <c r="PHL19" s="46"/>
      <c r="PHM19" s="46"/>
      <c r="PHN19" s="46"/>
      <c r="PHO19" s="46"/>
      <c r="PHP19" s="46"/>
      <c r="PHQ19" s="46"/>
      <c r="PHR19" s="46"/>
      <c r="PHS19" s="46"/>
      <c r="PHT19" s="46"/>
      <c r="PHU19" s="46"/>
      <c r="PHV19" s="46"/>
      <c r="PHW19" s="46"/>
      <c r="PHX19" s="46"/>
      <c r="PHY19" s="46"/>
      <c r="PHZ19" s="46"/>
      <c r="PIA19" s="46"/>
      <c r="PIB19" s="46"/>
      <c r="PIC19" s="46"/>
      <c r="PID19" s="46"/>
      <c r="PIE19" s="46"/>
      <c r="PIF19" s="46"/>
      <c r="PIG19" s="46"/>
      <c r="PIH19" s="46"/>
      <c r="PII19" s="46"/>
      <c r="PIJ19" s="46"/>
      <c r="PIK19" s="46"/>
      <c r="PIL19" s="46"/>
      <c r="PIM19" s="46"/>
      <c r="PIN19" s="46"/>
      <c r="PIO19" s="46"/>
      <c r="PIP19" s="46"/>
      <c r="PIQ19" s="46"/>
      <c r="PIR19" s="46"/>
      <c r="PIS19" s="46"/>
      <c r="PIT19" s="46"/>
      <c r="PIU19" s="46"/>
      <c r="PIV19" s="46"/>
      <c r="PIW19" s="46"/>
      <c r="PIX19" s="46"/>
      <c r="PIY19" s="46"/>
      <c r="PIZ19" s="46"/>
      <c r="PJA19" s="46"/>
      <c r="PJB19" s="46"/>
      <c r="PJC19" s="46"/>
      <c r="PJD19" s="46"/>
      <c r="PJE19" s="46"/>
      <c r="PJF19" s="46"/>
      <c r="PJG19" s="46"/>
      <c r="PJH19" s="46"/>
      <c r="PJI19" s="46"/>
      <c r="PJJ19" s="46"/>
      <c r="PJK19" s="46"/>
      <c r="PJL19" s="46"/>
      <c r="PJM19" s="46"/>
      <c r="PJN19" s="46"/>
      <c r="PJO19" s="46"/>
      <c r="PJP19" s="46"/>
      <c r="PJQ19" s="46"/>
      <c r="PJR19" s="46"/>
      <c r="PJS19" s="46"/>
      <c r="PJT19" s="46"/>
      <c r="PJU19" s="46"/>
      <c r="PJV19" s="46"/>
      <c r="PJW19" s="46"/>
      <c r="PJX19" s="46"/>
      <c r="PJY19" s="46"/>
      <c r="PJZ19" s="46"/>
      <c r="PKA19" s="46"/>
      <c r="PKB19" s="46"/>
      <c r="PKC19" s="46"/>
      <c r="PKD19" s="46"/>
      <c r="PKE19" s="46"/>
      <c r="PKF19" s="46"/>
      <c r="PKG19" s="46"/>
      <c r="PKH19" s="46"/>
      <c r="PKI19" s="46"/>
      <c r="PKJ19" s="46"/>
      <c r="PKK19" s="46"/>
      <c r="PKL19" s="46"/>
      <c r="PKM19" s="46"/>
      <c r="PKN19" s="46"/>
      <c r="PKO19" s="46"/>
      <c r="PKP19" s="46"/>
      <c r="PKQ19" s="46"/>
      <c r="PKR19" s="46"/>
      <c r="PKS19" s="46"/>
      <c r="PKT19" s="46"/>
      <c r="PKU19" s="46"/>
      <c r="PKV19" s="46"/>
      <c r="PKW19" s="46"/>
      <c r="PKX19" s="46"/>
      <c r="PKY19" s="46"/>
      <c r="PKZ19" s="46"/>
      <c r="PLA19" s="46"/>
      <c r="PLB19" s="46"/>
      <c r="PLC19" s="46"/>
      <c r="PLD19" s="46"/>
      <c r="PLE19" s="46"/>
      <c r="PLF19" s="46"/>
      <c r="PLG19" s="46"/>
      <c r="PLH19" s="46"/>
      <c r="PLI19" s="46"/>
      <c r="PLJ19" s="46"/>
      <c r="PLK19" s="46"/>
      <c r="PLL19" s="46"/>
      <c r="PLM19" s="46"/>
      <c r="PLN19" s="46"/>
      <c r="PLO19" s="46"/>
      <c r="PLP19" s="46"/>
      <c r="PLQ19" s="46"/>
      <c r="PLR19" s="46"/>
      <c r="PLS19" s="46"/>
      <c r="PLT19" s="46"/>
      <c r="PLU19" s="46"/>
      <c r="PLV19" s="46"/>
      <c r="PLW19" s="46"/>
      <c r="PLX19" s="46"/>
      <c r="PLY19" s="46"/>
      <c r="PLZ19" s="46"/>
      <c r="PMA19" s="46"/>
      <c r="PMB19" s="46"/>
      <c r="PMC19" s="46"/>
      <c r="PMD19" s="46"/>
      <c r="PME19" s="46"/>
      <c r="PMF19" s="46"/>
      <c r="PMG19" s="46"/>
      <c r="PMH19" s="46"/>
      <c r="PMI19" s="46"/>
      <c r="PMJ19" s="46"/>
      <c r="PMK19" s="46"/>
      <c r="PML19" s="46"/>
      <c r="PMM19" s="46"/>
      <c r="PMN19" s="46"/>
      <c r="PMO19" s="46"/>
      <c r="PMP19" s="46"/>
      <c r="PMQ19" s="46"/>
      <c r="PMR19" s="46"/>
      <c r="PMS19" s="46"/>
      <c r="PMT19" s="46"/>
      <c r="PMU19" s="46"/>
      <c r="PMV19" s="46"/>
      <c r="PMW19" s="46"/>
      <c r="PMX19" s="46"/>
      <c r="PMY19" s="46"/>
      <c r="PMZ19" s="46"/>
      <c r="PNA19" s="46"/>
      <c r="PNB19" s="46"/>
      <c r="PNC19" s="46"/>
      <c r="PND19" s="46"/>
      <c r="PNE19" s="46"/>
      <c r="PNF19" s="46"/>
      <c r="PNG19" s="46"/>
      <c r="PNH19" s="46"/>
      <c r="PNI19" s="46"/>
      <c r="PNJ19" s="46"/>
      <c r="PNK19" s="46"/>
      <c r="PNL19" s="46"/>
      <c r="PNM19" s="46"/>
      <c r="PNN19" s="46"/>
      <c r="PNO19" s="46"/>
      <c r="PNP19" s="46"/>
      <c r="PNQ19" s="46"/>
      <c r="PNR19" s="46"/>
      <c r="PNS19" s="46"/>
      <c r="PNT19" s="46"/>
      <c r="PNU19" s="46"/>
      <c r="PNV19" s="46"/>
      <c r="PNW19" s="46"/>
      <c r="PNX19" s="46"/>
      <c r="PNY19" s="46"/>
      <c r="PNZ19" s="46"/>
      <c r="POA19" s="46"/>
      <c r="POB19" s="46"/>
      <c r="POC19" s="46"/>
      <c r="POD19" s="46"/>
      <c r="POE19" s="46"/>
      <c r="POF19" s="46"/>
      <c r="POG19" s="46"/>
      <c r="POH19" s="46"/>
      <c r="POI19" s="46"/>
      <c r="POJ19" s="46"/>
      <c r="POK19" s="46"/>
      <c r="POL19" s="46"/>
      <c r="POM19" s="46"/>
      <c r="PON19" s="46"/>
      <c r="POO19" s="46"/>
      <c r="POP19" s="46"/>
      <c r="POQ19" s="46"/>
      <c r="POR19" s="46"/>
      <c r="POS19" s="46"/>
      <c r="POT19" s="46"/>
      <c r="POU19" s="46"/>
      <c r="POV19" s="46"/>
      <c r="POW19" s="46"/>
      <c r="POX19" s="46"/>
      <c r="POY19" s="46"/>
      <c r="POZ19" s="46"/>
      <c r="PPA19" s="46"/>
      <c r="PPB19" s="46"/>
      <c r="PPC19" s="46"/>
      <c r="PPD19" s="46"/>
      <c r="PPE19" s="46"/>
      <c r="PPF19" s="46"/>
      <c r="PPG19" s="46"/>
      <c r="PPH19" s="46"/>
      <c r="PPI19" s="46"/>
      <c r="PPJ19" s="46"/>
      <c r="PPK19" s="46"/>
      <c r="PPL19" s="46"/>
      <c r="PPM19" s="46"/>
      <c r="PPN19" s="46"/>
      <c r="PPO19" s="46"/>
      <c r="PPP19" s="46"/>
      <c r="PPQ19" s="46"/>
      <c r="PPR19" s="46"/>
      <c r="PPS19" s="46"/>
      <c r="PPT19" s="46"/>
      <c r="PPU19" s="46"/>
      <c r="PPV19" s="46"/>
      <c r="PPW19" s="46"/>
      <c r="PPX19" s="46"/>
      <c r="PPY19" s="46"/>
      <c r="PPZ19" s="46"/>
      <c r="PQA19" s="46"/>
      <c r="PQB19" s="46"/>
      <c r="PQC19" s="46"/>
      <c r="PQD19" s="46"/>
      <c r="PQE19" s="46"/>
      <c r="PQF19" s="46"/>
      <c r="PQG19" s="46"/>
      <c r="PQH19" s="46"/>
      <c r="PQI19" s="46"/>
      <c r="PQJ19" s="46"/>
      <c r="PQK19" s="46"/>
      <c r="PQL19" s="46"/>
      <c r="PQM19" s="46"/>
      <c r="PQN19" s="46"/>
      <c r="PQO19" s="46"/>
      <c r="PQP19" s="46"/>
      <c r="PQQ19" s="46"/>
      <c r="PQR19" s="46"/>
      <c r="PQS19" s="46"/>
      <c r="PQT19" s="46"/>
      <c r="PQU19" s="46"/>
      <c r="PQV19" s="46"/>
      <c r="PQW19" s="46"/>
      <c r="PQX19" s="46"/>
      <c r="PQY19" s="46"/>
      <c r="PQZ19" s="46"/>
      <c r="PRA19" s="46"/>
      <c r="PRB19" s="46"/>
      <c r="PRC19" s="46"/>
      <c r="PRD19" s="46"/>
      <c r="PRE19" s="46"/>
      <c r="PRF19" s="46"/>
      <c r="PRG19" s="46"/>
      <c r="PRH19" s="46"/>
      <c r="PRI19" s="46"/>
      <c r="PRJ19" s="46"/>
      <c r="PRK19" s="46"/>
      <c r="PRL19" s="46"/>
      <c r="PRM19" s="46"/>
      <c r="PRN19" s="46"/>
      <c r="PRO19" s="46"/>
      <c r="PRP19" s="46"/>
      <c r="PRQ19" s="46"/>
      <c r="PRR19" s="46"/>
      <c r="PRS19" s="46"/>
      <c r="PRT19" s="46"/>
      <c r="PRU19" s="46"/>
      <c r="PRV19" s="46"/>
      <c r="PRW19" s="46"/>
      <c r="PRX19" s="46"/>
      <c r="PRY19" s="46"/>
      <c r="PRZ19" s="46"/>
      <c r="PSA19" s="46"/>
      <c r="PSB19" s="46"/>
      <c r="PSC19" s="46"/>
      <c r="PSD19" s="46"/>
      <c r="PSE19" s="46"/>
      <c r="PSF19" s="46"/>
      <c r="PSG19" s="46"/>
      <c r="PSH19" s="46"/>
      <c r="PSI19" s="46"/>
      <c r="PSJ19" s="46"/>
      <c r="PSK19" s="46"/>
      <c r="PSL19" s="46"/>
      <c r="PSM19" s="46"/>
      <c r="PSN19" s="46"/>
      <c r="PSO19" s="46"/>
      <c r="PSP19" s="46"/>
      <c r="PSQ19" s="46"/>
      <c r="PSR19" s="46"/>
      <c r="PSS19" s="46"/>
      <c r="PST19" s="46"/>
      <c r="PSU19" s="46"/>
      <c r="PSV19" s="46"/>
      <c r="PSW19" s="46"/>
      <c r="PSX19" s="46"/>
      <c r="PSY19" s="46"/>
      <c r="PSZ19" s="46"/>
      <c r="PTA19" s="46"/>
      <c r="PTB19" s="46"/>
      <c r="PTC19" s="46"/>
      <c r="PTD19" s="46"/>
      <c r="PTE19" s="46"/>
      <c r="PTF19" s="46"/>
      <c r="PTG19" s="46"/>
      <c r="PTH19" s="46"/>
      <c r="PTI19" s="46"/>
      <c r="PTJ19" s="46"/>
      <c r="PTK19" s="46"/>
      <c r="PTL19" s="46"/>
      <c r="PTM19" s="46"/>
      <c r="PTN19" s="46"/>
      <c r="PTO19" s="46"/>
      <c r="PTP19" s="46"/>
      <c r="PTQ19" s="46"/>
      <c r="PTR19" s="46"/>
      <c r="PTS19" s="46"/>
      <c r="PTT19" s="46"/>
      <c r="PTU19" s="46"/>
      <c r="PTV19" s="46"/>
      <c r="PTW19" s="46"/>
      <c r="PTX19" s="46"/>
      <c r="PTY19" s="46"/>
      <c r="PTZ19" s="46"/>
      <c r="PUA19" s="46"/>
      <c r="PUB19" s="46"/>
      <c r="PUC19" s="46"/>
      <c r="PUD19" s="46"/>
      <c r="PUE19" s="46"/>
      <c r="PUF19" s="46"/>
      <c r="PUG19" s="46"/>
      <c r="PUH19" s="46"/>
      <c r="PUI19" s="46"/>
      <c r="PUJ19" s="46"/>
      <c r="PUK19" s="46"/>
      <c r="PUL19" s="46"/>
      <c r="PUM19" s="46"/>
      <c r="PUN19" s="46"/>
      <c r="PUO19" s="46"/>
      <c r="PUP19" s="46"/>
      <c r="PUQ19" s="46"/>
      <c r="PUR19" s="46"/>
      <c r="PUS19" s="46"/>
      <c r="PUT19" s="46"/>
      <c r="PUU19" s="46"/>
      <c r="PUV19" s="46"/>
      <c r="PUW19" s="46"/>
      <c r="PUX19" s="46"/>
      <c r="PUY19" s="46"/>
      <c r="PUZ19" s="46"/>
      <c r="PVA19" s="46"/>
      <c r="PVB19" s="46"/>
      <c r="PVC19" s="46"/>
      <c r="PVD19" s="46"/>
      <c r="PVE19" s="46"/>
      <c r="PVF19" s="46"/>
      <c r="PVG19" s="46"/>
      <c r="PVH19" s="46"/>
      <c r="PVI19" s="46"/>
      <c r="PVJ19" s="46"/>
      <c r="PVK19" s="46"/>
      <c r="PVL19" s="46"/>
      <c r="PVM19" s="46"/>
      <c r="PVN19" s="46"/>
      <c r="PVO19" s="46"/>
      <c r="PVP19" s="46"/>
      <c r="PVQ19" s="46"/>
      <c r="PVR19" s="46"/>
      <c r="PVS19" s="46"/>
      <c r="PVT19" s="46"/>
      <c r="PVU19" s="46"/>
      <c r="PVV19" s="46"/>
      <c r="PVW19" s="46"/>
      <c r="PVX19" s="46"/>
      <c r="PVY19" s="46"/>
      <c r="PVZ19" s="46"/>
      <c r="PWA19" s="46"/>
      <c r="PWB19" s="46"/>
      <c r="PWC19" s="46"/>
      <c r="PWD19" s="46"/>
      <c r="PWE19" s="46"/>
      <c r="PWF19" s="46"/>
      <c r="PWG19" s="46"/>
      <c r="PWH19" s="46"/>
      <c r="PWI19" s="46"/>
      <c r="PWJ19" s="46"/>
      <c r="PWK19" s="46"/>
      <c r="PWL19" s="46"/>
      <c r="PWM19" s="46"/>
      <c r="PWN19" s="46"/>
      <c r="PWO19" s="46"/>
      <c r="PWP19" s="46"/>
      <c r="PWQ19" s="46"/>
      <c r="PWR19" s="46"/>
      <c r="PWS19" s="46"/>
      <c r="PWT19" s="46"/>
      <c r="PWU19" s="46"/>
      <c r="PWV19" s="46"/>
      <c r="PWW19" s="46"/>
      <c r="PWX19" s="46"/>
      <c r="PWY19" s="46"/>
      <c r="PWZ19" s="46"/>
      <c r="PXA19" s="46"/>
      <c r="PXB19" s="46"/>
      <c r="PXC19" s="46"/>
      <c r="PXD19" s="46"/>
      <c r="PXE19" s="46"/>
      <c r="PXF19" s="46"/>
      <c r="PXG19" s="46"/>
      <c r="PXH19" s="46"/>
      <c r="PXI19" s="46"/>
      <c r="PXJ19" s="46"/>
      <c r="PXK19" s="46"/>
      <c r="PXL19" s="46"/>
      <c r="PXM19" s="46"/>
      <c r="PXN19" s="46"/>
      <c r="PXO19" s="46"/>
      <c r="PXP19" s="46"/>
      <c r="PXQ19" s="46"/>
      <c r="PXR19" s="46"/>
      <c r="PXS19" s="46"/>
      <c r="PXT19" s="46"/>
      <c r="PXU19" s="46"/>
      <c r="PXV19" s="46"/>
      <c r="PXW19" s="46"/>
      <c r="PXX19" s="46"/>
      <c r="PXY19" s="46"/>
      <c r="PXZ19" s="46"/>
      <c r="PYA19" s="46"/>
      <c r="PYB19" s="46"/>
      <c r="PYC19" s="46"/>
      <c r="PYD19" s="46"/>
      <c r="PYE19" s="46"/>
      <c r="PYF19" s="46"/>
      <c r="PYG19" s="46"/>
      <c r="PYH19" s="46"/>
      <c r="PYI19" s="46"/>
      <c r="PYJ19" s="46"/>
      <c r="PYK19" s="46"/>
      <c r="PYL19" s="46"/>
      <c r="PYM19" s="46"/>
      <c r="PYN19" s="46"/>
      <c r="PYO19" s="46"/>
      <c r="PYP19" s="46"/>
      <c r="PYQ19" s="46"/>
      <c r="PYR19" s="46"/>
      <c r="PYS19" s="46"/>
      <c r="PYT19" s="46"/>
      <c r="PYU19" s="46"/>
      <c r="PYV19" s="46"/>
      <c r="PYW19" s="46"/>
      <c r="PYX19" s="46"/>
      <c r="PYY19" s="46"/>
      <c r="PYZ19" s="46"/>
      <c r="PZA19" s="46"/>
      <c r="PZB19" s="46"/>
      <c r="PZC19" s="46"/>
      <c r="PZD19" s="46"/>
      <c r="PZE19" s="46"/>
      <c r="PZF19" s="46"/>
      <c r="PZG19" s="46"/>
      <c r="PZH19" s="46"/>
      <c r="PZI19" s="46"/>
      <c r="PZJ19" s="46"/>
      <c r="PZK19" s="46"/>
      <c r="PZL19" s="46"/>
      <c r="PZM19" s="46"/>
      <c r="PZN19" s="46"/>
      <c r="PZO19" s="46"/>
      <c r="PZP19" s="46"/>
      <c r="PZQ19" s="46"/>
      <c r="PZR19" s="46"/>
      <c r="PZS19" s="46"/>
      <c r="PZT19" s="46"/>
      <c r="PZU19" s="46"/>
      <c r="PZV19" s="46"/>
      <c r="PZW19" s="46"/>
      <c r="PZX19" s="46"/>
      <c r="PZY19" s="46"/>
      <c r="PZZ19" s="46"/>
      <c r="QAA19" s="46"/>
      <c r="QAB19" s="46"/>
      <c r="QAC19" s="46"/>
      <c r="QAD19" s="46"/>
      <c r="QAE19" s="46"/>
      <c r="QAF19" s="46"/>
      <c r="QAG19" s="46"/>
      <c r="QAH19" s="46"/>
      <c r="QAI19" s="46"/>
      <c r="QAJ19" s="46"/>
      <c r="QAK19" s="46"/>
      <c r="QAL19" s="46"/>
      <c r="QAM19" s="46"/>
      <c r="QAN19" s="46"/>
      <c r="QAO19" s="46"/>
      <c r="QAP19" s="46"/>
      <c r="QAQ19" s="46"/>
      <c r="QAR19" s="46"/>
      <c r="QAS19" s="46"/>
      <c r="QAT19" s="46"/>
      <c r="QAU19" s="46"/>
      <c r="QAV19" s="46"/>
      <c r="QAW19" s="46"/>
      <c r="QAX19" s="46"/>
      <c r="QAY19" s="46"/>
      <c r="QAZ19" s="46"/>
      <c r="QBA19" s="46"/>
      <c r="QBB19" s="46"/>
      <c r="QBC19" s="46"/>
      <c r="QBD19" s="46"/>
      <c r="QBE19" s="46"/>
      <c r="QBF19" s="46"/>
      <c r="QBG19" s="46"/>
      <c r="QBH19" s="46"/>
      <c r="QBI19" s="46"/>
      <c r="QBJ19" s="46"/>
      <c r="QBK19" s="46"/>
      <c r="QBL19" s="46"/>
      <c r="QBM19" s="46"/>
      <c r="QBN19" s="46"/>
      <c r="QBO19" s="46"/>
      <c r="QBP19" s="46"/>
      <c r="QBQ19" s="46"/>
      <c r="QBR19" s="46"/>
      <c r="QBS19" s="46"/>
      <c r="QBT19" s="46"/>
      <c r="QBU19" s="46"/>
      <c r="QBV19" s="46"/>
      <c r="QBW19" s="46"/>
      <c r="QBX19" s="46"/>
      <c r="QBY19" s="46"/>
      <c r="QBZ19" s="46"/>
      <c r="QCA19" s="46"/>
      <c r="QCB19" s="46"/>
      <c r="QCC19" s="46"/>
      <c r="QCD19" s="46"/>
      <c r="QCE19" s="46"/>
      <c r="QCF19" s="46"/>
      <c r="QCG19" s="46"/>
      <c r="QCH19" s="46"/>
      <c r="QCI19" s="46"/>
      <c r="QCJ19" s="46"/>
      <c r="QCK19" s="46"/>
      <c r="QCL19" s="46"/>
      <c r="QCM19" s="46"/>
      <c r="QCN19" s="46"/>
      <c r="QCO19" s="46"/>
      <c r="QCP19" s="46"/>
      <c r="QCQ19" s="46"/>
      <c r="QCR19" s="46"/>
      <c r="QCS19" s="46"/>
      <c r="QCT19" s="46"/>
      <c r="QCU19" s="46"/>
      <c r="QCV19" s="46"/>
      <c r="QCW19" s="46"/>
      <c r="QCX19" s="46"/>
      <c r="QCY19" s="46"/>
      <c r="QCZ19" s="46"/>
      <c r="QDA19" s="46"/>
      <c r="QDB19" s="46"/>
      <c r="QDC19" s="46"/>
      <c r="QDD19" s="46"/>
      <c r="QDE19" s="46"/>
      <c r="QDF19" s="46"/>
      <c r="QDG19" s="46"/>
      <c r="QDH19" s="46"/>
      <c r="QDI19" s="46"/>
      <c r="QDJ19" s="46"/>
      <c r="QDK19" s="46"/>
      <c r="QDL19" s="46"/>
      <c r="QDM19" s="46"/>
      <c r="QDN19" s="46"/>
      <c r="QDO19" s="46"/>
      <c r="QDP19" s="46"/>
      <c r="QDQ19" s="46"/>
      <c r="QDR19" s="46"/>
      <c r="QDS19" s="46"/>
      <c r="QDT19" s="46"/>
      <c r="QDU19" s="46"/>
      <c r="QDV19" s="46"/>
      <c r="QDW19" s="46"/>
      <c r="QDX19" s="46"/>
      <c r="QDY19" s="46"/>
      <c r="QDZ19" s="46"/>
      <c r="QEA19" s="46"/>
      <c r="QEB19" s="46"/>
      <c r="QEC19" s="46"/>
      <c r="QED19" s="46"/>
      <c r="QEE19" s="46"/>
      <c r="QEF19" s="46"/>
      <c r="QEG19" s="46"/>
      <c r="QEH19" s="46"/>
      <c r="QEI19" s="46"/>
      <c r="QEJ19" s="46"/>
      <c r="QEK19" s="46"/>
      <c r="QEL19" s="46"/>
      <c r="QEM19" s="46"/>
      <c r="QEN19" s="46"/>
      <c r="QEO19" s="46"/>
      <c r="QEP19" s="46"/>
      <c r="QEQ19" s="46"/>
      <c r="QER19" s="46"/>
      <c r="QES19" s="46"/>
      <c r="QET19" s="46"/>
      <c r="QEU19" s="46"/>
      <c r="QEV19" s="46"/>
      <c r="QEW19" s="46"/>
      <c r="QEX19" s="46"/>
      <c r="QEY19" s="46"/>
      <c r="QEZ19" s="46"/>
      <c r="QFA19" s="46"/>
      <c r="QFB19" s="46"/>
      <c r="QFC19" s="46"/>
      <c r="QFD19" s="46"/>
      <c r="QFE19" s="46"/>
      <c r="QFF19" s="46"/>
      <c r="QFG19" s="46"/>
      <c r="QFH19" s="46"/>
      <c r="QFI19" s="46"/>
      <c r="QFJ19" s="46"/>
      <c r="QFK19" s="46"/>
      <c r="QFL19" s="46"/>
      <c r="QFM19" s="46"/>
      <c r="QFN19" s="46"/>
      <c r="QFO19" s="46"/>
      <c r="QFP19" s="46"/>
      <c r="QFQ19" s="46"/>
      <c r="QFR19" s="46"/>
      <c r="QFS19" s="46"/>
      <c r="QFT19" s="46"/>
      <c r="QFU19" s="46"/>
      <c r="QFV19" s="46"/>
      <c r="QFW19" s="46"/>
      <c r="QFX19" s="46"/>
      <c r="QFY19" s="46"/>
      <c r="QFZ19" s="46"/>
      <c r="QGA19" s="46"/>
      <c r="QGB19" s="46"/>
      <c r="QGC19" s="46"/>
      <c r="QGD19" s="46"/>
      <c r="QGE19" s="46"/>
      <c r="QGF19" s="46"/>
      <c r="QGG19" s="46"/>
      <c r="QGH19" s="46"/>
      <c r="QGI19" s="46"/>
      <c r="QGJ19" s="46"/>
      <c r="QGK19" s="46"/>
      <c r="QGL19" s="46"/>
      <c r="QGM19" s="46"/>
      <c r="QGN19" s="46"/>
      <c r="QGO19" s="46"/>
      <c r="QGP19" s="46"/>
      <c r="QGQ19" s="46"/>
      <c r="QGR19" s="46"/>
      <c r="QGS19" s="46"/>
      <c r="QGT19" s="46"/>
      <c r="QGU19" s="46"/>
      <c r="QGV19" s="46"/>
      <c r="QGW19" s="46"/>
      <c r="QGX19" s="46"/>
      <c r="QGY19" s="46"/>
      <c r="QGZ19" s="46"/>
      <c r="QHA19" s="46"/>
      <c r="QHB19" s="46"/>
      <c r="QHC19" s="46"/>
      <c r="QHD19" s="46"/>
      <c r="QHE19" s="46"/>
      <c r="QHF19" s="46"/>
      <c r="QHG19" s="46"/>
      <c r="QHH19" s="46"/>
      <c r="QHI19" s="46"/>
      <c r="QHJ19" s="46"/>
      <c r="QHK19" s="46"/>
      <c r="QHL19" s="46"/>
      <c r="QHM19" s="46"/>
      <c r="QHN19" s="46"/>
      <c r="QHO19" s="46"/>
      <c r="QHP19" s="46"/>
      <c r="QHQ19" s="46"/>
      <c r="QHR19" s="46"/>
      <c r="QHS19" s="46"/>
      <c r="QHT19" s="46"/>
      <c r="QHU19" s="46"/>
      <c r="QHV19" s="46"/>
      <c r="QHW19" s="46"/>
      <c r="QHX19" s="46"/>
      <c r="QHY19" s="46"/>
      <c r="QHZ19" s="46"/>
      <c r="QIA19" s="46"/>
      <c r="QIB19" s="46"/>
      <c r="QIC19" s="46"/>
      <c r="QID19" s="46"/>
      <c r="QIE19" s="46"/>
      <c r="QIF19" s="46"/>
      <c r="QIG19" s="46"/>
      <c r="QIH19" s="46"/>
      <c r="QII19" s="46"/>
      <c r="QIJ19" s="46"/>
      <c r="QIK19" s="46"/>
      <c r="QIL19" s="46"/>
      <c r="QIM19" s="46"/>
      <c r="QIN19" s="46"/>
      <c r="QIO19" s="46"/>
      <c r="QIP19" s="46"/>
      <c r="QIQ19" s="46"/>
      <c r="QIR19" s="46"/>
      <c r="QIS19" s="46"/>
      <c r="QIT19" s="46"/>
      <c r="QIU19" s="46"/>
      <c r="QIV19" s="46"/>
      <c r="QIW19" s="46"/>
      <c r="QIX19" s="46"/>
      <c r="QIY19" s="46"/>
      <c r="QIZ19" s="46"/>
      <c r="QJA19" s="46"/>
      <c r="QJB19" s="46"/>
      <c r="QJC19" s="46"/>
      <c r="QJD19" s="46"/>
      <c r="QJE19" s="46"/>
      <c r="QJF19" s="46"/>
      <c r="QJG19" s="46"/>
      <c r="QJH19" s="46"/>
      <c r="QJI19" s="46"/>
      <c r="QJJ19" s="46"/>
      <c r="QJK19" s="46"/>
      <c r="QJL19" s="46"/>
      <c r="QJM19" s="46"/>
      <c r="QJN19" s="46"/>
      <c r="QJO19" s="46"/>
      <c r="QJP19" s="46"/>
      <c r="QJQ19" s="46"/>
      <c r="QJR19" s="46"/>
      <c r="QJS19" s="46"/>
      <c r="QJT19" s="46"/>
      <c r="QJU19" s="46"/>
      <c r="QJV19" s="46"/>
      <c r="QJW19" s="46"/>
      <c r="QJX19" s="46"/>
      <c r="QJY19" s="46"/>
      <c r="QJZ19" s="46"/>
      <c r="QKA19" s="46"/>
      <c r="QKB19" s="46"/>
      <c r="QKC19" s="46"/>
      <c r="QKD19" s="46"/>
      <c r="QKE19" s="46"/>
      <c r="QKF19" s="46"/>
      <c r="QKG19" s="46"/>
      <c r="QKH19" s="46"/>
      <c r="QKI19" s="46"/>
      <c r="QKJ19" s="46"/>
      <c r="QKK19" s="46"/>
      <c r="QKL19" s="46"/>
      <c r="QKM19" s="46"/>
      <c r="QKN19" s="46"/>
      <c r="QKO19" s="46"/>
      <c r="QKP19" s="46"/>
      <c r="QKQ19" s="46"/>
      <c r="QKR19" s="46"/>
      <c r="QKS19" s="46"/>
      <c r="QKT19" s="46"/>
      <c r="QKU19" s="46"/>
      <c r="QKV19" s="46"/>
      <c r="QKW19" s="46"/>
      <c r="QKX19" s="46"/>
      <c r="QKY19" s="46"/>
      <c r="QKZ19" s="46"/>
      <c r="QLA19" s="46"/>
      <c r="QLB19" s="46"/>
      <c r="QLC19" s="46"/>
      <c r="QLD19" s="46"/>
      <c r="QLE19" s="46"/>
      <c r="QLF19" s="46"/>
      <c r="QLG19" s="46"/>
      <c r="QLH19" s="46"/>
      <c r="QLI19" s="46"/>
      <c r="QLJ19" s="46"/>
      <c r="QLK19" s="46"/>
      <c r="QLL19" s="46"/>
      <c r="QLM19" s="46"/>
      <c r="QLN19" s="46"/>
      <c r="QLO19" s="46"/>
      <c r="QLP19" s="46"/>
      <c r="QLQ19" s="46"/>
      <c r="QLR19" s="46"/>
      <c r="QLS19" s="46"/>
      <c r="QLT19" s="46"/>
      <c r="QLU19" s="46"/>
      <c r="QLV19" s="46"/>
      <c r="QLW19" s="46"/>
      <c r="QLX19" s="46"/>
      <c r="QLY19" s="46"/>
      <c r="QLZ19" s="46"/>
      <c r="QMA19" s="46"/>
      <c r="QMB19" s="46"/>
      <c r="QMC19" s="46"/>
      <c r="QMD19" s="46"/>
      <c r="QME19" s="46"/>
      <c r="QMF19" s="46"/>
      <c r="QMG19" s="46"/>
      <c r="QMH19" s="46"/>
      <c r="QMI19" s="46"/>
      <c r="QMJ19" s="46"/>
      <c r="QMK19" s="46"/>
      <c r="QML19" s="46"/>
      <c r="QMM19" s="46"/>
      <c r="QMN19" s="46"/>
      <c r="QMO19" s="46"/>
      <c r="QMP19" s="46"/>
      <c r="QMQ19" s="46"/>
      <c r="QMR19" s="46"/>
      <c r="QMS19" s="46"/>
      <c r="QMT19" s="46"/>
      <c r="QMU19" s="46"/>
      <c r="QMV19" s="46"/>
      <c r="QMW19" s="46"/>
      <c r="QMX19" s="46"/>
      <c r="QMY19" s="46"/>
      <c r="QMZ19" s="46"/>
      <c r="QNA19" s="46"/>
      <c r="QNB19" s="46"/>
      <c r="QNC19" s="46"/>
      <c r="QND19" s="46"/>
      <c r="QNE19" s="46"/>
      <c r="QNF19" s="46"/>
      <c r="QNG19" s="46"/>
      <c r="QNH19" s="46"/>
      <c r="QNI19" s="46"/>
      <c r="QNJ19" s="46"/>
      <c r="QNK19" s="46"/>
      <c r="QNL19" s="46"/>
      <c r="QNM19" s="46"/>
      <c r="QNN19" s="46"/>
      <c r="QNO19" s="46"/>
      <c r="QNP19" s="46"/>
      <c r="QNQ19" s="46"/>
      <c r="QNR19" s="46"/>
      <c r="QNS19" s="46"/>
      <c r="QNT19" s="46"/>
      <c r="QNU19" s="46"/>
      <c r="QNV19" s="46"/>
      <c r="QNW19" s="46"/>
      <c r="QNX19" s="46"/>
      <c r="QNY19" s="46"/>
      <c r="QNZ19" s="46"/>
      <c r="QOA19" s="46"/>
      <c r="QOB19" s="46"/>
      <c r="QOC19" s="46"/>
      <c r="QOD19" s="46"/>
      <c r="QOE19" s="46"/>
      <c r="QOF19" s="46"/>
      <c r="QOG19" s="46"/>
      <c r="QOH19" s="46"/>
      <c r="QOI19" s="46"/>
      <c r="QOJ19" s="46"/>
      <c r="QOK19" s="46"/>
      <c r="QOL19" s="46"/>
      <c r="QOM19" s="46"/>
      <c r="QON19" s="46"/>
      <c r="QOO19" s="46"/>
      <c r="QOP19" s="46"/>
      <c r="QOQ19" s="46"/>
      <c r="QOR19" s="46"/>
      <c r="QOS19" s="46"/>
      <c r="QOT19" s="46"/>
      <c r="QOU19" s="46"/>
      <c r="QOV19" s="46"/>
      <c r="QOW19" s="46"/>
      <c r="QOX19" s="46"/>
      <c r="QOY19" s="46"/>
      <c r="QOZ19" s="46"/>
      <c r="QPA19" s="46"/>
      <c r="QPB19" s="46"/>
      <c r="QPC19" s="46"/>
      <c r="QPD19" s="46"/>
      <c r="QPE19" s="46"/>
      <c r="QPF19" s="46"/>
      <c r="QPG19" s="46"/>
      <c r="QPH19" s="46"/>
      <c r="QPI19" s="46"/>
      <c r="QPJ19" s="46"/>
      <c r="QPK19" s="46"/>
      <c r="QPL19" s="46"/>
      <c r="QPM19" s="46"/>
      <c r="QPN19" s="46"/>
      <c r="QPO19" s="46"/>
      <c r="QPP19" s="46"/>
      <c r="QPQ19" s="46"/>
      <c r="QPR19" s="46"/>
      <c r="QPS19" s="46"/>
      <c r="QPT19" s="46"/>
      <c r="QPU19" s="46"/>
      <c r="QPV19" s="46"/>
      <c r="QPW19" s="46"/>
      <c r="QPX19" s="46"/>
      <c r="QPY19" s="46"/>
      <c r="QPZ19" s="46"/>
      <c r="QQA19" s="46"/>
      <c r="QQB19" s="46"/>
      <c r="QQC19" s="46"/>
      <c r="QQD19" s="46"/>
      <c r="QQE19" s="46"/>
      <c r="QQF19" s="46"/>
      <c r="QQG19" s="46"/>
      <c r="QQH19" s="46"/>
      <c r="QQI19" s="46"/>
      <c r="QQJ19" s="46"/>
      <c r="QQK19" s="46"/>
      <c r="QQL19" s="46"/>
      <c r="QQM19" s="46"/>
      <c r="QQN19" s="46"/>
      <c r="QQO19" s="46"/>
      <c r="QQP19" s="46"/>
      <c r="QQQ19" s="46"/>
      <c r="QQR19" s="46"/>
      <c r="QQS19" s="46"/>
      <c r="QQT19" s="46"/>
      <c r="QQU19" s="46"/>
      <c r="QQV19" s="46"/>
      <c r="QQW19" s="46"/>
      <c r="QQX19" s="46"/>
      <c r="QQY19" s="46"/>
      <c r="QQZ19" s="46"/>
      <c r="QRA19" s="46"/>
      <c r="QRB19" s="46"/>
      <c r="QRC19" s="46"/>
      <c r="QRD19" s="46"/>
      <c r="QRE19" s="46"/>
      <c r="QRF19" s="46"/>
      <c r="QRG19" s="46"/>
      <c r="QRH19" s="46"/>
      <c r="QRI19" s="46"/>
      <c r="QRJ19" s="46"/>
      <c r="QRK19" s="46"/>
      <c r="QRL19" s="46"/>
      <c r="QRM19" s="46"/>
      <c r="QRN19" s="46"/>
      <c r="QRO19" s="46"/>
      <c r="QRP19" s="46"/>
      <c r="QRQ19" s="46"/>
      <c r="QRR19" s="46"/>
      <c r="QRS19" s="46"/>
      <c r="QRT19" s="46"/>
      <c r="QRU19" s="46"/>
      <c r="QRV19" s="46"/>
      <c r="QRW19" s="46"/>
      <c r="QRX19" s="46"/>
      <c r="QRY19" s="46"/>
      <c r="QRZ19" s="46"/>
      <c r="QSA19" s="46"/>
      <c r="QSB19" s="46"/>
      <c r="QSC19" s="46"/>
      <c r="QSD19" s="46"/>
      <c r="QSE19" s="46"/>
      <c r="QSF19" s="46"/>
      <c r="QSG19" s="46"/>
      <c r="QSH19" s="46"/>
      <c r="QSI19" s="46"/>
      <c r="QSJ19" s="46"/>
      <c r="QSK19" s="46"/>
      <c r="QSL19" s="46"/>
      <c r="QSM19" s="46"/>
      <c r="QSN19" s="46"/>
      <c r="QSO19" s="46"/>
      <c r="QSP19" s="46"/>
      <c r="QSQ19" s="46"/>
      <c r="QSR19" s="46"/>
      <c r="QSS19" s="46"/>
      <c r="QST19" s="46"/>
      <c r="QSU19" s="46"/>
      <c r="QSV19" s="46"/>
      <c r="QSW19" s="46"/>
      <c r="QSX19" s="46"/>
      <c r="QSY19" s="46"/>
      <c r="QSZ19" s="46"/>
      <c r="QTA19" s="46"/>
      <c r="QTB19" s="46"/>
      <c r="QTC19" s="46"/>
      <c r="QTD19" s="46"/>
      <c r="QTE19" s="46"/>
      <c r="QTF19" s="46"/>
      <c r="QTG19" s="46"/>
      <c r="QTH19" s="46"/>
      <c r="QTI19" s="46"/>
      <c r="QTJ19" s="46"/>
      <c r="QTK19" s="46"/>
      <c r="QTL19" s="46"/>
      <c r="QTM19" s="46"/>
      <c r="QTN19" s="46"/>
      <c r="QTO19" s="46"/>
      <c r="QTP19" s="46"/>
      <c r="QTQ19" s="46"/>
      <c r="QTR19" s="46"/>
      <c r="QTS19" s="46"/>
      <c r="QTT19" s="46"/>
      <c r="QTU19" s="46"/>
      <c r="QTV19" s="46"/>
      <c r="QTW19" s="46"/>
      <c r="QTX19" s="46"/>
      <c r="QTY19" s="46"/>
      <c r="QTZ19" s="46"/>
      <c r="QUA19" s="46"/>
      <c r="QUB19" s="46"/>
      <c r="QUC19" s="46"/>
      <c r="QUD19" s="46"/>
      <c r="QUE19" s="46"/>
      <c r="QUF19" s="46"/>
      <c r="QUG19" s="46"/>
      <c r="QUH19" s="46"/>
      <c r="QUI19" s="46"/>
      <c r="QUJ19" s="46"/>
      <c r="QUK19" s="46"/>
      <c r="QUL19" s="46"/>
      <c r="QUM19" s="46"/>
      <c r="QUN19" s="46"/>
      <c r="QUO19" s="46"/>
      <c r="QUP19" s="46"/>
      <c r="QUQ19" s="46"/>
      <c r="QUR19" s="46"/>
      <c r="QUS19" s="46"/>
      <c r="QUT19" s="46"/>
      <c r="QUU19" s="46"/>
      <c r="QUV19" s="46"/>
      <c r="QUW19" s="46"/>
      <c r="QUX19" s="46"/>
      <c r="QUY19" s="46"/>
      <c r="QUZ19" s="46"/>
      <c r="QVA19" s="46"/>
      <c r="QVB19" s="46"/>
      <c r="QVC19" s="46"/>
      <c r="QVD19" s="46"/>
      <c r="QVE19" s="46"/>
      <c r="QVF19" s="46"/>
      <c r="QVG19" s="46"/>
      <c r="QVH19" s="46"/>
      <c r="QVI19" s="46"/>
      <c r="QVJ19" s="46"/>
      <c r="QVK19" s="46"/>
      <c r="QVL19" s="46"/>
      <c r="QVM19" s="46"/>
      <c r="QVN19" s="46"/>
      <c r="QVO19" s="46"/>
      <c r="QVP19" s="46"/>
      <c r="QVQ19" s="46"/>
      <c r="QVR19" s="46"/>
      <c r="QVS19" s="46"/>
      <c r="QVT19" s="46"/>
      <c r="QVU19" s="46"/>
      <c r="QVV19" s="46"/>
      <c r="QVW19" s="46"/>
      <c r="QVX19" s="46"/>
      <c r="QVY19" s="46"/>
      <c r="QVZ19" s="46"/>
      <c r="QWA19" s="46"/>
      <c r="QWB19" s="46"/>
      <c r="QWC19" s="46"/>
      <c r="QWD19" s="46"/>
      <c r="QWE19" s="46"/>
      <c r="QWF19" s="46"/>
      <c r="QWG19" s="46"/>
      <c r="QWH19" s="46"/>
      <c r="QWI19" s="46"/>
      <c r="QWJ19" s="46"/>
      <c r="QWK19" s="46"/>
      <c r="QWL19" s="46"/>
      <c r="QWM19" s="46"/>
      <c r="QWN19" s="46"/>
      <c r="QWO19" s="46"/>
      <c r="QWP19" s="46"/>
      <c r="QWQ19" s="46"/>
      <c r="QWR19" s="46"/>
      <c r="QWS19" s="46"/>
      <c r="QWT19" s="46"/>
      <c r="QWU19" s="46"/>
      <c r="QWV19" s="46"/>
      <c r="QWW19" s="46"/>
      <c r="QWX19" s="46"/>
      <c r="QWY19" s="46"/>
      <c r="QWZ19" s="46"/>
      <c r="QXA19" s="46"/>
      <c r="QXB19" s="46"/>
      <c r="QXC19" s="46"/>
      <c r="QXD19" s="46"/>
      <c r="QXE19" s="46"/>
      <c r="QXF19" s="46"/>
      <c r="QXG19" s="46"/>
      <c r="QXH19" s="46"/>
      <c r="QXI19" s="46"/>
      <c r="QXJ19" s="46"/>
      <c r="QXK19" s="46"/>
      <c r="QXL19" s="46"/>
      <c r="QXM19" s="46"/>
      <c r="QXN19" s="46"/>
      <c r="QXO19" s="46"/>
      <c r="QXP19" s="46"/>
      <c r="QXQ19" s="46"/>
      <c r="QXR19" s="46"/>
      <c r="QXS19" s="46"/>
      <c r="QXT19" s="46"/>
      <c r="QXU19" s="46"/>
      <c r="QXV19" s="46"/>
      <c r="QXW19" s="46"/>
      <c r="QXX19" s="46"/>
      <c r="QXY19" s="46"/>
      <c r="QXZ19" s="46"/>
      <c r="QYA19" s="46"/>
      <c r="QYB19" s="46"/>
      <c r="QYC19" s="46"/>
      <c r="QYD19" s="46"/>
      <c r="QYE19" s="46"/>
      <c r="QYF19" s="46"/>
      <c r="QYG19" s="46"/>
      <c r="QYH19" s="46"/>
      <c r="QYI19" s="46"/>
      <c r="QYJ19" s="46"/>
      <c r="QYK19" s="46"/>
      <c r="QYL19" s="46"/>
      <c r="QYM19" s="46"/>
      <c r="QYN19" s="46"/>
      <c r="QYO19" s="46"/>
      <c r="QYP19" s="46"/>
      <c r="QYQ19" s="46"/>
      <c r="QYR19" s="46"/>
      <c r="QYS19" s="46"/>
      <c r="QYT19" s="46"/>
      <c r="QYU19" s="46"/>
      <c r="QYV19" s="46"/>
      <c r="QYW19" s="46"/>
      <c r="QYX19" s="46"/>
      <c r="QYY19" s="46"/>
      <c r="QYZ19" s="46"/>
      <c r="QZA19" s="46"/>
      <c r="QZB19" s="46"/>
      <c r="QZC19" s="46"/>
      <c r="QZD19" s="46"/>
      <c r="QZE19" s="46"/>
      <c r="QZF19" s="46"/>
      <c r="QZG19" s="46"/>
      <c r="QZH19" s="46"/>
      <c r="QZI19" s="46"/>
      <c r="QZJ19" s="46"/>
      <c r="QZK19" s="46"/>
      <c r="QZL19" s="46"/>
      <c r="QZM19" s="46"/>
      <c r="QZN19" s="46"/>
      <c r="QZO19" s="46"/>
      <c r="QZP19" s="46"/>
      <c r="QZQ19" s="46"/>
      <c r="QZR19" s="46"/>
      <c r="QZS19" s="46"/>
      <c r="QZT19" s="46"/>
      <c r="QZU19" s="46"/>
      <c r="QZV19" s="46"/>
      <c r="QZW19" s="46"/>
      <c r="QZX19" s="46"/>
      <c r="QZY19" s="46"/>
      <c r="QZZ19" s="46"/>
      <c r="RAA19" s="46"/>
      <c r="RAB19" s="46"/>
      <c r="RAC19" s="46"/>
      <c r="RAD19" s="46"/>
      <c r="RAE19" s="46"/>
      <c r="RAF19" s="46"/>
      <c r="RAG19" s="46"/>
      <c r="RAH19" s="46"/>
      <c r="RAI19" s="46"/>
      <c r="RAJ19" s="46"/>
      <c r="RAK19" s="46"/>
      <c r="RAL19" s="46"/>
      <c r="RAM19" s="46"/>
      <c r="RAN19" s="46"/>
      <c r="RAO19" s="46"/>
      <c r="RAP19" s="46"/>
      <c r="RAQ19" s="46"/>
      <c r="RAR19" s="46"/>
      <c r="RAS19" s="46"/>
      <c r="RAT19" s="46"/>
      <c r="RAU19" s="46"/>
      <c r="RAV19" s="46"/>
      <c r="RAW19" s="46"/>
      <c r="RAX19" s="46"/>
      <c r="RAY19" s="46"/>
      <c r="RAZ19" s="46"/>
      <c r="RBA19" s="46"/>
      <c r="RBB19" s="46"/>
      <c r="RBC19" s="46"/>
      <c r="RBD19" s="46"/>
      <c r="RBE19" s="46"/>
      <c r="RBF19" s="46"/>
      <c r="RBG19" s="46"/>
      <c r="RBH19" s="46"/>
      <c r="RBI19" s="46"/>
      <c r="RBJ19" s="46"/>
      <c r="RBK19" s="46"/>
      <c r="RBL19" s="46"/>
      <c r="RBM19" s="46"/>
      <c r="RBN19" s="46"/>
      <c r="RBO19" s="46"/>
      <c r="RBP19" s="46"/>
      <c r="RBQ19" s="46"/>
      <c r="RBR19" s="46"/>
      <c r="RBS19" s="46"/>
      <c r="RBT19" s="46"/>
      <c r="RBU19" s="46"/>
      <c r="RBV19" s="46"/>
      <c r="RBW19" s="46"/>
      <c r="RBX19" s="46"/>
      <c r="RBY19" s="46"/>
      <c r="RBZ19" s="46"/>
      <c r="RCA19" s="46"/>
      <c r="RCB19" s="46"/>
      <c r="RCC19" s="46"/>
      <c r="RCD19" s="46"/>
      <c r="RCE19" s="46"/>
      <c r="RCF19" s="46"/>
      <c r="RCG19" s="46"/>
      <c r="RCH19" s="46"/>
      <c r="RCI19" s="46"/>
      <c r="RCJ19" s="46"/>
      <c r="RCK19" s="46"/>
      <c r="RCL19" s="46"/>
      <c r="RCM19" s="46"/>
      <c r="RCN19" s="46"/>
      <c r="RCO19" s="46"/>
      <c r="RCP19" s="46"/>
      <c r="RCQ19" s="46"/>
      <c r="RCR19" s="46"/>
      <c r="RCS19" s="46"/>
      <c r="RCT19" s="46"/>
      <c r="RCU19" s="46"/>
      <c r="RCV19" s="46"/>
      <c r="RCW19" s="46"/>
      <c r="RCX19" s="46"/>
      <c r="RCY19" s="46"/>
      <c r="RCZ19" s="46"/>
      <c r="RDA19" s="46"/>
      <c r="RDB19" s="46"/>
      <c r="RDC19" s="46"/>
      <c r="RDD19" s="46"/>
      <c r="RDE19" s="46"/>
      <c r="RDF19" s="46"/>
      <c r="RDG19" s="46"/>
      <c r="RDH19" s="46"/>
      <c r="RDI19" s="46"/>
      <c r="RDJ19" s="46"/>
      <c r="RDK19" s="46"/>
      <c r="RDL19" s="46"/>
      <c r="RDM19" s="46"/>
      <c r="RDN19" s="46"/>
      <c r="RDO19" s="46"/>
      <c r="RDP19" s="46"/>
      <c r="RDQ19" s="46"/>
      <c r="RDR19" s="46"/>
      <c r="RDS19" s="46"/>
      <c r="RDT19" s="46"/>
      <c r="RDU19" s="46"/>
      <c r="RDV19" s="46"/>
      <c r="RDW19" s="46"/>
      <c r="RDX19" s="46"/>
      <c r="RDY19" s="46"/>
      <c r="RDZ19" s="46"/>
      <c r="REA19" s="46"/>
      <c r="REB19" s="46"/>
      <c r="REC19" s="46"/>
      <c r="RED19" s="46"/>
      <c r="REE19" s="46"/>
      <c r="REF19" s="46"/>
      <c r="REG19" s="46"/>
      <c r="REH19" s="46"/>
      <c r="REI19" s="46"/>
      <c r="REJ19" s="46"/>
      <c r="REK19" s="46"/>
      <c r="REL19" s="46"/>
      <c r="REM19" s="46"/>
      <c r="REN19" s="46"/>
      <c r="REO19" s="46"/>
      <c r="REP19" s="46"/>
      <c r="REQ19" s="46"/>
      <c r="RER19" s="46"/>
      <c r="RES19" s="46"/>
      <c r="RET19" s="46"/>
      <c r="REU19" s="46"/>
      <c r="REV19" s="46"/>
      <c r="REW19" s="46"/>
      <c r="REX19" s="46"/>
      <c r="REY19" s="46"/>
      <c r="REZ19" s="46"/>
      <c r="RFA19" s="46"/>
      <c r="RFB19" s="46"/>
      <c r="RFC19" s="46"/>
      <c r="RFD19" s="46"/>
      <c r="RFE19" s="46"/>
      <c r="RFF19" s="46"/>
      <c r="RFG19" s="46"/>
      <c r="RFH19" s="46"/>
      <c r="RFI19" s="46"/>
      <c r="RFJ19" s="46"/>
      <c r="RFK19" s="46"/>
      <c r="RFL19" s="46"/>
      <c r="RFM19" s="46"/>
      <c r="RFN19" s="46"/>
      <c r="RFO19" s="46"/>
      <c r="RFP19" s="46"/>
      <c r="RFQ19" s="46"/>
      <c r="RFR19" s="46"/>
      <c r="RFS19" s="46"/>
      <c r="RFT19" s="46"/>
      <c r="RFU19" s="46"/>
      <c r="RFV19" s="46"/>
      <c r="RFW19" s="46"/>
      <c r="RFX19" s="46"/>
      <c r="RFY19" s="46"/>
      <c r="RFZ19" s="46"/>
      <c r="RGA19" s="46"/>
      <c r="RGB19" s="46"/>
      <c r="RGC19" s="46"/>
      <c r="RGD19" s="46"/>
      <c r="RGE19" s="46"/>
      <c r="RGF19" s="46"/>
      <c r="RGG19" s="46"/>
      <c r="RGH19" s="46"/>
      <c r="RGI19" s="46"/>
      <c r="RGJ19" s="46"/>
      <c r="RGK19" s="46"/>
      <c r="RGL19" s="46"/>
      <c r="RGM19" s="46"/>
      <c r="RGN19" s="46"/>
      <c r="RGO19" s="46"/>
      <c r="RGP19" s="46"/>
      <c r="RGQ19" s="46"/>
      <c r="RGR19" s="46"/>
      <c r="RGS19" s="46"/>
      <c r="RGT19" s="46"/>
      <c r="RGU19" s="46"/>
      <c r="RGV19" s="46"/>
      <c r="RGW19" s="46"/>
      <c r="RGX19" s="46"/>
      <c r="RGY19" s="46"/>
      <c r="RGZ19" s="46"/>
      <c r="RHA19" s="46"/>
      <c r="RHB19" s="46"/>
      <c r="RHC19" s="46"/>
      <c r="RHD19" s="46"/>
      <c r="RHE19" s="46"/>
      <c r="RHF19" s="46"/>
      <c r="RHG19" s="46"/>
      <c r="RHH19" s="46"/>
      <c r="RHI19" s="46"/>
      <c r="RHJ19" s="46"/>
      <c r="RHK19" s="46"/>
      <c r="RHL19" s="46"/>
      <c r="RHM19" s="46"/>
      <c r="RHN19" s="46"/>
      <c r="RHO19" s="46"/>
      <c r="RHP19" s="46"/>
      <c r="RHQ19" s="46"/>
      <c r="RHR19" s="46"/>
      <c r="RHS19" s="46"/>
      <c r="RHT19" s="46"/>
      <c r="RHU19" s="46"/>
      <c r="RHV19" s="46"/>
      <c r="RHW19" s="46"/>
      <c r="RHX19" s="46"/>
      <c r="RHY19" s="46"/>
      <c r="RHZ19" s="46"/>
      <c r="RIA19" s="46"/>
      <c r="RIB19" s="46"/>
      <c r="RIC19" s="46"/>
      <c r="RID19" s="46"/>
      <c r="RIE19" s="46"/>
      <c r="RIF19" s="46"/>
      <c r="RIG19" s="46"/>
      <c r="RIH19" s="46"/>
      <c r="RII19" s="46"/>
      <c r="RIJ19" s="46"/>
      <c r="RIK19" s="46"/>
      <c r="RIL19" s="46"/>
      <c r="RIM19" s="46"/>
      <c r="RIN19" s="46"/>
      <c r="RIO19" s="46"/>
      <c r="RIP19" s="46"/>
      <c r="RIQ19" s="46"/>
      <c r="RIR19" s="46"/>
      <c r="RIS19" s="46"/>
      <c r="RIT19" s="46"/>
      <c r="RIU19" s="46"/>
      <c r="RIV19" s="46"/>
      <c r="RIW19" s="46"/>
      <c r="RIX19" s="46"/>
      <c r="RIY19" s="46"/>
      <c r="RIZ19" s="46"/>
      <c r="RJA19" s="46"/>
      <c r="RJB19" s="46"/>
      <c r="RJC19" s="46"/>
      <c r="RJD19" s="46"/>
      <c r="RJE19" s="46"/>
      <c r="RJF19" s="46"/>
      <c r="RJG19" s="46"/>
      <c r="RJH19" s="46"/>
      <c r="RJI19" s="46"/>
      <c r="RJJ19" s="46"/>
      <c r="RJK19" s="46"/>
      <c r="RJL19" s="46"/>
      <c r="RJM19" s="46"/>
      <c r="RJN19" s="46"/>
      <c r="RJO19" s="46"/>
      <c r="RJP19" s="46"/>
      <c r="RJQ19" s="46"/>
      <c r="RJR19" s="46"/>
      <c r="RJS19" s="46"/>
      <c r="RJT19" s="46"/>
      <c r="RJU19" s="46"/>
      <c r="RJV19" s="46"/>
      <c r="RJW19" s="46"/>
      <c r="RJX19" s="46"/>
      <c r="RJY19" s="46"/>
      <c r="RJZ19" s="46"/>
      <c r="RKA19" s="46"/>
      <c r="RKB19" s="46"/>
      <c r="RKC19" s="46"/>
      <c r="RKD19" s="46"/>
      <c r="RKE19" s="46"/>
      <c r="RKF19" s="46"/>
      <c r="RKG19" s="46"/>
      <c r="RKH19" s="46"/>
      <c r="RKI19" s="46"/>
      <c r="RKJ19" s="46"/>
      <c r="RKK19" s="46"/>
      <c r="RKL19" s="46"/>
      <c r="RKM19" s="46"/>
      <c r="RKN19" s="46"/>
      <c r="RKO19" s="46"/>
      <c r="RKP19" s="46"/>
      <c r="RKQ19" s="46"/>
      <c r="RKR19" s="46"/>
      <c r="RKS19" s="46"/>
      <c r="RKT19" s="46"/>
      <c r="RKU19" s="46"/>
      <c r="RKV19" s="46"/>
      <c r="RKW19" s="46"/>
      <c r="RKX19" s="46"/>
      <c r="RKY19" s="46"/>
      <c r="RKZ19" s="46"/>
      <c r="RLA19" s="46"/>
      <c r="RLB19" s="46"/>
      <c r="RLC19" s="46"/>
      <c r="RLD19" s="46"/>
      <c r="RLE19" s="46"/>
      <c r="RLF19" s="46"/>
      <c r="RLG19" s="46"/>
      <c r="RLH19" s="46"/>
      <c r="RLI19" s="46"/>
      <c r="RLJ19" s="46"/>
      <c r="RLK19" s="46"/>
      <c r="RLL19" s="46"/>
      <c r="RLM19" s="46"/>
      <c r="RLN19" s="46"/>
      <c r="RLO19" s="46"/>
      <c r="RLP19" s="46"/>
      <c r="RLQ19" s="46"/>
      <c r="RLR19" s="46"/>
      <c r="RLS19" s="46"/>
      <c r="RLT19" s="46"/>
      <c r="RLU19" s="46"/>
      <c r="RLV19" s="46"/>
      <c r="RLW19" s="46"/>
      <c r="RLX19" s="46"/>
      <c r="RLY19" s="46"/>
      <c r="RLZ19" s="46"/>
      <c r="RMA19" s="46"/>
      <c r="RMB19" s="46"/>
      <c r="RMC19" s="46"/>
      <c r="RMD19" s="46"/>
      <c r="RME19" s="46"/>
      <c r="RMF19" s="46"/>
      <c r="RMG19" s="46"/>
      <c r="RMH19" s="46"/>
      <c r="RMI19" s="46"/>
      <c r="RMJ19" s="46"/>
      <c r="RMK19" s="46"/>
      <c r="RML19" s="46"/>
      <c r="RMM19" s="46"/>
      <c r="RMN19" s="46"/>
      <c r="RMO19" s="46"/>
      <c r="RMP19" s="46"/>
      <c r="RMQ19" s="46"/>
      <c r="RMR19" s="46"/>
      <c r="RMS19" s="46"/>
      <c r="RMT19" s="46"/>
      <c r="RMU19" s="46"/>
      <c r="RMV19" s="46"/>
      <c r="RMW19" s="46"/>
      <c r="RMX19" s="46"/>
      <c r="RMY19" s="46"/>
      <c r="RMZ19" s="46"/>
      <c r="RNA19" s="46"/>
      <c r="RNB19" s="46"/>
      <c r="RNC19" s="46"/>
      <c r="RND19" s="46"/>
      <c r="RNE19" s="46"/>
      <c r="RNF19" s="46"/>
      <c r="RNG19" s="46"/>
      <c r="RNH19" s="46"/>
      <c r="RNI19" s="46"/>
      <c r="RNJ19" s="46"/>
      <c r="RNK19" s="46"/>
      <c r="RNL19" s="46"/>
      <c r="RNM19" s="46"/>
      <c r="RNN19" s="46"/>
      <c r="RNO19" s="46"/>
      <c r="RNP19" s="46"/>
      <c r="RNQ19" s="46"/>
      <c r="RNR19" s="46"/>
      <c r="RNS19" s="46"/>
      <c r="RNT19" s="46"/>
      <c r="RNU19" s="46"/>
      <c r="RNV19" s="46"/>
      <c r="RNW19" s="46"/>
      <c r="RNX19" s="46"/>
      <c r="RNY19" s="46"/>
      <c r="RNZ19" s="46"/>
      <c r="ROA19" s="46"/>
      <c r="ROB19" s="46"/>
      <c r="ROC19" s="46"/>
      <c r="ROD19" s="46"/>
      <c r="ROE19" s="46"/>
      <c r="ROF19" s="46"/>
      <c r="ROG19" s="46"/>
      <c r="ROH19" s="46"/>
      <c r="ROI19" s="46"/>
      <c r="ROJ19" s="46"/>
      <c r="ROK19" s="46"/>
      <c r="ROL19" s="46"/>
      <c r="ROM19" s="46"/>
      <c r="RON19" s="46"/>
      <c r="ROO19" s="46"/>
      <c r="ROP19" s="46"/>
      <c r="ROQ19" s="46"/>
      <c r="ROR19" s="46"/>
      <c r="ROS19" s="46"/>
      <c r="ROT19" s="46"/>
      <c r="ROU19" s="46"/>
      <c r="ROV19" s="46"/>
      <c r="ROW19" s="46"/>
      <c r="ROX19" s="46"/>
      <c r="ROY19" s="46"/>
      <c r="ROZ19" s="46"/>
      <c r="RPA19" s="46"/>
      <c r="RPB19" s="46"/>
      <c r="RPC19" s="46"/>
      <c r="RPD19" s="46"/>
      <c r="RPE19" s="46"/>
      <c r="RPF19" s="46"/>
      <c r="RPG19" s="46"/>
      <c r="RPH19" s="46"/>
      <c r="RPI19" s="46"/>
      <c r="RPJ19" s="46"/>
      <c r="RPK19" s="46"/>
      <c r="RPL19" s="46"/>
      <c r="RPM19" s="46"/>
      <c r="RPN19" s="46"/>
      <c r="RPO19" s="46"/>
      <c r="RPP19" s="46"/>
      <c r="RPQ19" s="46"/>
      <c r="RPR19" s="46"/>
      <c r="RPS19" s="46"/>
      <c r="RPT19" s="46"/>
      <c r="RPU19" s="46"/>
      <c r="RPV19" s="46"/>
      <c r="RPW19" s="46"/>
      <c r="RPX19" s="46"/>
      <c r="RPY19" s="46"/>
      <c r="RPZ19" s="46"/>
      <c r="RQA19" s="46"/>
      <c r="RQB19" s="46"/>
      <c r="RQC19" s="46"/>
      <c r="RQD19" s="46"/>
      <c r="RQE19" s="46"/>
      <c r="RQF19" s="46"/>
      <c r="RQG19" s="46"/>
      <c r="RQH19" s="46"/>
      <c r="RQI19" s="46"/>
      <c r="RQJ19" s="46"/>
      <c r="RQK19" s="46"/>
      <c r="RQL19" s="46"/>
      <c r="RQM19" s="46"/>
      <c r="RQN19" s="46"/>
      <c r="RQO19" s="46"/>
      <c r="RQP19" s="46"/>
      <c r="RQQ19" s="46"/>
      <c r="RQR19" s="46"/>
      <c r="RQS19" s="46"/>
      <c r="RQT19" s="46"/>
      <c r="RQU19" s="46"/>
      <c r="RQV19" s="46"/>
      <c r="RQW19" s="46"/>
      <c r="RQX19" s="46"/>
      <c r="RQY19" s="46"/>
      <c r="RQZ19" s="46"/>
      <c r="RRA19" s="46"/>
      <c r="RRB19" s="46"/>
      <c r="RRC19" s="46"/>
      <c r="RRD19" s="46"/>
      <c r="RRE19" s="46"/>
      <c r="RRF19" s="46"/>
      <c r="RRG19" s="46"/>
      <c r="RRH19" s="46"/>
      <c r="RRI19" s="46"/>
      <c r="RRJ19" s="46"/>
      <c r="RRK19" s="46"/>
      <c r="RRL19" s="46"/>
      <c r="RRM19" s="46"/>
      <c r="RRN19" s="46"/>
      <c r="RRO19" s="46"/>
      <c r="RRP19" s="46"/>
      <c r="RRQ19" s="46"/>
      <c r="RRR19" s="46"/>
      <c r="RRS19" s="46"/>
      <c r="RRT19" s="46"/>
      <c r="RRU19" s="46"/>
      <c r="RRV19" s="46"/>
      <c r="RRW19" s="46"/>
      <c r="RRX19" s="46"/>
      <c r="RRY19" s="46"/>
      <c r="RRZ19" s="46"/>
      <c r="RSA19" s="46"/>
      <c r="RSB19" s="46"/>
      <c r="RSC19" s="46"/>
      <c r="RSD19" s="46"/>
      <c r="RSE19" s="46"/>
      <c r="RSF19" s="46"/>
      <c r="RSG19" s="46"/>
      <c r="RSH19" s="46"/>
      <c r="RSI19" s="46"/>
      <c r="RSJ19" s="46"/>
      <c r="RSK19" s="46"/>
      <c r="RSL19" s="46"/>
      <c r="RSM19" s="46"/>
      <c r="RSN19" s="46"/>
      <c r="RSO19" s="46"/>
      <c r="RSP19" s="46"/>
      <c r="RSQ19" s="46"/>
      <c r="RSR19" s="46"/>
      <c r="RSS19" s="46"/>
      <c r="RST19" s="46"/>
      <c r="RSU19" s="46"/>
      <c r="RSV19" s="46"/>
      <c r="RSW19" s="46"/>
      <c r="RSX19" s="46"/>
      <c r="RSY19" s="46"/>
      <c r="RSZ19" s="46"/>
      <c r="RTA19" s="46"/>
      <c r="RTB19" s="46"/>
      <c r="RTC19" s="46"/>
      <c r="RTD19" s="46"/>
      <c r="RTE19" s="46"/>
      <c r="RTF19" s="46"/>
      <c r="RTG19" s="46"/>
      <c r="RTH19" s="46"/>
      <c r="RTI19" s="46"/>
      <c r="RTJ19" s="46"/>
      <c r="RTK19" s="46"/>
      <c r="RTL19" s="46"/>
      <c r="RTM19" s="46"/>
      <c r="RTN19" s="46"/>
      <c r="RTO19" s="46"/>
      <c r="RTP19" s="46"/>
      <c r="RTQ19" s="46"/>
      <c r="RTR19" s="46"/>
      <c r="RTS19" s="46"/>
      <c r="RTT19" s="46"/>
      <c r="RTU19" s="46"/>
      <c r="RTV19" s="46"/>
      <c r="RTW19" s="46"/>
      <c r="RTX19" s="46"/>
      <c r="RTY19" s="46"/>
      <c r="RTZ19" s="46"/>
      <c r="RUA19" s="46"/>
      <c r="RUB19" s="46"/>
      <c r="RUC19" s="46"/>
      <c r="RUD19" s="46"/>
      <c r="RUE19" s="46"/>
      <c r="RUF19" s="46"/>
      <c r="RUG19" s="46"/>
      <c r="RUH19" s="46"/>
      <c r="RUI19" s="46"/>
      <c r="RUJ19" s="46"/>
      <c r="RUK19" s="46"/>
      <c r="RUL19" s="46"/>
      <c r="RUM19" s="46"/>
      <c r="RUN19" s="46"/>
      <c r="RUO19" s="46"/>
      <c r="RUP19" s="46"/>
      <c r="RUQ19" s="46"/>
      <c r="RUR19" s="46"/>
      <c r="RUS19" s="46"/>
      <c r="RUT19" s="46"/>
      <c r="RUU19" s="46"/>
      <c r="RUV19" s="46"/>
      <c r="RUW19" s="46"/>
      <c r="RUX19" s="46"/>
      <c r="RUY19" s="46"/>
      <c r="RUZ19" s="46"/>
      <c r="RVA19" s="46"/>
      <c r="RVB19" s="46"/>
      <c r="RVC19" s="46"/>
      <c r="RVD19" s="46"/>
      <c r="RVE19" s="46"/>
      <c r="RVF19" s="46"/>
      <c r="RVG19" s="46"/>
      <c r="RVH19" s="46"/>
      <c r="RVI19" s="46"/>
      <c r="RVJ19" s="46"/>
      <c r="RVK19" s="46"/>
      <c r="RVL19" s="46"/>
      <c r="RVM19" s="46"/>
      <c r="RVN19" s="46"/>
      <c r="RVO19" s="46"/>
      <c r="RVP19" s="46"/>
      <c r="RVQ19" s="46"/>
      <c r="RVR19" s="46"/>
      <c r="RVS19" s="46"/>
      <c r="RVT19" s="46"/>
      <c r="RVU19" s="46"/>
      <c r="RVV19" s="46"/>
      <c r="RVW19" s="46"/>
      <c r="RVX19" s="46"/>
      <c r="RVY19" s="46"/>
      <c r="RVZ19" s="46"/>
      <c r="RWA19" s="46"/>
      <c r="RWB19" s="46"/>
      <c r="RWC19" s="46"/>
      <c r="RWD19" s="46"/>
      <c r="RWE19" s="46"/>
      <c r="RWF19" s="46"/>
      <c r="RWG19" s="46"/>
      <c r="RWH19" s="46"/>
      <c r="RWI19" s="46"/>
      <c r="RWJ19" s="46"/>
      <c r="RWK19" s="46"/>
      <c r="RWL19" s="46"/>
      <c r="RWM19" s="46"/>
      <c r="RWN19" s="46"/>
      <c r="RWO19" s="46"/>
      <c r="RWP19" s="46"/>
      <c r="RWQ19" s="46"/>
      <c r="RWR19" s="46"/>
      <c r="RWS19" s="46"/>
      <c r="RWT19" s="46"/>
      <c r="RWU19" s="46"/>
      <c r="RWV19" s="46"/>
      <c r="RWW19" s="46"/>
      <c r="RWX19" s="46"/>
      <c r="RWY19" s="46"/>
      <c r="RWZ19" s="46"/>
      <c r="RXA19" s="46"/>
      <c r="RXB19" s="46"/>
      <c r="RXC19" s="46"/>
      <c r="RXD19" s="46"/>
      <c r="RXE19" s="46"/>
      <c r="RXF19" s="46"/>
      <c r="RXG19" s="46"/>
      <c r="RXH19" s="46"/>
      <c r="RXI19" s="46"/>
      <c r="RXJ19" s="46"/>
      <c r="RXK19" s="46"/>
      <c r="RXL19" s="46"/>
      <c r="RXM19" s="46"/>
      <c r="RXN19" s="46"/>
      <c r="RXO19" s="46"/>
      <c r="RXP19" s="46"/>
      <c r="RXQ19" s="46"/>
      <c r="RXR19" s="46"/>
      <c r="RXS19" s="46"/>
      <c r="RXT19" s="46"/>
      <c r="RXU19" s="46"/>
      <c r="RXV19" s="46"/>
      <c r="RXW19" s="46"/>
      <c r="RXX19" s="46"/>
      <c r="RXY19" s="46"/>
      <c r="RXZ19" s="46"/>
      <c r="RYA19" s="46"/>
      <c r="RYB19" s="46"/>
      <c r="RYC19" s="46"/>
      <c r="RYD19" s="46"/>
      <c r="RYE19" s="46"/>
      <c r="RYF19" s="46"/>
      <c r="RYG19" s="46"/>
      <c r="RYH19" s="46"/>
      <c r="RYI19" s="46"/>
      <c r="RYJ19" s="46"/>
      <c r="RYK19" s="46"/>
      <c r="RYL19" s="46"/>
      <c r="RYM19" s="46"/>
      <c r="RYN19" s="46"/>
      <c r="RYO19" s="46"/>
      <c r="RYP19" s="46"/>
      <c r="RYQ19" s="46"/>
      <c r="RYR19" s="46"/>
      <c r="RYS19" s="46"/>
      <c r="RYT19" s="46"/>
      <c r="RYU19" s="46"/>
      <c r="RYV19" s="46"/>
      <c r="RYW19" s="46"/>
      <c r="RYX19" s="46"/>
      <c r="RYY19" s="46"/>
      <c r="RYZ19" s="46"/>
      <c r="RZA19" s="46"/>
      <c r="RZB19" s="46"/>
      <c r="RZC19" s="46"/>
      <c r="RZD19" s="46"/>
      <c r="RZE19" s="46"/>
      <c r="RZF19" s="46"/>
      <c r="RZG19" s="46"/>
      <c r="RZH19" s="46"/>
      <c r="RZI19" s="46"/>
      <c r="RZJ19" s="46"/>
      <c r="RZK19" s="46"/>
      <c r="RZL19" s="46"/>
      <c r="RZM19" s="46"/>
      <c r="RZN19" s="46"/>
      <c r="RZO19" s="46"/>
      <c r="RZP19" s="46"/>
      <c r="RZQ19" s="46"/>
      <c r="RZR19" s="46"/>
      <c r="RZS19" s="46"/>
      <c r="RZT19" s="46"/>
      <c r="RZU19" s="46"/>
      <c r="RZV19" s="46"/>
      <c r="RZW19" s="46"/>
      <c r="RZX19" s="46"/>
      <c r="RZY19" s="46"/>
      <c r="RZZ19" s="46"/>
      <c r="SAA19" s="46"/>
      <c r="SAB19" s="46"/>
      <c r="SAC19" s="46"/>
      <c r="SAD19" s="46"/>
      <c r="SAE19" s="46"/>
      <c r="SAF19" s="46"/>
      <c r="SAG19" s="46"/>
      <c r="SAH19" s="46"/>
      <c r="SAI19" s="46"/>
      <c r="SAJ19" s="46"/>
      <c r="SAK19" s="46"/>
      <c r="SAL19" s="46"/>
      <c r="SAM19" s="46"/>
      <c r="SAN19" s="46"/>
      <c r="SAO19" s="46"/>
      <c r="SAP19" s="46"/>
      <c r="SAQ19" s="46"/>
      <c r="SAR19" s="46"/>
      <c r="SAS19" s="46"/>
      <c r="SAT19" s="46"/>
      <c r="SAU19" s="46"/>
      <c r="SAV19" s="46"/>
      <c r="SAW19" s="46"/>
      <c r="SAX19" s="46"/>
      <c r="SAY19" s="46"/>
      <c r="SAZ19" s="46"/>
      <c r="SBA19" s="46"/>
      <c r="SBB19" s="46"/>
      <c r="SBC19" s="46"/>
      <c r="SBD19" s="46"/>
      <c r="SBE19" s="46"/>
      <c r="SBF19" s="46"/>
      <c r="SBG19" s="46"/>
      <c r="SBH19" s="46"/>
      <c r="SBI19" s="46"/>
      <c r="SBJ19" s="46"/>
      <c r="SBK19" s="46"/>
      <c r="SBL19" s="46"/>
      <c r="SBM19" s="46"/>
      <c r="SBN19" s="46"/>
      <c r="SBO19" s="46"/>
      <c r="SBP19" s="46"/>
      <c r="SBQ19" s="46"/>
      <c r="SBR19" s="46"/>
      <c r="SBS19" s="46"/>
      <c r="SBT19" s="46"/>
      <c r="SBU19" s="46"/>
      <c r="SBV19" s="46"/>
      <c r="SBW19" s="46"/>
      <c r="SBX19" s="46"/>
      <c r="SBY19" s="46"/>
      <c r="SBZ19" s="46"/>
      <c r="SCA19" s="46"/>
      <c r="SCB19" s="46"/>
      <c r="SCC19" s="46"/>
      <c r="SCD19" s="46"/>
      <c r="SCE19" s="46"/>
      <c r="SCF19" s="46"/>
      <c r="SCG19" s="46"/>
      <c r="SCH19" s="46"/>
      <c r="SCI19" s="46"/>
      <c r="SCJ19" s="46"/>
      <c r="SCK19" s="46"/>
      <c r="SCL19" s="46"/>
      <c r="SCM19" s="46"/>
      <c r="SCN19" s="46"/>
      <c r="SCO19" s="46"/>
      <c r="SCP19" s="46"/>
      <c r="SCQ19" s="46"/>
      <c r="SCR19" s="46"/>
      <c r="SCS19" s="46"/>
      <c r="SCT19" s="46"/>
      <c r="SCU19" s="46"/>
      <c r="SCV19" s="46"/>
      <c r="SCW19" s="46"/>
      <c r="SCX19" s="46"/>
      <c r="SCY19" s="46"/>
      <c r="SCZ19" s="46"/>
      <c r="SDA19" s="46"/>
      <c r="SDB19" s="46"/>
      <c r="SDC19" s="46"/>
      <c r="SDD19" s="46"/>
      <c r="SDE19" s="46"/>
      <c r="SDF19" s="46"/>
      <c r="SDG19" s="46"/>
      <c r="SDH19" s="46"/>
      <c r="SDI19" s="46"/>
      <c r="SDJ19" s="46"/>
      <c r="SDK19" s="46"/>
      <c r="SDL19" s="46"/>
      <c r="SDM19" s="46"/>
      <c r="SDN19" s="46"/>
      <c r="SDO19" s="46"/>
      <c r="SDP19" s="46"/>
      <c r="SDQ19" s="46"/>
      <c r="SDR19" s="46"/>
      <c r="SDS19" s="46"/>
      <c r="SDT19" s="46"/>
      <c r="SDU19" s="46"/>
      <c r="SDV19" s="46"/>
      <c r="SDW19" s="46"/>
      <c r="SDX19" s="46"/>
      <c r="SDY19" s="46"/>
      <c r="SDZ19" s="46"/>
      <c r="SEA19" s="46"/>
      <c r="SEB19" s="46"/>
      <c r="SEC19" s="46"/>
      <c r="SED19" s="46"/>
      <c r="SEE19" s="46"/>
      <c r="SEF19" s="46"/>
      <c r="SEG19" s="46"/>
      <c r="SEH19" s="46"/>
      <c r="SEI19" s="46"/>
      <c r="SEJ19" s="46"/>
      <c r="SEK19" s="46"/>
      <c r="SEL19" s="46"/>
      <c r="SEM19" s="46"/>
      <c r="SEN19" s="46"/>
      <c r="SEO19" s="46"/>
      <c r="SEP19" s="46"/>
      <c r="SEQ19" s="46"/>
      <c r="SER19" s="46"/>
      <c r="SES19" s="46"/>
      <c r="SET19" s="46"/>
      <c r="SEU19" s="46"/>
      <c r="SEV19" s="46"/>
      <c r="SEW19" s="46"/>
      <c r="SEX19" s="46"/>
      <c r="SEY19" s="46"/>
      <c r="SEZ19" s="46"/>
      <c r="SFA19" s="46"/>
      <c r="SFB19" s="46"/>
      <c r="SFC19" s="46"/>
      <c r="SFD19" s="46"/>
      <c r="SFE19" s="46"/>
      <c r="SFF19" s="46"/>
      <c r="SFG19" s="46"/>
      <c r="SFH19" s="46"/>
      <c r="SFI19" s="46"/>
      <c r="SFJ19" s="46"/>
      <c r="SFK19" s="46"/>
      <c r="SFL19" s="46"/>
      <c r="SFM19" s="46"/>
      <c r="SFN19" s="46"/>
      <c r="SFO19" s="46"/>
      <c r="SFP19" s="46"/>
      <c r="SFQ19" s="46"/>
      <c r="SFR19" s="46"/>
      <c r="SFS19" s="46"/>
      <c r="SFT19" s="46"/>
      <c r="SFU19" s="46"/>
      <c r="SFV19" s="46"/>
      <c r="SFW19" s="46"/>
      <c r="SFX19" s="46"/>
      <c r="SFY19" s="46"/>
      <c r="SFZ19" s="46"/>
      <c r="SGA19" s="46"/>
      <c r="SGB19" s="46"/>
      <c r="SGC19" s="46"/>
      <c r="SGD19" s="46"/>
      <c r="SGE19" s="46"/>
      <c r="SGF19" s="46"/>
      <c r="SGG19" s="46"/>
      <c r="SGH19" s="46"/>
      <c r="SGI19" s="46"/>
      <c r="SGJ19" s="46"/>
      <c r="SGK19" s="46"/>
      <c r="SGL19" s="46"/>
      <c r="SGM19" s="46"/>
      <c r="SGN19" s="46"/>
      <c r="SGO19" s="46"/>
      <c r="SGP19" s="46"/>
      <c r="SGQ19" s="46"/>
      <c r="SGR19" s="46"/>
      <c r="SGS19" s="46"/>
      <c r="SGT19" s="46"/>
      <c r="SGU19" s="46"/>
      <c r="SGV19" s="46"/>
      <c r="SGW19" s="46"/>
      <c r="SGX19" s="46"/>
      <c r="SGY19" s="46"/>
      <c r="SGZ19" s="46"/>
      <c r="SHA19" s="46"/>
      <c r="SHB19" s="46"/>
      <c r="SHC19" s="46"/>
      <c r="SHD19" s="46"/>
      <c r="SHE19" s="46"/>
      <c r="SHF19" s="46"/>
      <c r="SHG19" s="46"/>
      <c r="SHH19" s="46"/>
      <c r="SHI19" s="46"/>
      <c r="SHJ19" s="46"/>
      <c r="SHK19" s="46"/>
      <c r="SHL19" s="46"/>
      <c r="SHM19" s="46"/>
      <c r="SHN19" s="46"/>
      <c r="SHO19" s="46"/>
      <c r="SHP19" s="46"/>
      <c r="SHQ19" s="46"/>
      <c r="SHR19" s="46"/>
      <c r="SHS19" s="46"/>
      <c r="SHT19" s="46"/>
      <c r="SHU19" s="46"/>
      <c r="SHV19" s="46"/>
      <c r="SHW19" s="46"/>
      <c r="SHX19" s="46"/>
      <c r="SHY19" s="46"/>
      <c r="SHZ19" s="46"/>
      <c r="SIA19" s="46"/>
      <c r="SIB19" s="46"/>
      <c r="SIC19" s="46"/>
      <c r="SID19" s="46"/>
      <c r="SIE19" s="46"/>
      <c r="SIF19" s="46"/>
      <c r="SIG19" s="46"/>
      <c r="SIH19" s="46"/>
      <c r="SII19" s="46"/>
      <c r="SIJ19" s="46"/>
      <c r="SIK19" s="46"/>
      <c r="SIL19" s="46"/>
      <c r="SIM19" s="46"/>
      <c r="SIN19" s="46"/>
      <c r="SIO19" s="46"/>
      <c r="SIP19" s="46"/>
      <c r="SIQ19" s="46"/>
      <c r="SIR19" s="46"/>
      <c r="SIS19" s="46"/>
      <c r="SIT19" s="46"/>
      <c r="SIU19" s="46"/>
      <c r="SIV19" s="46"/>
      <c r="SIW19" s="46"/>
      <c r="SIX19" s="46"/>
      <c r="SIY19" s="46"/>
      <c r="SIZ19" s="46"/>
      <c r="SJA19" s="46"/>
      <c r="SJB19" s="46"/>
      <c r="SJC19" s="46"/>
      <c r="SJD19" s="46"/>
      <c r="SJE19" s="46"/>
      <c r="SJF19" s="46"/>
      <c r="SJG19" s="46"/>
      <c r="SJH19" s="46"/>
      <c r="SJI19" s="46"/>
      <c r="SJJ19" s="46"/>
      <c r="SJK19" s="46"/>
      <c r="SJL19" s="46"/>
      <c r="SJM19" s="46"/>
      <c r="SJN19" s="46"/>
      <c r="SJO19" s="46"/>
      <c r="SJP19" s="46"/>
      <c r="SJQ19" s="46"/>
      <c r="SJR19" s="46"/>
      <c r="SJS19" s="46"/>
      <c r="SJT19" s="46"/>
      <c r="SJU19" s="46"/>
      <c r="SJV19" s="46"/>
      <c r="SJW19" s="46"/>
      <c r="SJX19" s="46"/>
      <c r="SJY19" s="46"/>
      <c r="SJZ19" s="46"/>
      <c r="SKA19" s="46"/>
      <c r="SKB19" s="46"/>
      <c r="SKC19" s="46"/>
      <c r="SKD19" s="46"/>
      <c r="SKE19" s="46"/>
      <c r="SKF19" s="46"/>
      <c r="SKG19" s="46"/>
      <c r="SKH19" s="46"/>
      <c r="SKI19" s="46"/>
      <c r="SKJ19" s="46"/>
      <c r="SKK19" s="46"/>
      <c r="SKL19" s="46"/>
      <c r="SKM19" s="46"/>
      <c r="SKN19" s="46"/>
      <c r="SKO19" s="46"/>
      <c r="SKP19" s="46"/>
      <c r="SKQ19" s="46"/>
      <c r="SKR19" s="46"/>
      <c r="SKS19" s="46"/>
      <c r="SKT19" s="46"/>
      <c r="SKU19" s="46"/>
      <c r="SKV19" s="46"/>
      <c r="SKW19" s="46"/>
      <c r="SKX19" s="46"/>
      <c r="SKY19" s="46"/>
      <c r="SKZ19" s="46"/>
      <c r="SLA19" s="46"/>
      <c r="SLB19" s="46"/>
      <c r="SLC19" s="46"/>
      <c r="SLD19" s="46"/>
      <c r="SLE19" s="46"/>
      <c r="SLF19" s="46"/>
      <c r="SLG19" s="46"/>
      <c r="SLH19" s="46"/>
      <c r="SLI19" s="46"/>
      <c r="SLJ19" s="46"/>
      <c r="SLK19" s="46"/>
      <c r="SLL19" s="46"/>
      <c r="SLM19" s="46"/>
      <c r="SLN19" s="46"/>
      <c r="SLO19" s="46"/>
      <c r="SLP19" s="46"/>
      <c r="SLQ19" s="46"/>
      <c r="SLR19" s="46"/>
      <c r="SLS19" s="46"/>
      <c r="SLT19" s="46"/>
      <c r="SLU19" s="46"/>
      <c r="SLV19" s="46"/>
      <c r="SLW19" s="46"/>
      <c r="SLX19" s="46"/>
      <c r="SLY19" s="46"/>
      <c r="SLZ19" s="46"/>
      <c r="SMA19" s="46"/>
      <c r="SMB19" s="46"/>
      <c r="SMC19" s="46"/>
      <c r="SMD19" s="46"/>
      <c r="SME19" s="46"/>
      <c r="SMF19" s="46"/>
      <c r="SMG19" s="46"/>
      <c r="SMH19" s="46"/>
      <c r="SMI19" s="46"/>
      <c r="SMJ19" s="46"/>
      <c r="SMK19" s="46"/>
      <c r="SML19" s="46"/>
      <c r="SMM19" s="46"/>
      <c r="SMN19" s="46"/>
      <c r="SMO19" s="46"/>
      <c r="SMP19" s="46"/>
      <c r="SMQ19" s="46"/>
      <c r="SMR19" s="46"/>
      <c r="SMS19" s="46"/>
      <c r="SMT19" s="46"/>
      <c r="SMU19" s="46"/>
      <c r="SMV19" s="46"/>
      <c r="SMW19" s="46"/>
      <c r="SMX19" s="46"/>
      <c r="SMY19" s="46"/>
      <c r="SMZ19" s="46"/>
      <c r="SNA19" s="46"/>
      <c r="SNB19" s="46"/>
      <c r="SNC19" s="46"/>
      <c r="SND19" s="46"/>
      <c r="SNE19" s="46"/>
      <c r="SNF19" s="46"/>
      <c r="SNG19" s="46"/>
      <c r="SNH19" s="46"/>
      <c r="SNI19" s="46"/>
      <c r="SNJ19" s="46"/>
      <c r="SNK19" s="46"/>
      <c r="SNL19" s="46"/>
      <c r="SNM19" s="46"/>
      <c r="SNN19" s="46"/>
      <c r="SNO19" s="46"/>
      <c r="SNP19" s="46"/>
      <c r="SNQ19" s="46"/>
      <c r="SNR19" s="46"/>
      <c r="SNS19" s="46"/>
      <c r="SNT19" s="46"/>
      <c r="SNU19" s="46"/>
      <c r="SNV19" s="46"/>
      <c r="SNW19" s="46"/>
      <c r="SNX19" s="46"/>
      <c r="SNY19" s="46"/>
      <c r="SNZ19" s="46"/>
      <c r="SOA19" s="46"/>
      <c r="SOB19" s="46"/>
      <c r="SOC19" s="46"/>
      <c r="SOD19" s="46"/>
      <c r="SOE19" s="46"/>
      <c r="SOF19" s="46"/>
      <c r="SOG19" s="46"/>
      <c r="SOH19" s="46"/>
      <c r="SOI19" s="46"/>
      <c r="SOJ19" s="46"/>
      <c r="SOK19" s="46"/>
      <c r="SOL19" s="46"/>
      <c r="SOM19" s="46"/>
      <c r="SON19" s="46"/>
      <c r="SOO19" s="46"/>
      <c r="SOP19" s="46"/>
      <c r="SOQ19" s="46"/>
      <c r="SOR19" s="46"/>
      <c r="SOS19" s="46"/>
      <c r="SOT19" s="46"/>
      <c r="SOU19" s="46"/>
      <c r="SOV19" s="46"/>
      <c r="SOW19" s="46"/>
      <c r="SOX19" s="46"/>
      <c r="SOY19" s="46"/>
      <c r="SOZ19" s="46"/>
      <c r="SPA19" s="46"/>
      <c r="SPB19" s="46"/>
      <c r="SPC19" s="46"/>
      <c r="SPD19" s="46"/>
      <c r="SPE19" s="46"/>
      <c r="SPF19" s="46"/>
      <c r="SPG19" s="46"/>
      <c r="SPH19" s="46"/>
      <c r="SPI19" s="46"/>
      <c r="SPJ19" s="46"/>
      <c r="SPK19" s="46"/>
      <c r="SPL19" s="46"/>
      <c r="SPM19" s="46"/>
      <c r="SPN19" s="46"/>
      <c r="SPO19" s="46"/>
      <c r="SPP19" s="46"/>
      <c r="SPQ19" s="46"/>
      <c r="SPR19" s="46"/>
      <c r="SPS19" s="46"/>
      <c r="SPT19" s="46"/>
      <c r="SPU19" s="46"/>
      <c r="SPV19" s="46"/>
      <c r="SPW19" s="46"/>
      <c r="SPX19" s="46"/>
      <c r="SPY19" s="46"/>
      <c r="SPZ19" s="46"/>
      <c r="SQA19" s="46"/>
      <c r="SQB19" s="46"/>
      <c r="SQC19" s="46"/>
      <c r="SQD19" s="46"/>
      <c r="SQE19" s="46"/>
      <c r="SQF19" s="46"/>
      <c r="SQG19" s="46"/>
      <c r="SQH19" s="46"/>
      <c r="SQI19" s="46"/>
      <c r="SQJ19" s="46"/>
      <c r="SQK19" s="46"/>
      <c r="SQL19" s="46"/>
      <c r="SQM19" s="46"/>
      <c r="SQN19" s="46"/>
      <c r="SQO19" s="46"/>
      <c r="SQP19" s="46"/>
      <c r="SQQ19" s="46"/>
      <c r="SQR19" s="46"/>
      <c r="SQS19" s="46"/>
      <c r="SQT19" s="46"/>
      <c r="SQU19" s="46"/>
      <c r="SQV19" s="46"/>
      <c r="SQW19" s="46"/>
      <c r="SQX19" s="46"/>
      <c r="SQY19" s="46"/>
      <c r="SQZ19" s="46"/>
      <c r="SRA19" s="46"/>
      <c r="SRB19" s="46"/>
      <c r="SRC19" s="46"/>
      <c r="SRD19" s="46"/>
      <c r="SRE19" s="46"/>
      <c r="SRF19" s="46"/>
      <c r="SRG19" s="46"/>
      <c r="SRH19" s="46"/>
      <c r="SRI19" s="46"/>
      <c r="SRJ19" s="46"/>
      <c r="SRK19" s="46"/>
      <c r="SRL19" s="46"/>
      <c r="SRM19" s="46"/>
      <c r="SRN19" s="46"/>
      <c r="SRO19" s="46"/>
      <c r="SRP19" s="46"/>
      <c r="SRQ19" s="46"/>
      <c r="SRR19" s="46"/>
      <c r="SRS19" s="46"/>
      <c r="SRT19" s="46"/>
      <c r="SRU19" s="46"/>
      <c r="SRV19" s="46"/>
      <c r="SRW19" s="46"/>
      <c r="SRX19" s="46"/>
      <c r="SRY19" s="46"/>
      <c r="SRZ19" s="46"/>
      <c r="SSA19" s="46"/>
      <c r="SSB19" s="46"/>
      <c r="SSC19" s="46"/>
      <c r="SSD19" s="46"/>
      <c r="SSE19" s="46"/>
      <c r="SSF19" s="46"/>
      <c r="SSG19" s="46"/>
      <c r="SSH19" s="46"/>
      <c r="SSI19" s="46"/>
      <c r="SSJ19" s="46"/>
      <c r="SSK19" s="46"/>
      <c r="SSL19" s="46"/>
      <c r="SSM19" s="46"/>
      <c r="SSN19" s="46"/>
      <c r="SSO19" s="46"/>
      <c r="SSP19" s="46"/>
      <c r="SSQ19" s="46"/>
      <c r="SSR19" s="46"/>
      <c r="SSS19" s="46"/>
      <c r="SST19" s="46"/>
      <c r="SSU19" s="46"/>
      <c r="SSV19" s="46"/>
      <c r="SSW19" s="46"/>
      <c r="SSX19" s="46"/>
      <c r="SSY19" s="46"/>
      <c r="SSZ19" s="46"/>
      <c r="STA19" s="46"/>
      <c r="STB19" s="46"/>
      <c r="STC19" s="46"/>
      <c r="STD19" s="46"/>
      <c r="STE19" s="46"/>
      <c r="STF19" s="46"/>
      <c r="STG19" s="46"/>
      <c r="STH19" s="46"/>
      <c r="STI19" s="46"/>
      <c r="STJ19" s="46"/>
      <c r="STK19" s="46"/>
      <c r="STL19" s="46"/>
      <c r="STM19" s="46"/>
      <c r="STN19" s="46"/>
      <c r="STO19" s="46"/>
      <c r="STP19" s="46"/>
      <c r="STQ19" s="46"/>
      <c r="STR19" s="46"/>
      <c r="STS19" s="46"/>
      <c r="STT19" s="46"/>
      <c r="STU19" s="46"/>
      <c r="STV19" s="46"/>
      <c r="STW19" s="46"/>
      <c r="STX19" s="46"/>
      <c r="STY19" s="46"/>
      <c r="STZ19" s="46"/>
      <c r="SUA19" s="46"/>
      <c r="SUB19" s="46"/>
      <c r="SUC19" s="46"/>
      <c r="SUD19" s="46"/>
      <c r="SUE19" s="46"/>
      <c r="SUF19" s="46"/>
      <c r="SUG19" s="46"/>
      <c r="SUH19" s="46"/>
      <c r="SUI19" s="46"/>
      <c r="SUJ19" s="46"/>
      <c r="SUK19" s="46"/>
      <c r="SUL19" s="46"/>
      <c r="SUM19" s="46"/>
      <c r="SUN19" s="46"/>
      <c r="SUO19" s="46"/>
      <c r="SUP19" s="46"/>
      <c r="SUQ19" s="46"/>
      <c r="SUR19" s="46"/>
      <c r="SUS19" s="46"/>
      <c r="SUT19" s="46"/>
      <c r="SUU19" s="46"/>
      <c r="SUV19" s="46"/>
      <c r="SUW19" s="46"/>
      <c r="SUX19" s="46"/>
      <c r="SUY19" s="46"/>
      <c r="SUZ19" s="46"/>
      <c r="SVA19" s="46"/>
      <c r="SVB19" s="46"/>
      <c r="SVC19" s="46"/>
      <c r="SVD19" s="46"/>
      <c r="SVE19" s="46"/>
      <c r="SVF19" s="46"/>
      <c r="SVG19" s="46"/>
      <c r="SVH19" s="46"/>
      <c r="SVI19" s="46"/>
      <c r="SVJ19" s="46"/>
      <c r="SVK19" s="46"/>
      <c r="SVL19" s="46"/>
      <c r="SVM19" s="46"/>
      <c r="SVN19" s="46"/>
      <c r="SVO19" s="46"/>
      <c r="SVP19" s="46"/>
      <c r="SVQ19" s="46"/>
      <c r="SVR19" s="46"/>
      <c r="SVS19" s="46"/>
      <c r="SVT19" s="46"/>
      <c r="SVU19" s="46"/>
      <c r="SVV19" s="46"/>
      <c r="SVW19" s="46"/>
      <c r="SVX19" s="46"/>
      <c r="SVY19" s="46"/>
      <c r="SVZ19" s="46"/>
      <c r="SWA19" s="46"/>
      <c r="SWB19" s="46"/>
      <c r="SWC19" s="46"/>
      <c r="SWD19" s="46"/>
      <c r="SWE19" s="46"/>
      <c r="SWF19" s="46"/>
      <c r="SWG19" s="46"/>
      <c r="SWH19" s="46"/>
      <c r="SWI19" s="46"/>
      <c r="SWJ19" s="46"/>
      <c r="SWK19" s="46"/>
      <c r="SWL19" s="46"/>
      <c r="SWM19" s="46"/>
      <c r="SWN19" s="46"/>
      <c r="SWO19" s="46"/>
      <c r="SWP19" s="46"/>
      <c r="SWQ19" s="46"/>
      <c r="SWR19" s="46"/>
      <c r="SWS19" s="46"/>
      <c r="SWT19" s="46"/>
      <c r="SWU19" s="46"/>
      <c r="SWV19" s="46"/>
      <c r="SWW19" s="46"/>
      <c r="SWX19" s="46"/>
      <c r="SWY19" s="46"/>
      <c r="SWZ19" s="46"/>
      <c r="SXA19" s="46"/>
      <c r="SXB19" s="46"/>
      <c r="SXC19" s="46"/>
      <c r="SXD19" s="46"/>
      <c r="SXE19" s="46"/>
      <c r="SXF19" s="46"/>
      <c r="SXG19" s="46"/>
      <c r="SXH19" s="46"/>
      <c r="SXI19" s="46"/>
      <c r="SXJ19" s="46"/>
      <c r="SXK19" s="46"/>
      <c r="SXL19" s="46"/>
      <c r="SXM19" s="46"/>
      <c r="SXN19" s="46"/>
      <c r="SXO19" s="46"/>
      <c r="SXP19" s="46"/>
      <c r="SXQ19" s="46"/>
      <c r="SXR19" s="46"/>
      <c r="SXS19" s="46"/>
      <c r="SXT19" s="46"/>
      <c r="SXU19" s="46"/>
      <c r="SXV19" s="46"/>
      <c r="SXW19" s="46"/>
      <c r="SXX19" s="46"/>
      <c r="SXY19" s="46"/>
      <c r="SXZ19" s="46"/>
      <c r="SYA19" s="46"/>
      <c r="SYB19" s="46"/>
      <c r="SYC19" s="46"/>
      <c r="SYD19" s="46"/>
      <c r="SYE19" s="46"/>
      <c r="SYF19" s="46"/>
      <c r="SYG19" s="46"/>
      <c r="SYH19" s="46"/>
      <c r="SYI19" s="46"/>
      <c r="SYJ19" s="46"/>
      <c r="SYK19" s="46"/>
      <c r="SYL19" s="46"/>
      <c r="SYM19" s="46"/>
      <c r="SYN19" s="46"/>
      <c r="SYO19" s="46"/>
      <c r="SYP19" s="46"/>
      <c r="SYQ19" s="46"/>
      <c r="SYR19" s="46"/>
      <c r="SYS19" s="46"/>
      <c r="SYT19" s="46"/>
      <c r="SYU19" s="46"/>
      <c r="SYV19" s="46"/>
      <c r="SYW19" s="46"/>
      <c r="SYX19" s="46"/>
      <c r="SYY19" s="46"/>
      <c r="SYZ19" s="46"/>
      <c r="SZA19" s="46"/>
      <c r="SZB19" s="46"/>
      <c r="SZC19" s="46"/>
      <c r="SZD19" s="46"/>
      <c r="SZE19" s="46"/>
      <c r="SZF19" s="46"/>
      <c r="SZG19" s="46"/>
      <c r="SZH19" s="46"/>
      <c r="SZI19" s="46"/>
      <c r="SZJ19" s="46"/>
      <c r="SZK19" s="46"/>
      <c r="SZL19" s="46"/>
      <c r="SZM19" s="46"/>
      <c r="SZN19" s="46"/>
      <c r="SZO19" s="46"/>
      <c r="SZP19" s="46"/>
      <c r="SZQ19" s="46"/>
      <c r="SZR19" s="46"/>
      <c r="SZS19" s="46"/>
      <c r="SZT19" s="46"/>
      <c r="SZU19" s="46"/>
      <c r="SZV19" s="46"/>
      <c r="SZW19" s="46"/>
      <c r="SZX19" s="46"/>
      <c r="SZY19" s="46"/>
      <c r="SZZ19" s="46"/>
      <c r="TAA19" s="46"/>
      <c r="TAB19" s="46"/>
      <c r="TAC19" s="46"/>
      <c r="TAD19" s="46"/>
      <c r="TAE19" s="46"/>
      <c r="TAF19" s="46"/>
      <c r="TAG19" s="46"/>
      <c r="TAH19" s="46"/>
      <c r="TAI19" s="46"/>
      <c r="TAJ19" s="46"/>
      <c r="TAK19" s="46"/>
      <c r="TAL19" s="46"/>
      <c r="TAM19" s="46"/>
      <c r="TAN19" s="46"/>
      <c r="TAO19" s="46"/>
      <c r="TAP19" s="46"/>
      <c r="TAQ19" s="46"/>
      <c r="TAR19" s="46"/>
      <c r="TAS19" s="46"/>
      <c r="TAT19" s="46"/>
      <c r="TAU19" s="46"/>
      <c r="TAV19" s="46"/>
      <c r="TAW19" s="46"/>
      <c r="TAX19" s="46"/>
      <c r="TAY19" s="46"/>
      <c r="TAZ19" s="46"/>
      <c r="TBA19" s="46"/>
      <c r="TBB19" s="46"/>
      <c r="TBC19" s="46"/>
      <c r="TBD19" s="46"/>
      <c r="TBE19" s="46"/>
      <c r="TBF19" s="46"/>
      <c r="TBG19" s="46"/>
      <c r="TBH19" s="46"/>
      <c r="TBI19" s="46"/>
      <c r="TBJ19" s="46"/>
      <c r="TBK19" s="46"/>
      <c r="TBL19" s="46"/>
      <c r="TBM19" s="46"/>
      <c r="TBN19" s="46"/>
      <c r="TBO19" s="46"/>
      <c r="TBP19" s="46"/>
      <c r="TBQ19" s="46"/>
      <c r="TBR19" s="46"/>
      <c r="TBS19" s="46"/>
      <c r="TBT19" s="46"/>
      <c r="TBU19" s="46"/>
      <c r="TBV19" s="46"/>
      <c r="TBW19" s="46"/>
      <c r="TBX19" s="46"/>
      <c r="TBY19" s="46"/>
      <c r="TBZ19" s="46"/>
      <c r="TCA19" s="46"/>
      <c r="TCB19" s="46"/>
      <c r="TCC19" s="46"/>
      <c r="TCD19" s="46"/>
      <c r="TCE19" s="46"/>
      <c r="TCF19" s="46"/>
      <c r="TCG19" s="46"/>
      <c r="TCH19" s="46"/>
      <c r="TCI19" s="46"/>
      <c r="TCJ19" s="46"/>
      <c r="TCK19" s="46"/>
      <c r="TCL19" s="46"/>
      <c r="TCM19" s="46"/>
      <c r="TCN19" s="46"/>
      <c r="TCO19" s="46"/>
      <c r="TCP19" s="46"/>
      <c r="TCQ19" s="46"/>
      <c r="TCR19" s="46"/>
      <c r="TCS19" s="46"/>
      <c r="TCT19" s="46"/>
      <c r="TCU19" s="46"/>
      <c r="TCV19" s="46"/>
      <c r="TCW19" s="46"/>
      <c r="TCX19" s="46"/>
      <c r="TCY19" s="46"/>
      <c r="TCZ19" s="46"/>
      <c r="TDA19" s="46"/>
      <c r="TDB19" s="46"/>
      <c r="TDC19" s="46"/>
      <c r="TDD19" s="46"/>
      <c r="TDE19" s="46"/>
      <c r="TDF19" s="46"/>
      <c r="TDG19" s="46"/>
      <c r="TDH19" s="46"/>
      <c r="TDI19" s="46"/>
      <c r="TDJ19" s="46"/>
      <c r="TDK19" s="46"/>
      <c r="TDL19" s="46"/>
      <c r="TDM19" s="46"/>
      <c r="TDN19" s="46"/>
      <c r="TDO19" s="46"/>
      <c r="TDP19" s="46"/>
      <c r="TDQ19" s="46"/>
      <c r="TDR19" s="46"/>
      <c r="TDS19" s="46"/>
      <c r="TDT19" s="46"/>
      <c r="TDU19" s="46"/>
      <c r="TDV19" s="46"/>
      <c r="TDW19" s="46"/>
      <c r="TDX19" s="46"/>
      <c r="TDY19" s="46"/>
      <c r="TDZ19" s="46"/>
      <c r="TEA19" s="46"/>
      <c r="TEB19" s="46"/>
      <c r="TEC19" s="46"/>
      <c r="TED19" s="46"/>
      <c r="TEE19" s="46"/>
      <c r="TEF19" s="46"/>
      <c r="TEG19" s="46"/>
      <c r="TEH19" s="46"/>
      <c r="TEI19" s="46"/>
      <c r="TEJ19" s="46"/>
      <c r="TEK19" s="46"/>
      <c r="TEL19" s="46"/>
      <c r="TEM19" s="46"/>
      <c r="TEN19" s="46"/>
      <c r="TEO19" s="46"/>
      <c r="TEP19" s="46"/>
      <c r="TEQ19" s="46"/>
      <c r="TER19" s="46"/>
      <c r="TES19" s="46"/>
      <c r="TET19" s="46"/>
      <c r="TEU19" s="46"/>
      <c r="TEV19" s="46"/>
      <c r="TEW19" s="46"/>
      <c r="TEX19" s="46"/>
      <c r="TEY19" s="46"/>
      <c r="TEZ19" s="46"/>
      <c r="TFA19" s="46"/>
      <c r="TFB19" s="46"/>
      <c r="TFC19" s="46"/>
      <c r="TFD19" s="46"/>
      <c r="TFE19" s="46"/>
      <c r="TFF19" s="46"/>
      <c r="TFG19" s="46"/>
      <c r="TFH19" s="46"/>
      <c r="TFI19" s="46"/>
      <c r="TFJ19" s="46"/>
      <c r="TFK19" s="46"/>
      <c r="TFL19" s="46"/>
      <c r="TFM19" s="46"/>
      <c r="TFN19" s="46"/>
      <c r="TFO19" s="46"/>
      <c r="TFP19" s="46"/>
      <c r="TFQ19" s="46"/>
      <c r="TFR19" s="46"/>
      <c r="TFS19" s="46"/>
      <c r="TFT19" s="46"/>
      <c r="TFU19" s="46"/>
      <c r="TFV19" s="46"/>
      <c r="TFW19" s="46"/>
      <c r="TFX19" s="46"/>
      <c r="TFY19" s="46"/>
      <c r="TFZ19" s="46"/>
      <c r="TGA19" s="46"/>
      <c r="TGB19" s="46"/>
      <c r="TGC19" s="46"/>
      <c r="TGD19" s="46"/>
      <c r="TGE19" s="46"/>
      <c r="TGF19" s="46"/>
      <c r="TGG19" s="46"/>
      <c r="TGH19" s="46"/>
      <c r="TGI19" s="46"/>
      <c r="TGJ19" s="46"/>
      <c r="TGK19" s="46"/>
      <c r="TGL19" s="46"/>
      <c r="TGM19" s="46"/>
      <c r="TGN19" s="46"/>
      <c r="TGO19" s="46"/>
      <c r="TGP19" s="46"/>
      <c r="TGQ19" s="46"/>
      <c r="TGR19" s="46"/>
      <c r="TGS19" s="46"/>
      <c r="TGT19" s="46"/>
      <c r="TGU19" s="46"/>
      <c r="TGV19" s="46"/>
      <c r="TGW19" s="46"/>
      <c r="TGX19" s="46"/>
      <c r="TGY19" s="46"/>
      <c r="TGZ19" s="46"/>
      <c r="THA19" s="46"/>
      <c r="THB19" s="46"/>
      <c r="THC19" s="46"/>
      <c r="THD19" s="46"/>
      <c r="THE19" s="46"/>
      <c r="THF19" s="46"/>
      <c r="THG19" s="46"/>
      <c r="THH19" s="46"/>
      <c r="THI19" s="46"/>
      <c r="THJ19" s="46"/>
      <c r="THK19" s="46"/>
      <c r="THL19" s="46"/>
      <c r="THM19" s="46"/>
      <c r="THN19" s="46"/>
      <c r="THO19" s="46"/>
      <c r="THP19" s="46"/>
      <c r="THQ19" s="46"/>
      <c r="THR19" s="46"/>
      <c r="THS19" s="46"/>
      <c r="THT19" s="46"/>
      <c r="THU19" s="46"/>
      <c r="THV19" s="46"/>
      <c r="THW19" s="46"/>
      <c r="THX19" s="46"/>
      <c r="THY19" s="46"/>
      <c r="THZ19" s="46"/>
      <c r="TIA19" s="46"/>
      <c r="TIB19" s="46"/>
      <c r="TIC19" s="46"/>
      <c r="TID19" s="46"/>
      <c r="TIE19" s="46"/>
      <c r="TIF19" s="46"/>
      <c r="TIG19" s="46"/>
      <c r="TIH19" s="46"/>
      <c r="TII19" s="46"/>
      <c r="TIJ19" s="46"/>
      <c r="TIK19" s="46"/>
      <c r="TIL19" s="46"/>
      <c r="TIM19" s="46"/>
      <c r="TIN19" s="46"/>
      <c r="TIO19" s="46"/>
      <c r="TIP19" s="46"/>
      <c r="TIQ19" s="46"/>
      <c r="TIR19" s="46"/>
      <c r="TIS19" s="46"/>
      <c r="TIT19" s="46"/>
      <c r="TIU19" s="46"/>
      <c r="TIV19" s="46"/>
      <c r="TIW19" s="46"/>
      <c r="TIX19" s="46"/>
      <c r="TIY19" s="46"/>
      <c r="TIZ19" s="46"/>
      <c r="TJA19" s="46"/>
      <c r="TJB19" s="46"/>
      <c r="TJC19" s="46"/>
      <c r="TJD19" s="46"/>
      <c r="TJE19" s="46"/>
      <c r="TJF19" s="46"/>
      <c r="TJG19" s="46"/>
      <c r="TJH19" s="46"/>
      <c r="TJI19" s="46"/>
      <c r="TJJ19" s="46"/>
      <c r="TJK19" s="46"/>
      <c r="TJL19" s="46"/>
      <c r="TJM19" s="46"/>
      <c r="TJN19" s="46"/>
      <c r="TJO19" s="46"/>
      <c r="TJP19" s="46"/>
      <c r="TJQ19" s="46"/>
      <c r="TJR19" s="46"/>
      <c r="TJS19" s="46"/>
      <c r="TJT19" s="46"/>
      <c r="TJU19" s="46"/>
      <c r="TJV19" s="46"/>
      <c r="TJW19" s="46"/>
      <c r="TJX19" s="46"/>
      <c r="TJY19" s="46"/>
      <c r="TJZ19" s="46"/>
      <c r="TKA19" s="46"/>
      <c r="TKB19" s="46"/>
      <c r="TKC19" s="46"/>
      <c r="TKD19" s="46"/>
      <c r="TKE19" s="46"/>
      <c r="TKF19" s="46"/>
      <c r="TKG19" s="46"/>
      <c r="TKH19" s="46"/>
      <c r="TKI19" s="46"/>
      <c r="TKJ19" s="46"/>
      <c r="TKK19" s="46"/>
      <c r="TKL19" s="46"/>
      <c r="TKM19" s="46"/>
      <c r="TKN19" s="46"/>
      <c r="TKO19" s="46"/>
      <c r="TKP19" s="46"/>
      <c r="TKQ19" s="46"/>
      <c r="TKR19" s="46"/>
      <c r="TKS19" s="46"/>
      <c r="TKT19" s="46"/>
      <c r="TKU19" s="46"/>
      <c r="TKV19" s="46"/>
      <c r="TKW19" s="46"/>
      <c r="TKX19" s="46"/>
      <c r="TKY19" s="46"/>
      <c r="TKZ19" s="46"/>
      <c r="TLA19" s="46"/>
      <c r="TLB19" s="46"/>
      <c r="TLC19" s="46"/>
      <c r="TLD19" s="46"/>
      <c r="TLE19" s="46"/>
      <c r="TLF19" s="46"/>
      <c r="TLG19" s="46"/>
      <c r="TLH19" s="46"/>
      <c r="TLI19" s="46"/>
      <c r="TLJ19" s="46"/>
      <c r="TLK19" s="46"/>
      <c r="TLL19" s="46"/>
      <c r="TLM19" s="46"/>
      <c r="TLN19" s="46"/>
      <c r="TLO19" s="46"/>
      <c r="TLP19" s="46"/>
      <c r="TLQ19" s="46"/>
      <c r="TLR19" s="46"/>
      <c r="TLS19" s="46"/>
      <c r="TLT19" s="46"/>
      <c r="TLU19" s="46"/>
      <c r="TLV19" s="46"/>
      <c r="TLW19" s="46"/>
      <c r="TLX19" s="46"/>
      <c r="TLY19" s="46"/>
      <c r="TLZ19" s="46"/>
      <c r="TMA19" s="46"/>
      <c r="TMB19" s="46"/>
      <c r="TMC19" s="46"/>
      <c r="TMD19" s="46"/>
      <c r="TME19" s="46"/>
      <c r="TMF19" s="46"/>
      <c r="TMG19" s="46"/>
      <c r="TMH19" s="46"/>
      <c r="TMI19" s="46"/>
      <c r="TMJ19" s="46"/>
      <c r="TMK19" s="46"/>
      <c r="TML19" s="46"/>
      <c r="TMM19" s="46"/>
      <c r="TMN19" s="46"/>
      <c r="TMO19" s="46"/>
      <c r="TMP19" s="46"/>
      <c r="TMQ19" s="46"/>
      <c r="TMR19" s="46"/>
      <c r="TMS19" s="46"/>
      <c r="TMT19" s="46"/>
      <c r="TMU19" s="46"/>
      <c r="TMV19" s="46"/>
      <c r="TMW19" s="46"/>
      <c r="TMX19" s="46"/>
      <c r="TMY19" s="46"/>
      <c r="TMZ19" s="46"/>
      <c r="TNA19" s="46"/>
      <c r="TNB19" s="46"/>
      <c r="TNC19" s="46"/>
      <c r="TND19" s="46"/>
      <c r="TNE19" s="46"/>
      <c r="TNF19" s="46"/>
      <c r="TNG19" s="46"/>
      <c r="TNH19" s="46"/>
      <c r="TNI19" s="46"/>
      <c r="TNJ19" s="46"/>
      <c r="TNK19" s="46"/>
      <c r="TNL19" s="46"/>
      <c r="TNM19" s="46"/>
      <c r="TNN19" s="46"/>
      <c r="TNO19" s="46"/>
      <c r="TNP19" s="46"/>
      <c r="TNQ19" s="46"/>
      <c r="TNR19" s="46"/>
      <c r="TNS19" s="46"/>
      <c r="TNT19" s="46"/>
      <c r="TNU19" s="46"/>
      <c r="TNV19" s="46"/>
      <c r="TNW19" s="46"/>
      <c r="TNX19" s="46"/>
      <c r="TNY19" s="46"/>
      <c r="TNZ19" s="46"/>
      <c r="TOA19" s="46"/>
      <c r="TOB19" s="46"/>
      <c r="TOC19" s="46"/>
      <c r="TOD19" s="46"/>
      <c r="TOE19" s="46"/>
      <c r="TOF19" s="46"/>
      <c r="TOG19" s="46"/>
      <c r="TOH19" s="46"/>
      <c r="TOI19" s="46"/>
      <c r="TOJ19" s="46"/>
      <c r="TOK19" s="46"/>
      <c r="TOL19" s="46"/>
      <c r="TOM19" s="46"/>
      <c r="TON19" s="46"/>
      <c r="TOO19" s="46"/>
      <c r="TOP19" s="46"/>
      <c r="TOQ19" s="46"/>
      <c r="TOR19" s="46"/>
      <c r="TOS19" s="46"/>
      <c r="TOT19" s="46"/>
      <c r="TOU19" s="46"/>
      <c r="TOV19" s="46"/>
      <c r="TOW19" s="46"/>
      <c r="TOX19" s="46"/>
      <c r="TOY19" s="46"/>
      <c r="TOZ19" s="46"/>
      <c r="TPA19" s="46"/>
      <c r="TPB19" s="46"/>
      <c r="TPC19" s="46"/>
      <c r="TPD19" s="46"/>
      <c r="TPE19" s="46"/>
      <c r="TPF19" s="46"/>
      <c r="TPG19" s="46"/>
      <c r="TPH19" s="46"/>
      <c r="TPI19" s="46"/>
      <c r="TPJ19" s="46"/>
      <c r="TPK19" s="46"/>
      <c r="TPL19" s="46"/>
      <c r="TPM19" s="46"/>
      <c r="TPN19" s="46"/>
      <c r="TPO19" s="46"/>
      <c r="TPP19" s="46"/>
      <c r="TPQ19" s="46"/>
      <c r="TPR19" s="46"/>
      <c r="TPS19" s="46"/>
      <c r="TPT19" s="46"/>
      <c r="TPU19" s="46"/>
      <c r="TPV19" s="46"/>
      <c r="TPW19" s="46"/>
      <c r="TPX19" s="46"/>
      <c r="TPY19" s="46"/>
      <c r="TPZ19" s="46"/>
      <c r="TQA19" s="46"/>
      <c r="TQB19" s="46"/>
      <c r="TQC19" s="46"/>
      <c r="TQD19" s="46"/>
      <c r="TQE19" s="46"/>
      <c r="TQF19" s="46"/>
      <c r="TQG19" s="46"/>
      <c r="TQH19" s="46"/>
      <c r="TQI19" s="46"/>
      <c r="TQJ19" s="46"/>
      <c r="TQK19" s="46"/>
      <c r="TQL19" s="46"/>
      <c r="TQM19" s="46"/>
      <c r="TQN19" s="46"/>
      <c r="TQO19" s="46"/>
      <c r="TQP19" s="46"/>
      <c r="TQQ19" s="46"/>
      <c r="TQR19" s="46"/>
      <c r="TQS19" s="46"/>
      <c r="TQT19" s="46"/>
      <c r="TQU19" s="46"/>
      <c r="TQV19" s="46"/>
      <c r="TQW19" s="46"/>
      <c r="TQX19" s="46"/>
      <c r="TQY19" s="46"/>
      <c r="TQZ19" s="46"/>
      <c r="TRA19" s="46"/>
      <c r="TRB19" s="46"/>
      <c r="TRC19" s="46"/>
      <c r="TRD19" s="46"/>
      <c r="TRE19" s="46"/>
      <c r="TRF19" s="46"/>
      <c r="TRG19" s="46"/>
      <c r="TRH19" s="46"/>
      <c r="TRI19" s="46"/>
      <c r="TRJ19" s="46"/>
      <c r="TRK19" s="46"/>
      <c r="TRL19" s="46"/>
      <c r="TRM19" s="46"/>
      <c r="TRN19" s="46"/>
      <c r="TRO19" s="46"/>
      <c r="TRP19" s="46"/>
      <c r="TRQ19" s="46"/>
      <c r="TRR19" s="46"/>
      <c r="TRS19" s="46"/>
      <c r="TRT19" s="46"/>
      <c r="TRU19" s="46"/>
      <c r="TRV19" s="46"/>
      <c r="TRW19" s="46"/>
      <c r="TRX19" s="46"/>
      <c r="TRY19" s="46"/>
      <c r="TRZ19" s="46"/>
      <c r="TSA19" s="46"/>
      <c r="TSB19" s="46"/>
      <c r="TSC19" s="46"/>
      <c r="TSD19" s="46"/>
      <c r="TSE19" s="46"/>
      <c r="TSF19" s="46"/>
      <c r="TSG19" s="46"/>
      <c r="TSH19" s="46"/>
      <c r="TSI19" s="46"/>
      <c r="TSJ19" s="46"/>
      <c r="TSK19" s="46"/>
      <c r="TSL19" s="46"/>
      <c r="TSM19" s="46"/>
      <c r="TSN19" s="46"/>
      <c r="TSO19" s="46"/>
      <c r="TSP19" s="46"/>
      <c r="TSQ19" s="46"/>
      <c r="TSR19" s="46"/>
      <c r="TSS19" s="46"/>
      <c r="TST19" s="46"/>
      <c r="TSU19" s="46"/>
      <c r="TSV19" s="46"/>
      <c r="TSW19" s="46"/>
      <c r="TSX19" s="46"/>
      <c r="TSY19" s="46"/>
      <c r="TSZ19" s="46"/>
      <c r="TTA19" s="46"/>
      <c r="TTB19" s="46"/>
      <c r="TTC19" s="46"/>
      <c r="TTD19" s="46"/>
      <c r="TTE19" s="46"/>
      <c r="TTF19" s="46"/>
      <c r="TTG19" s="46"/>
      <c r="TTH19" s="46"/>
      <c r="TTI19" s="46"/>
      <c r="TTJ19" s="46"/>
      <c r="TTK19" s="46"/>
      <c r="TTL19" s="46"/>
      <c r="TTM19" s="46"/>
      <c r="TTN19" s="46"/>
      <c r="TTO19" s="46"/>
      <c r="TTP19" s="46"/>
      <c r="TTQ19" s="46"/>
      <c r="TTR19" s="46"/>
      <c r="TTS19" s="46"/>
      <c r="TTT19" s="46"/>
      <c r="TTU19" s="46"/>
      <c r="TTV19" s="46"/>
      <c r="TTW19" s="46"/>
      <c r="TTX19" s="46"/>
      <c r="TTY19" s="46"/>
      <c r="TTZ19" s="46"/>
      <c r="TUA19" s="46"/>
      <c r="TUB19" s="46"/>
      <c r="TUC19" s="46"/>
      <c r="TUD19" s="46"/>
      <c r="TUE19" s="46"/>
      <c r="TUF19" s="46"/>
      <c r="TUG19" s="46"/>
      <c r="TUH19" s="46"/>
      <c r="TUI19" s="46"/>
      <c r="TUJ19" s="46"/>
      <c r="TUK19" s="46"/>
      <c r="TUL19" s="46"/>
      <c r="TUM19" s="46"/>
      <c r="TUN19" s="46"/>
      <c r="TUO19" s="46"/>
      <c r="TUP19" s="46"/>
      <c r="TUQ19" s="46"/>
      <c r="TUR19" s="46"/>
      <c r="TUS19" s="46"/>
      <c r="TUT19" s="46"/>
      <c r="TUU19" s="46"/>
      <c r="TUV19" s="46"/>
      <c r="TUW19" s="46"/>
      <c r="TUX19" s="46"/>
      <c r="TUY19" s="46"/>
      <c r="TUZ19" s="46"/>
      <c r="TVA19" s="46"/>
      <c r="TVB19" s="46"/>
      <c r="TVC19" s="46"/>
      <c r="TVD19" s="46"/>
      <c r="TVE19" s="46"/>
      <c r="TVF19" s="46"/>
      <c r="TVG19" s="46"/>
      <c r="TVH19" s="46"/>
      <c r="TVI19" s="46"/>
      <c r="TVJ19" s="46"/>
      <c r="TVK19" s="46"/>
      <c r="TVL19" s="46"/>
      <c r="TVM19" s="46"/>
      <c r="TVN19" s="46"/>
      <c r="TVO19" s="46"/>
      <c r="TVP19" s="46"/>
      <c r="TVQ19" s="46"/>
      <c r="TVR19" s="46"/>
      <c r="TVS19" s="46"/>
      <c r="TVT19" s="46"/>
      <c r="TVU19" s="46"/>
      <c r="TVV19" s="46"/>
      <c r="TVW19" s="46"/>
      <c r="TVX19" s="46"/>
      <c r="TVY19" s="46"/>
      <c r="TVZ19" s="46"/>
      <c r="TWA19" s="46"/>
      <c r="TWB19" s="46"/>
      <c r="TWC19" s="46"/>
      <c r="TWD19" s="46"/>
      <c r="TWE19" s="46"/>
      <c r="TWF19" s="46"/>
      <c r="TWG19" s="46"/>
      <c r="TWH19" s="46"/>
      <c r="TWI19" s="46"/>
      <c r="TWJ19" s="46"/>
      <c r="TWK19" s="46"/>
      <c r="TWL19" s="46"/>
      <c r="TWM19" s="46"/>
      <c r="TWN19" s="46"/>
      <c r="TWO19" s="46"/>
      <c r="TWP19" s="46"/>
      <c r="TWQ19" s="46"/>
      <c r="TWR19" s="46"/>
      <c r="TWS19" s="46"/>
      <c r="TWT19" s="46"/>
      <c r="TWU19" s="46"/>
      <c r="TWV19" s="46"/>
      <c r="TWW19" s="46"/>
      <c r="TWX19" s="46"/>
      <c r="TWY19" s="46"/>
      <c r="TWZ19" s="46"/>
      <c r="TXA19" s="46"/>
      <c r="TXB19" s="46"/>
      <c r="TXC19" s="46"/>
      <c r="TXD19" s="46"/>
      <c r="TXE19" s="46"/>
      <c r="TXF19" s="46"/>
      <c r="TXG19" s="46"/>
      <c r="TXH19" s="46"/>
      <c r="TXI19" s="46"/>
      <c r="TXJ19" s="46"/>
      <c r="TXK19" s="46"/>
      <c r="TXL19" s="46"/>
      <c r="TXM19" s="46"/>
      <c r="TXN19" s="46"/>
      <c r="TXO19" s="46"/>
      <c r="TXP19" s="46"/>
      <c r="TXQ19" s="46"/>
      <c r="TXR19" s="46"/>
      <c r="TXS19" s="46"/>
      <c r="TXT19" s="46"/>
      <c r="TXU19" s="46"/>
      <c r="TXV19" s="46"/>
      <c r="TXW19" s="46"/>
      <c r="TXX19" s="46"/>
      <c r="TXY19" s="46"/>
      <c r="TXZ19" s="46"/>
      <c r="TYA19" s="46"/>
      <c r="TYB19" s="46"/>
      <c r="TYC19" s="46"/>
      <c r="TYD19" s="46"/>
      <c r="TYE19" s="46"/>
      <c r="TYF19" s="46"/>
      <c r="TYG19" s="46"/>
      <c r="TYH19" s="46"/>
      <c r="TYI19" s="46"/>
      <c r="TYJ19" s="46"/>
      <c r="TYK19" s="46"/>
      <c r="TYL19" s="46"/>
      <c r="TYM19" s="46"/>
      <c r="TYN19" s="46"/>
      <c r="TYO19" s="46"/>
      <c r="TYP19" s="46"/>
      <c r="TYQ19" s="46"/>
      <c r="TYR19" s="46"/>
      <c r="TYS19" s="46"/>
      <c r="TYT19" s="46"/>
      <c r="TYU19" s="46"/>
      <c r="TYV19" s="46"/>
      <c r="TYW19" s="46"/>
      <c r="TYX19" s="46"/>
      <c r="TYY19" s="46"/>
      <c r="TYZ19" s="46"/>
      <c r="TZA19" s="46"/>
      <c r="TZB19" s="46"/>
      <c r="TZC19" s="46"/>
      <c r="TZD19" s="46"/>
      <c r="TZE19" s="46"/>
      <c r="TZF19" s="46"/>
      <c r="TZG19" s="46"/>
      <c r="TZH19" s="46"/>
      <c r="TZI19" s="46"/>
      <c r="TZJ19" s="46"/>
      <c r="TZK19" s="46"/>
      <c r="TZL19" s="46"/>
      <c r="TZM19" s="46"/>
      <c r="TZN19" s="46"/>
      <c r="TZO19" s="46"/>
      <c r="TZP19" s="46"/>
      <c r="TZQ19" s="46"/>
      <c r="TZR19" s="46"/>
      <c r="TZS19" s="46"/>
      <c r="TZT19" s="46"/>
      <c r="TZU19" s="46"/>
      <c r="TZV19" s="46"/>
      <c r="TZW19" s="46"/>
      <c r="TZX19" s="46"/>
      <c r="TZY19" s="46"/>
      <c r="TZZ19" s="46"/>
      <c r="UAA19" s="46"/>
      <c r="UAB19" s="46"/>
      <c r="UAC19" s="46"/>
      <c r="UAD19" s="46"/>
      <c r="UAE19" s="46"/>
      <c r="UAF19" s="46"/>
      <c r="UAG19" s="46"/>
      <c r="UAH19" s="46"/>
      <c r="UAI19" s="46"/>
      <c r="UAJ19" s="46"/>
      <c r="UAK19" s="46"/>
      <c r="UAL19" s="46"/>
      <c r="UAM19" s="46"/>
      <c r="UAN19" s="46"/>
      <c r="UAO19" s="46"/>
      <c r="UAP19" s="46"/>
      <c r="UAQ19" s="46"/>
      <c r="UAR19" s="46"/>
      <c r="UAS19" s="46"/>
      <c r="UAT19" s="46"/>
      <c r="UAU19" s="46"/>
      <c r="UAV19" s="46"/>
      <c r="UAW19" s="46"/>
      <c r="UAX19" s="46"/>
      <c r="UAY19" s="46"/>
      <c r="UAZ19" s="46"/>
      <c r="UBA19" s="46"/>
      <c r="UBB19" s="46"/>
      <c r="UBC19" s="46"/>
      <c r="UBD19" s="46"/>
      <c r="UBE19" s="46"/>
      <c r="UBF19" s="46"/>
      <c r="UBG19" s="46"/>
      <c r="UBH19" s="46"/>
      <c r="UBI19" s="46"/>
      <c r="UBJ19" s="46"/>
      <c r="UBK19" s="46"/>
      <c r="UBL19" s="46"/>
      <c r="UBM19" s="46"/>
      <c r="UBN19" s="46"/>
      <c r="UBO19" s="46"/>
      <c r="UBP19" s="46"/>
      <c r="UBQ19" s="46"/>
      <c r="UBR19" s="46"/>
      <c r="UBS19" s="46"/>
      <c r="UBT19" s="46"/>
      <c r="UBU19" s="46"/>
      <c r="UBV19" s="46"/>
      <c r="UBW19" s="46"/>
      <c r="UBX19" s="46"/>
      <c r="UBY19" s="46"/>
      <c r="UBZ19" s="46"/>
      <c r="UCA19" s="46"/>
      <c r="UCB19" s="46"/>
      <c r="UCC19" s="46"/>
      <c r="UCD19" s="46"/>
      <c r="UCE19" s="46"/>
      <c r="UCF19" s="46"/>
      <c r="UCG19" s="46"/>
      <c r="UCH19" s="46"/>
      <c r="UCI19" s="46"/>
      <c r="UCJ19" s="46"/>
      <c r="UCK19" s="46"/>
      <c r="UCL19" s="46"/>
      <c r="UCM19" s="46"/>
      <c r="UCN19" s="46"/>
      <c r="UCO19" s="46"/>
      <c r="UCP19" s="46"/>
      <c r="UCQ19" s="46"/>
      <c r="UCR19" s="46"/>
      <c r="UCS19" s="46"/>
      <c r="UCT19" s="46"/>
      <c r="UCU19" s="46"/>
      <c r="UCV19" s="46"/>
      <c r="UCW19" s="46"/>
      <c r="UCX19" s="46"/>
      <c r="UCY19" s="46"/>
      <c r="UCZ19" s="46"/>
      <c r="UDA19" s="46"/>
      <c r="UDB19" s="46"/>
      <c r="UDC19" s="46"/>
      <c r="UDD19" s="46"/>
      <c r="UDE19" s="46"/>
      <c r="UDF19" s="46"/>
      <c r="UDG19" s="46"/>
      <c r="UDH19" s="46"/>
      <c r="UDI19" s="46"/>
      <c r="UDJ19" s="46"/>
      <c r="UDK19" s="46"/>
      <c r="UDL19" s="46"/>
      <c r="UDM19" s="46"/>
      <c r="UDN19" s="46"/>
      <c r="UDO19" s="46"/>
      <c r="UDP19" s="46"/>
      <c r="UDQ19" s="46"/>
      <c r="UDR19" s="46"/>
      <c r="UDS19" s="46"/>
      <c r="UDT19" s="46"/>
      <c r="UDU19" s="46"/>
      <c r="UDV19" s="46"/>
      <c r="UDW19" s="46"/>
      <c r="UDX19" s="46"/>
      <c r="UDY19" s="46"/>
      <c r="UDZ19" s="46"/>
      <c r="UEA19" s="46"/>
      <c r="UEB19" s="46"/>
      <c r="UEC19" s="46"/>
      <c r="UED19" s="46"/>
      <c r="UEE19" s="46"/>
      <c r="UEF19" s="46"/>
      <c r="UEG19" s="46"/>
      <c r="UEH19" s="46"/>
      <c r="UEI19" s="46"/>
      <c r="UEJ19" s="46"/>
      <c r="UEK19" s="46"/>
      <c r="UEL19" s="46"/>
      <c r="UEM19" s="46"/>
      <c r="UEN19" s="46"/>
      <c r="UEO19" s="46"/>
      <c r="UEP19" s="46"/>
      <c r="UEQ19" s="46"/>
      <c r="UER19" s="46"/>
      <c r="UES19" s="46"/>
      <c r="UET19" s="46"/>
      <c r="UEU19" s="46"/>
      <c r="UEV19" s="46"/>
      <c r="UEW19" s="46"/>
      <c r="UEX19" s="46"/>
      <c r="UEY19" s="46"/>
      <c r="UEZ19" s="46"/>
      <c r="UFA19" s="46"/>
      <c r="UFB19" s="46"/>
      <c r="UFC19" s="46"/>
      <c r="UFD19" s="46"/>
      <c r="UFE19" s="46"/>
      <c r="UFF19" s="46"/>
      <c r="UFG19" s="46"/>
      <c r="UFH19" s="46"/>
      <c r="UFI19" s="46"/>
      <c r="UFJ19" s="46"/>
      <c r="UFK19" s="46"/>
      <c r="UFL19" s="46"/>
      <c r="UFM19" s="46"/>
      <c r="UFN19" s="46"/>
      <c r="UFO19" s="46"/>
      <c r="UFP19" s="46"/>
      <c r="UFQ19" s="46"/>
      <c r="UFR19" s="46"/>
      <c r="UFS19" s="46"/>
      <c r="UFT19" s="46"/>
      <c r="UFU19" s="46"/>
      <c r="UFV19" s="46"/>
      <c r="UFW19" s="46"/>
      <c r="UFX19" s="46"/>
      <c r="UFY19" s="46"/>
      <c r="UFZ19" s="46"/>
      <c r="UGA19" s="46"/>
      <c r="UGB19" s="46"/>
      <c r="UGC19" s="46"/>
      <c r="UGD19" s="46"/>
      <c r="UGE19" s="46"/>
      <c r="UGF19" s="46"/>
      <c r="UGG19" s="46"/>
      <c r="UGH19" s="46"/>
      <c r="UGI19" s="46"/>
      <c r="UGJ19" s="46"/>
      <c r="UGK19" s="46"/>
      <c r="UGL19" s="46"/>
      <c r="UGM19" s="46"/>
      <c r="UGN19" s="46"/>
      <c r="UGO19" s="46"/>
      <c r="UGP19" s="46"/>
      <c r="UGQ19" s="46"/>
      <c r="UGR19" s="46"/>
      <c r="UGS19" s="46"/>
      <c r="UGT19" s="46"/>
      <c r="UGU19" s="46"/>
      <c r="UGV19" s="46"/>
      <c r="UGW19" s="46"/>
      <c r="UGX19" s="46"/>
      <c r="UGY19" s="46"/>
      <c r="UGZ19" s="46"/>
      <c r="UHA19" s="46"/>
      <c r="UHB19" s="46"/>
      <c r="UHC19" s="46"/>
      <c r="UHD19" s="46"/>
      <c r="UHE19" s="46"/>
      <c r="UHF19" s="46"/>
      <c r="UHG19" s="46"/>
      <c r="UHH19" s="46"/>
      <c r="UHI19" s="46"/>
      <c r="UHJ19" s="46"/>
      <c r="UHK19" s="46"/>
      <c r="UHL19" s="46"/>
      <c r="UHM19" s="46"/>
      <c r="UHN19" s="46"/>
      <c r="UHO19" s="46"/>
      <c r="UHP19" s="46"/>
      <c r="UHQ19" s="46"/>
      <c r="UHR19" s="46"/>
      <c r="UHS19" s="46"/>
      <c r="UHT19" s="46"/>
      <c r="UHU19" s="46"/>
      <c r="UHV19" s="46"/>
      <c r="UHW19" s="46"/>
      <c r="UHX19" s="46"/>
      <c r="UHY19" s="46"/>
      <c r="UHZ19" s="46"/>
      <c r="UIA19" s="46"/>
      <c r="UIB19" s="46"/>
      <c r="UIC19" s="46"/>
      <c r="UID19" s="46"/>
      <c r="UIE19" s="46"/>
      <c r="UIF19" s="46"/>
      <c r="UIG19" s="46"/>
      <c r="UIH19" s="46"/>
      <c r="UII19" s="46"/>
      <c r="UIJ19" s="46"/>
      <c r="UIK19" s="46"/>
      <c r="UIL19" s="46"/>
      <c r="UIM19" s="46"/>
      <c r="UIN19" s="46"/>
      <c r="UIO19" s="46"/>
      <c r="UIP19" s="46"/>
      <c r="UIQ19" s="46"/>
      <c r="UIR19" s="46"/>
      <c r="UIS19" s="46"/>
      <c r="UIT19" s="46"/>
      <c r="UIU19" s="46"/>
      <c r="UIV19" s="46"/>
      <c r="UIW19" s="46"/>
      <c r="UIX19" s="46"/>
      <c r="UIY19" s="46"/>
      <c r="UIZ19" s="46"/>
      <c r="UJA19" s="46"/>
      <c r="UJB19" s="46"/>
      <c r="UJC19" s="46"/>
      <c r="UJD19" s="46"/>
      <c r="UJE19" s="46"/>
      <c r="UJF19" s="46"/>
      <c r="UJG19" s="46"/>
      <c r="UJH19" s="46"/>
      <c r="UJI19" s="46"/>
      <c r="UJJ19" s="46"/>
      <c r="UJK19" s="46"/>
      <c r="UJL19" s="46"/>
      <c r="UJM19" s="46"/>
      <c r="UJN19" s="46"/>
      <c r="UJO19" s="46"/>
      <c r="UJP19" s="46"/>
      <c r="UJQ19" s="46"/>
      <c r="UJR19" s="46"/>
      <c r="UJS19" s="46"/>
      <c r="UJT19" s="46"/>
      <c r="UJU19" s="46"/>
      <c r="UJV19" s="46"/>
      <c r="UJW19" s="46"/>
      <c r="UJX19" s="46"/>
      <c r="UJY19" s="46"/>
      <c r="UJZ19" s="46"/>
      <c r="UKA19" s="46"/>
      <c r="UKB19" s="46"/>
      <c r="UKC19" s="46"/>
      <c r="UKD19" s="46"/>
      <c r="UKE19" s="46"/>
      <c r="UKF19" s="46"/>
      <c r="UKG19" s="46"/>
      <c r="UKH19" s="46"/>
      <c r="UKI19" s="46"/>
      <c r="UKJ19" s="46"/>
      <c r="UKK19" s="46"/>
      <c r="UKL19" s="46"/>
      <c r="UKM19" s="46"/>
      <c r="UKN19" s="46"/>
      <c r="UKO19" s="46"/>
      <c r="UKP19" s="46"/>
      <c r="UKQ19" s="46"/>
      <c r="UKR19" s="46"/>
      <c r="UKS19" s="46"/>
      <c r="UKT19" s="46"/>
      <c r="UKU19" s="46"/>
      <c r="UKV19" s="46"/>
      <c r="UKW19" s="46"/>
      <c r="UKX19" s="46"/>
      <c r="UKY19" s="46"/>
      <c r="UKZ19" s="46"/>
      <c r="ULA19" s="46"/>
      <c r="ULB19" s="46"/>
      <c r="ULC19" s="46"/>
      <c r="ULD19" s="46"/>
      <c r="ULE19" s="46"/>
      <c r="ULF19" s="46"/>
      <c r="ULG19" s="46"/>
      <c r="ULH19" s="46"/>
      <c r="ULI19" s="46"/>
      <c r="ULJ19" s="46"/>
      <c r="ULK19" s="46"/>
      <c r="ULL19" s="46"/>
      <c r="ULM19" s="46"/>
      <c r="ULN19" s="46"/>
      <c r="ULO19" s="46"/>
      <c r="ULP19" s="46"/>
      <c r="ULQ19" s="46"/>
      <c r="ULR19" s="46"/>
      <c r="ULS19" s="46"/>
      <c r="ULT19" s="46"/>
      <c r="ULU19" s="46"/>
      <c r="ULV19" s="46"/>
      <c r="ULW19" s="46"/>
      <c r="ULX19" s="46"/>
      <c r="ULY19" s="46"/>
      <c r="ULZ19" s="46"/>
      <c r="UMA19" s="46"/>
      <c r="UMB19" s="46"/>
      <c r="UMC19" s="46"/>
      <c r="UMD19" s="46"/>
      <c r="UME19" s="46"/>
      <c r="UMF19" s="46"/>
      <c r="UMG19" s="46"/>
      <c r="UMH19" s="46"/>
      <c r="UMI19" s="46"/>
      <c r="UMJ19" s="46"/>
      <c r="UMK19" s="46"/>
      <c r="UML19" s="46"/>
      <c r="UMM19" s="46"/>
      <c r="UMN19" s="46"/>
      <c r="UMO19" s="46"/>
      <c r="UMP19" s="46"/>
      <c r="UMQ19" s="46"/>
      <c r="UMR19" s="46"/>
      <c r="UMS19" s="46"/>
      <c r="UMT19" s="46"/>
      <c r="UMU19" s="46"/>
      <c r="UMV19" s="46"/>
      <c r="UMW19" s="46"/>
      <c r="UMX19" s="46"/>
      <c r="UMY19" s="46"/>
      <c r="UMZ19" s="46"/>
      <c r="UNA19" s="46"/>
      <c r="UNB19" s="46"/>
      <c r="UNC19" s="46"/>
      <c r="UND19" s="46"/>
      <c r="UNE19" s="46"/>
      <c r="UNF19" s="46"/>
      <c r="UNG19" s="46"/>
      <c r="UNH19" s="46"/>
      <c r="UNI19" s="46"/>
      <c r="UNJ19" s="46"/>
      <c r="UNK19" s="46"/>
      <c r="UNL19" s="46"/>
      <c r="UNM19" s="46"/>
      <c r="UNN19" s="46"/>
      <c r="UNO19" s="46"/>
      <c r="UNP19" s="46"/>
      <c r="UNQ19" s="46"/>
      <c r="UNR19" s="46"/>
      <c r="UNS19" s="46"/>
      <c r="UNT19" s="46"/>
      <c r="UNU19" s="46"/>
      <c r="UNV19" s="46"/>
      <c r="UNW19" s="46"/>
      <c r="UNX19" s="46"/>
      <c r="UNY19" s="46"/>
      <c r="UNZ19" s="46"/>
      <c r="UOA19" s="46"/>
      <c r="UOB19" s="46"/>
      <c r="UOC19" s="46"/>
      <c r="UOD19" s="46"/>
      <c r="UOE19" s="46"/>
      <c r="UOF19" s="46"/>
      <c r="UOG19" s="46"/>
      <c r="UOH19" s="46"/>
      <c r="UOI19" s="46"/>
      <c r="UOJ19" s="46"/>
      <c r="UOK19" s="46"/>
      <c r="UOL19" s="46"/>
      <c r="UOM19" s="46"/>
      <c r="UON19" s="46"/>
      <c r="UOO19" s="46"/>
      <c r="UOP19" s="46"/>
      <c r="UOQ19" s="46"/>
      <c r="UOR19" s="46"/>
      <c r="UOS19" s="46"/>
      <c r="UOT19" s="46"/>
      <c r="UOU19" s="46"/>
      <c r="UOV19" s="46"/>
      <c r="UOW19" s="46"/>
      <c r="UOX19" s="46"/>
      <c r="UOY19" s="46"/>
      <c r="UOZ19" s="46"/>
      <c r="UPA19" s="46"/>
      <c r="UPB19" s="46"/>
      <c r="UPC19" s="46"/>
      <c r="UPD19" s="46"/>
      <c r="UPE19" s="46"/>
      <c r="UPF19" s="46"/>
      <c r="UPG19" s="46"/>
      <c r="UPH19" s="46"/>
      <c r="UPI19" s="46"/>
      <c r="UPJ19" s="46"/>
      <c r="UPK19" s="46"/>
      <c r="UPL19" s="46"/>
      <c r="UPM19" s="46"/>
      <c r="UPN19" s="46"/>
      <c r="UPO19" s="46"/>
      <c r="UPP19" s="46"/>
      <c r="UPQ19" s="46"/>
      <c r="UPR19" s="46"/>
      <c r="UPS19" s="46"/>
      <c r="UPT19" s="46"/>
      <c r="UPU19" s="46"/>
      <c r="UPV19" s="46"/>
      <c r="UPW19" s="46"/>
      <c r="UPX19" s="46"/>
      <c r="UPY19" s="46"/>
      <c r="UPZ19" s="46"/>
      <c r="UQA19" s="46"/>
      <c r="UQB19" s="46"/>
      <c r="UQC19" s="46"/>
      <c r="UQD19" s="46"/>
      <c r="UQE19" s="46"/>
      <c r="UQF19" s="46"/>
      <c r="UQG19" s="46"/>
      <c r="UQH19" s="46"/>
      <c r="UQI19" s="46"/>
      <c r="UQJ19" s="46"/>
      <c r="UQK19" s="46"/>
      <c r="UQL19" s="46"/>
      <c r="UQM19" s="46"/>
      <c r="UQN19" s="46"/>
      <c r="UQO19" s="46"/>
      <c r="UQP19" s="46"/>
      <c r="UQQ19" s="46"/>
      <c r="UQR19" s="46"/>
      <c r="UQS19" s="46"/>
      <c r="UQT19" s="46"/>
      <c r="UQU19" s="46"/>
      <c r="UQV19" s="46"/>
      <c r="UQW19" s="46"/>
      <c r="UQX19" s="46"/>
      <c r="UQY19" s="46"/>
      <c r="UQZ19" s="46"/>
      <c r="URA19" s="46"/>
      <c r="URB19" s="46"/>
      <c r="URC19" s="46"/>
      <c r="URD19" s="46"/>
      <c r="URE19" s="46"/>
      <c r="URF19" s="46"/>
      <c r="URG19" s="46"/>
      <c r="URH19" s="46"/>
      <c r="URI19" s="46"/>
      <c r="URJ19" s="46"/>
      <c r="URK19" s="46"/>
      <c r="URL19" s="46"/>
      <c r="URM19" s="46"/>
      <c r="URN19" s="46"/>
      <c r="URO19" s="46"/>
      <c r="URP19" s="46"/>
      <c r="URQ19" s="46"/>
      <c r="URR19" s="46"/>
      <c r="URS19" s="46"/>
      <c r="URT19" s="46"/>
      <c r="URU19" s="46"/>
      <c r="URV19" s="46"/>
      <c r="URW19" s="46"/>
      <c r="URX19" s="46"/>
      <c r="URY19" s="46"/>
      <c r="URZ19" s="46"/>
      <c r="USA19" s="46"/>
      <c r="USB19" s="46"/>
      <c r="USC19" s="46"/>
      <c r="USD19" s="46"/>
      <c r="USE19" s="46"/>
      <c r="USF19" s="46"/>
      <c r="USG19" s="46"/>
      <c r="USH19" s="46"/>
      <c r="USI19" s="46"/>
      <c r="USJ19" s="46"/>
      <c r="USK19" s="46"/>
      <c r="USL19" s="46"/>
      <c r="USM19" s="46"/>
      <c r="USN19" s="46"/>
      <c r="USO19" s="46"/>
      <c r="USP19" s="46"/>
      <c r="USQ19" s="46"/>
      <c r="USR19" s="46"/>
      <c r="USS19" s="46"/>
      <c r="UST19" s="46"/>
      <c r="USU19" s="46"/>
      <c r="USV19" s="46"/>
      <c r="USW19" s="46"/>
      <c r="USX19" s="46"/>
      <c r="USY19" s="46"/>
      <c r="USZ19" s="46"/>
      <c r="UTA19" s="46"/>
      <c r="UTB19" s="46"/>
      <c r="UTC19" s="46"/>
      <c r="UTD19" s="46"/>
      <c r="UTE19" s="46"/>
      <c r="UTF19" s="46"/>
      <c r="UTG19" s="46"/>
      <c r="UTH19" s="46"/>
      <c r="UTI19" s="46"/>
      <c r="UTJ19" s="46"/>
      <c r="UTK19" s="46"/>
      <c r="UTL19" s="46"/>
      <c r="UTM19" s="46"/>
      <c r="UTN19" s="46"/>
      <c r="UTO19" s="46"/>
      <c r="UTP19" s="46"/>
      <c r="UTQ19" s="46"/>
      <c r="UTR19" s="46"/>
      <c r="UTS19" s="46"/>
      <c r="UTT19" s="46"/>
      <c r="UTU19" s="46"/>
      <c r="UTV19" s="46"/>
      <c r="UTW19" s="46"/>
      <c r="UTX19" s="46"/>
      <c r="UTY19" s="46"/>
      <c r="UTZ19" s="46"/>
      <c r="UUA19" s="46"/>
      <c r="UUB19" s="46"/>
      <c r="UUC19" s="46"/>
      <c r="UUD19" s="46"/>
      <c r="UUE19" s="46"/>
      <c r="UUF19" s="46"/>
      <c r="UUG19" s="46"/>
      <c r="UUH19" s="46"/>
      <c r="UUI19" s="46"/>
      <c r="UUJ19" s="46"/>
      <c r="UUK19" s="46"/>
      <c r="UUL19" s="46"/>
      <c r="UUM19" s="46"/>
      <c r="UUN19" s="46"/>
      <c r="UUO19" s="46"/>
      <c r="UUP19" s="46"/>
      <c r="UUQ19" s="46"/>
      <c r="UUR19" s="46"/>
      <c r="UUS19" s="46"/>
      <c r="UUT19" s="46"/>
      <c r="UUU19" s="46"/>
      <c r="UUV19" s="46"/>
      <c r="UUW19" s="46"/>
      <c r="UUX19" s="46"/>
      <c r="UUY19" s="46"/>
      <c r="UUZ19" s="46"/>
      <c r="UVA19" s="46"/>
      <c r="UVB19" s="46"/>
      <c r="UVC19" s="46"/>
      <c r="UVD19" s="46"/>
      <c r="UVE19" s="46"/>
      <c r="UVF19" s="46"/>
      <c r="UVG19" s="46"/>
      <c r="UVH19" s="46"/>
      <c r="UVI19" s="46"/>
      <c r="UVJ19" s="46"/>
      <c r="UVK19" s="46"/>
      <c r="UVL19" s="46"/>
      <c r="UVM19" s="46"/>
      <c r="UVN19" s="46"/>
      <c r="UVO19" s="46"/>
      <c r="UVP19" s="46"/>
      <c r="UVQ19" s="46"/>
      <c r="UVR19" s="46"/>
      <c r="UVS19" s="46"/>
      <c r="UVT19" s="46"/>
      <c r="UVU19" s="46"/>
      <c r="UVV19" s="46"/>
      <c r="UVW19" s="46"/>
      <c r="UVX19" s="46"/>
      <c r="UVY19" s="46"/>
      <c r="UVZ19" s="46"/>
      <c r="UWA19" s="46"/>
      <c r="UWB19" s="46"/>
      <c r="UWC19" s="46"/>
      <c r="UWD19" s="46"/>
      <c r="UWE19" s="46"/>
      <c r="UWF19" s="46"/>
      <c r="UWG19" s="46"/>
      <c r="UWH19" s="46"/>
      <c r="UWI19" s="46"/>
      <c r="UWJ19" s="46"/>
      <c r="UWK19" s="46"/>
      <c r="UWL19" s="46"/>
      <c r="UWM19" s="46"/>
      <c r="UWN19" s="46"/>
      <c r="UWO19" s="46"/>
      <c r="UWP19" s="46"/>
      <c r="UWQ19" s="46"/>
      <c r="UWR19" s="46"/>
      <c r="UWS19" s="46"/>
      <c r="UWT19" s="46"/>
      <c r="UWU19" s="46"/>
      <c r="UWV19" s="46"/>
      <c r="UWW19" s="46"/>
      <c r="UWX19" s="46"/>
      <c r="UWY19" s="46"/>
      <c r="UWZ19" s="46"/>
      <c r="UXA19" s="46"/>
      <c r="UXB19" s="46"/>
      <c r="UXC19" s="46"/>
      <c r="UXD19" s="46"/>
      <c r="UXE19" s="46"/>
      <c r="UXF19" s="46"/>
      <c r="UXG19" s="46"/>
      <c r="UXH19" s="46"/>
      <c r="UXI19" s="46"/>
      <c r="UXJ19" s="46"/>
      <c r="UXK19" s="46"/>
      <c r="UXL19" s="46"/>
      <c r="UXM19" s="46"/>
      <c r="UXN19" s="46"/>
      <c r="UXO19" s="46"/>
      <c r="UXP19" s="46"/>
      <c r="UXQ19" s="46"/>
      <c r="UXR19" s="46"/>
      <c r="UXS19" s="46"/>
      <c r="UXT19" s="46"/>
      <c r="UXU19" s="46"/>
      <c r="UXV19" s="46"/>
      <c r="UXW19" s="46"/>
      <c r="UXX19" s="46"/>
      <c r="UXY19" s="46"/>
      <c r="UXZ19" s="46"/>
      <c r="UYA19" s="46"/>
      <c r="UYB19" s="46"/>
      <c r="UYC19" s="46"/>
      <c r="UYD19" s="46"/>
      <c r="UYE19" s="46"/>
      <c r="UYF19" s="46"/>
      <c r="UYG19" s="46"/>
      <c r="UYH19" s="46"/>
      <c r="UYI19" s="46"/>
      <c r="UYJ19" s="46"/>
      <c r="UYK19" s="46"/>
      <c r="UYL19" s="46"/>
      <c r="UYM19" s="46"/>
      <c r="UYN19" s="46"/>
      <c r="UYO19" s="46"/>
      <c r="UYP19" s="46"/>
      <c r="UYQ19" s="46"/>
      <c r="UYR19" s="46"/>
      <c r="UYS19" s="46"/>
      <c r="UYT19" s="46"/>
      <c r="UYU19" s="46"/>
      <c r="UYV19" s="46"/>
      <c r="UYW19" s="46"/>
      <c r="UYX19" s="46"/>
      <c r="UYY19" s="46"/>
      <c r="UYZ19" s="46"/>
      <c r="UZA19" s="46"/>
      <c r="UZB19" s="46"/>
      <c r="UZC19" s="46"/>
      <c r="UZD19" s="46"/>
      <c r="UZE19" s="46"/>
      <c r="UZF19" s="46"/>
      <c r="UZG19" s="46"/>
      <c r="UZH19" s="46"/>
      <c r="UZI19" s="46"/>
      <c r="UZJ19" s="46"/>
      <c r="UZK19" s="46"/>
      <c r="UZL19" s="46"/>
      <c r="UZM19" s="46"/>
      <c r="UZN19" s="46"/>
      <c r="UZO19" s="46"/>
      <c r="UZP19" s="46"/>
      <c r="UZQ19" s="46"/>
      <c r="UZR19" s="46"/>
      <c r="UZS19" s="46"/>
      <c r="UZT19" s="46"/>
      <c r="UZU19" s="46"/>
      <c r="UZV19" s="46"/>
      <c r="UZW19" s="46"/>
      <c r="UZX19" s="46"/>
      <c r="UZY19" s="46"/>
      <c r="UZZ19" s="46"/>
      <c r="VAA19" s="46"/>
      <c r="VAB19" s="46"/>
      <c r="VAC19" s="46"/>
      <c r="VAD19" s="46"/>
      <c r="VAE19" s="46"/>
      <c r="VAF19" s="46"/>
      <c r="VAG19" s="46"/>
      <c r="VAH19" s="46"/>
      <c r="VAI19" s="46"/>
      <c r="VAJ19" s="46"/>
      <c r="VAK19" s="46"/>
      <c r="VAL19" s="46"/>
      <c r="VAM19" s="46"/>
      <c r="VAN19" s="46"/>
      <c r="VAO19" s="46"/>
      <c r="VAP19" s="46"/>
      <c r="VAQ19" s="46"/>
      <c r="VAR19" s="46"/>
      <c r="VAS19" s="46"/>
      <c r="VAT19" s="46"/>
      <c r="VAU19" s="46"/>
      <c r="VAV19" s="46"/>
      <c r="VAW19" s="46"/>
      <c r="VAX19" s="46"/>
      <c r="VAY19" s="46"/>
      <c r="VAZ19" s="46"/>
      <c r="VBA19" s="46"/>
      <c r="VBB19" s="46"/>
      <c r="VBC19" s="46"/>
      <c r="VBD19" s="46"/>
      <c r="VBE19" s="46"/>
      <c r="VBF19" s="46"/>
      <c r="VBG19" s="46"/>
      <c r="VBH19" s="46"/>
      <c r="VBI19" s="46"/>
      <c r="VBJ19" s="46"/>
      <c r="VBK19" s="46"/>
      <c r="VBL19" s="46"/>
      <c r="VBM19" s="46"/>
      <c r="VBN19" s="46"/>
      <c r="VBO19" s="46"/>
      <c r="VBP19" s="46"/>
      <c r="VBQ19" s="46"/>
      <c r="VBR19" s="46"/>
      <c r="VBS19" s="46"/>
      <c r="VBT19" s="46"/>
      <c r="VBU19" s="46"/>
      <c r="VBV19" s="46"/>
      <c r="VBW19" s="46"/>
      <c r="VBX19" s="46"/>
      <c r="VBY19" s="46"/>
      <c r="VBZ19" s="46"/>
      <c r="VCA19" s="46"/>
      <c r="VCB19" s="46"/>
      <c r="VCC19" s="46"/>
      <c r="VCD19" s="46"/>
      <c r="VCE19" s="46"/>
      <c r="VCF19" s="46"/>
      <c r="VCG19" s="46"/>
      <c r="VCH19" s="46"/>
      <c r="VCI19" s="46"/>
      <c r="VCJ19" s="46"/>
      <c r="VCK19" s="46"/>
      <c r="VCL19" s="46"/>
      <c r="VCM19" s="46"/>
      <c r="VCN19" s="46"/>
      <c r="VCO19" s="46"/>
      <c r="VCP19" s="46"/>
      <c r="VCQ19" s="46"/>
      <c r="VCR19" s="46"/>
      <c r="VCS19" s="46"/>
      <c r="VCT19" s="46"/>
      <c r="VCU19" s="46"/>
      <c r="VCV19" s="46"/>
      <c r="VCW19" s="46"/>
      <c r="VCX19" s="46"/>
      <c r="VCY19" s="46"/>
      <c r="VCZ19" s="46"/>
      <c r="VDA19" s="46"/>
      <c r="VDB19" s="46"/>
      <c r="VDC19" s="46"/>
      <c r="VDD19" s="46"/>
      <c r="VDE19" s="46"/>
      <c r="VDF19" s="46"/>
      <c r="VDG19" s="46"/>
      <c r="VDH19" s="46"/>
      <c r="VDI19" s="46"/>
      <c r="VDJ19" s="46"/>
      <c r="VDK19" s="46"/>
      <c r="VDL19" s="46"/>
      <c r="VDM19" s="46"/>
      <c r="VDN19" s="46"/>
      <c r="VDO19" s="46"/>
      <c r="VDP19" s="46"/>
      <c r="VDQ19" s="46"/>
      <c r="VDR19" s="46"/>
      <c r="VDS19" s="46"/>
      <c r="VDT19" s="46"/>
      <c r="VDU19" s="46"/>
      <c r="VDV19" s="46"/>
      <c r="VDW19" s="46"/>
      <c r="VDX19" s="46"/>
      <c r="VDY19" s="46"/>
      <c r="VDZ19" s="46"/>
      <c r="VEA19" s="46"/>
      <c r="VEB19" s="46"/>
      <c r="VEC19" s="46"/>
      <c r="VED19" s="46"/>
      <c r="VEE19" s="46"/>
      <c r="VEF19" s="46"/>
      <c r="VEG19" s="46"/>
      <c r="VEH19" s="46"/>
      <c r="VEI19" s="46"/>
      <c r="VEJ19" s="46"/>
      <c r="VEK19" s="46"/>
      <c r="VEL19" s="46"/>
      <c r="VEM19" s="46"/>
      <c r="VEN19" s="46"/>
      <c r="VEO19" s="46"/>
      <c r="VEP19" s="46"/>
      <c r="VEQ19" s="46"/>
      <c r="VER19" s="46"/>
      <c r="VES19" s="46"/>
      <c r="VET19" s="46"/>
      <c r="VEU19" s="46"/>
      <c r="VEV19" s="46"/>
      <c r="VEW19" s="46"/>
      <c r="VEX19" s="46"/>
      <c r="VEY19" s="46"/>
      <c r="VEZ19" s="46"/>
      <c r="VFA19" s="46"/>
      <c r="VFB19" s="46"/>
      <c r="VFC19" s="46"/>
      <c r="VFD19" s="46"/>
      <c r="VFE19" s="46"/>
      <c r="VFF19" s="46"/>
      <c r="VFG19" s="46"/>
      <c r="VFH19" s="46"/>
      <c r="VFI19" s="46"/>
      <c r="VFJ19" s="46"/>
      <c r="VFK19" s="46"/>
      <c r="VFL19" s="46"/>
      <c r="VFM19" s="46"/>
      <c r="VFN19" s="46"/>
      <c r="VFO19" s="46"/>
      <c r="VFP19" s="46"/>
      <c r="VFQ19" s="46"/>
      <c r="VFR19" s="46"/>
      <c r="VFS19" s="46"/>
      <c r="VFT19" s="46"/>
      <c r="VFU19" s="46"/>
      <c r="VFV19" s="46"/>
      <c r="VFW19" s="46"/>
      <c r="VFX19" s="46"/>
      <c r="VFY19" s="46"/>
      <c r="VFZ19" s="46"/>
      <c r="VGA19" s="46"/>
      <c r="VGB19" s="46"/>
      <c r="VGC19" s="46"/>
      <c r="VGD19" s="46"/>
      <c r="VGE19" s="46"/>
      <c r="VGF19" s="46"/>
      <c r="VGG19" s="46"/>
      <c r="VGH19" s="46"/>
      <c r="VGI19" s="46"/>
      <c r="VGJ19" s="46"/>
      <c r="VGK19" s="46"/>
      <c r="VGL19" s="46"/>
      <c r="VGM19" s="46"/>
      <c r="VGN19" s="46"/>
      <c r="VGO19" s="46"/>
      <c r="VGP19" s="46"/>
      <c r="VGQ19" s="46"/>
      <c r="VGR19" s="46"/>
      <c r="VGS19" s="46"/>
      <c r="VGT19" s="46"/>
      <c r="VGU19" s="46"/>
      <c r="VGV19" s="46"/>
      <c r="VGW19" s="46"/>
      <c r="VGX19" s="46"/>
      <c r="VGY19" s="46"/>
      <c r="VGZ19" s="46"/>
      <c r="VHA19" s="46"/>
      <c r="VHB19" s="46"/>
      <c r="VHC19" s="46"/>
      <c r="VHD19" s="46"/>
      <c r="VHE19" s="46"/>
      <c r="VHF19" s="46"/>
      <c r="VHG19" s="46"/>
      <c r="VHH19" s="46"/>
      <c r="VHI19" s="46"/>
      <c r="VHJ19" s="46"/>
      <c r="VHK19" s="46"/>
      <c r="VHL19" s="46"/>
      <c r="VHM19" s="46"/>
      <c r="VHN19" s="46"/>
      <c r="VHO19" s="46"/>
      <c r="VHP19" s="46"/>
      <c r="VHQ19" s="46"/>
      <c r="VHR19" s="46"/>
      <c r="VHS19" s="46"/>
      <c r="VHT19" s="46"/>
      <c r="VHU19" s="46"/>
      <c r="VHV19" s="46"/>
      <c r="VHW19" s="46"/>
      <c r="VHX19" s="46"/>
      <c r="VHY19" s="46"/>
      <c r="VHZ19" s="46"/>
      <c r="VIA19" s="46"/>
      <c r="VIB19" s="46"/>
      <c r="VIC19" s="46"/>
      <c r="VID19" s="46"/>
      <c r="VIE19" s="46"/>
      <c r="VIF19" s="46"/>
      <c r="VIG19" s="46"/>
      <c r="VIH19" s="46"/>
      <c r="VII19" s="46"/>
      <c r="VIJ19" s="46"/>
      <c r="VIK19" s="46"/>
      <c r="VIL19" s="46"/>
      <c r="VIM19" s="46"/>
      <c r="VIN19" s="46"/>
      <c r="VIO19" s="46"/>
      <c r="VIP19" s="46"/>
      <c r="VIQ19" s="46"/>
      <c r="VIR19" s="46"/>
      <c r="VIS19" s="46"/>
      <c r="VIT19" s="46"/>
      <c r="VIU19" s="46"/>
      <c r="VIV19" s="46"/>
      <c r="VIW19" s="46"/>
      <c r="VIX19" s="46"/>
      <c r="VIY19" s="46"/>
      <c r="VIZ19" s="46"/>
      <c r="VJA19" s="46"/>
      <c r="VJB19" s="46"/>
      <c r="VJC19" s="46"/>
      <c r="VJD19" s="46"/>
      <c r="VJE19" s="46"/>
      <c r="VJF19" s="46"/>
      <c r="VJG19" s="46"/>
      <c r="VJH19" s="46"/>
      <c r="VJI19" s="46"/>
      <c r="VJJ19" s="46"/>
      <c r="VJK19" s="46"/>
      <c r="VJL19" s="46"/>
      <c r="VJM19" s="46"/>
      <c r="VJN19" s="46"/>
      <c r="VJO19" s="46"/>
      <c r="VJP19" s="46"/>
      <c r="VJQ19" s="46"/>
      <c r="VJR19" s="46"/>
      <c r="VJS19" s="46"/>
      <c r="VJT19" s="46"/>
      <c r="VJU19" s="46"/>
      <c r="VJV19" s="46"/>
      <c r="VJW19" s="46"/>
      <c r="VJX19" s="46"/>
      <c r="VJY19" s="46"/>
      <c r="VJZ19" s="46"/>
      <c r="VKA19" s="46"/>
      <c r="VKB19" s="46"/>
      <c r="VKC19" s="46"/>
      <c r="VKD19" s="46"/>
      <c r="VKE19" s="46"/>
      <c r="VKF19" s="46"/>
      <c r="VKG19" s="46"/>
      <c r="VKH19" s="46"/>
      <c r="VKI19" s="46"/>
      <c r="VKJ19" s="46"/>
      <c r="VKK19" s="46"/>
      <c r="VKL19" s="46"/>
      <c r="VKM19" s="46"/>
      <c r="VKN19" s="46"/>
      <c r="VKO19" s="46"/>
      <c r="VKP19" s="46"/>
      <c r="VKQ19" s="46"/>
      <c r="VKR19" s="46"/>
      <c r="VKS19" s="46"/>
      <c r="VKT19" s="46"/>
      <c r="VKU19" s="46"/>
      <c r="VKV19" s="46"/>
      <c r="VKW19" s="46"/>
      <c r="VKX19" s="46"/>
      <c r="VKY19" s="46"/>
      <c r="VKZ19" s="46"/>
      <c r="VLA19" s="46"/>
      <c r="VLB19" s="46"/>
      <c r="VLC19" s="46"/>
      <c r="VLD19" s="46"/>
      <c r="VLE19" s="46"/>
      <c r="VLF19" s="46"/>
      <c r="VLG19" s="46"/>
      <c r="VLH19" s="46"/>
      <c r="VLI19" s="46"/>
      <c r="VLJ19" s="46"/>
      <c r="VLK19" s="46"/>
      <c r="VLL19" s="46"/>
      <c r="VLM19" s="46"/>
      <c r="VLN19" s="46"/>
      <c r="VLO19" s="46"/>
      <c r="VLP19" s="46"/>
      <c r="VLQ19" s="46"/>
      <c r="VLR19" s="46"/>
      <c r="VLS19" s="46"/>
      <c r="VLT19" s="46"/>
      <c r="VLU19" s="46"/>
      <c r="VLV19" s="46"/>
      <c r="VLW19" s="46"/>
      <c r="VLX19" s="46"/>
      <c r="VLY19" s="46"/>
      <c r="VLZ19" s="46"/>
      <c r="VMA19" s="46"/>
      <c r="VMB19" s="46"/>
      <c r="VMC19" s="46"/>
      <c r="VMD19" s="46"/>
      <c r="VME19" s="46"/>
      <c r="VMF19" s="46"/>
      <c r="VMG19" s="46"/>
      <c r="VMH19" s="46"/>
      <c r="VMI19" s="46"/>
      <c r="VMJ19" s="46"/>
      <c r="VMK19" s="46"/>
      <c r="VML19" s="46"/>
      <c r="VMM19" s="46"/>
      <c r="VMN19" s="46"/>
      <c r="VMO19" s="46"/>
      <c r="VMP19" s="46"/>
      <c r="VMQ19" s="46"/>
      <c r="VMR19" s="46"/>
      <c r="VMS19" s="46"/>
      <c r="VMT19" s="46"/>
      <c r="VMU19" s="46"/>
      <c r="VMV19" s="46"/>
      <c r="VMW19" s="46"/>
      <c r="VMX19" s="46"/>
      <c r="VMY19" s="46"/>
      <c r="VMZ19" s="46"/>
      <c r="VNA19" s="46"/>
      <c r="VNB19" s="46"/>
      <c r="VNC19" s="46"/>
      <c r="VND19" s="46"/>
      <c r="VNE19" s="46"/>
      <c r="VNF19" s="46"/>
      <c r="VNG19" s="46"/>
      <c r="VNH19" s="46"/>
      <c r="VNI19" s="46"/>
      <c r="VNJ19" s="46"/>
      <c r="VNK19" s="46"/>
      <c r="VNL19" s="46"/>
      <c r="VNM19" s="46"/>
      <c r="VNN19" s="46"/>
      <c r="VNO19" s="46"/>
      <c r="VNP19" s="46"/>
      <c r="VNQ19" s="46"/>
      <c r="VNR19" s="46"/>
      <c r="VNS19" s="46"/>
      <c r="VNT19" s="46"/>
      <c r="VNU19" s="46"/>
      <c r="VNV19" s="46"/>
      <c r="VNW19" s="46"/>
      <c r="VNX19" s="46"/>
      <c r="VNY19" s="46"/>
      <c r="VNZ19" s="46"/>
      <c r="VOA19" s="46"/>
      <c r="VOB19" s="46"/>
      <c r="VOC19" s="46"/>
      <c r="VOD19" s="46"/>
      <c r="VOE19" s="46"/>
      <c r="VOF19" s="46"/>
      <c r="VOG19" s="46"/>
      <c r="VOH19" s="46"/>
      <c r="VOI19" s="46"/>
      <c r="VOJ19" s="46"/>
      <c r="VOK19" s="46"/>
      <c r="VOL19" s="46"/>
      <c r="VOM19" s="46"/>
      <c r="VON19" s="46"/>
      <c r="VOO19" s="46"/>
      <c r="VOP19" s="46"/>
      <c r="VOQ19" s="46"/>
      <c r="VOR19" s="46"/>
      <c r="VOS19" s="46"/>
      <c r="VOT19" s="46"/>
      <c r="VOU19" s="46"/>
      <c r="VOV19" s="46"/>
      <c r="VOW19" s="46"/>
      <c r="VOX19" s="46"/>
      <c r="VOY19" s="46"/>
      <c r="VOZ19" s="46"/>
      <c r="VPA19" s="46"/>
      <c r="VPB19" s="46"/>
      <c r="VPC19" s="46"/>
      <c r="VPD19" s="46"/>
      <c r="VPE19" s="46"/>
      <c r="VPF19" s="46"/>
      <c r="VPG19" s="46"/>
      <c r="VPH19" s="46"/>
      <c r="VPI19" s="46"/>
      <c r="VPJ19" s="46"/>
      <c r="VPK19" s="46"/>
      <c r="VPL19" s="46"/>
      <c r="VPM19" s="46"/>
      <c r="VPN19" s="46"/>
      <c r="VPO19" s="46"/>
      <c r="VPP19" s="46"/>
      <c r="VPQ19" s="46"/>
      <c r="VPR19" s="46"/>
      <c r="VPS19" s="46"/>
      <c r="VPT19" s="46"/>
      <c r="VPU19" s="46"/>
      <c r="VPV19" s="46"/>
      <c r="VPW19" s="46"/>
      <c r="VPX19" s="46"/>
      <c r="VPY19" s="46"/>
      <c r="VPZ19" s="46"/>
      <c r="VQA19" s="46"/>
      <c r="VQB19" s="46"/>
      <c r="VQC19" s="46"/>
      <c r="VQD19" s="46"/>
      <c r="VQE19" s="46"/>
      <c r="VQF19" s="46"/>
      <c r="VQG19" s="46"/>
      <c r="VQH19" s="46"/>
      <c r="VQI19" s="46"/>
      <c r="VQJ19" s="46"/>
      <c r="VQK19" s="46"/>
      <c r="VQL19" s="46"/>
      <c r="VQM19" s="46"/>
      <c r="VQN19" s="46"/>
      <c r="VQO19" s="46"/>
      <c r="VQP19" s="46"/>
      <c r="VQQ19" s="46"/>
      <c r="VQR19" s="46"/>
      <c r="VQS19" s="46"/>
      <c r="VQT19" s="46"/>
      <c r="VQU19" s="46"/>
      <c r="VQV19" s="46"/>
      <c r="VQW19" s="46"/>
      <c r="VQX19" s="46"/>
      <c r="VQY19" s="46"/>
      <c r="VQZ19" s="46"/>
      <c r="VRA19" s="46"/>
      <c r="VRB19" s="46"/>
      <c r="VRC19" s="46"/>
      <c r="VRD19" s="46"/>
      <c r="VRE19" s="46"/>
      <c r="VRF19" s="46"/>
      <c r="VRG19" s="46"/>
      <c r="VRH19" s="46"/>
      <c r="VRI19" s="46"/>
      <c r="VRJ19" s="46"/>
      <c r="VRK19" s="46"/>
      <c r="VRL19" s="46"/>
      <c r="VRM19" s="46"/>
      <c r="VRN19" s="46"/>
      <c r="VRO19" s="46"/>
      <c r="VRP19" s="46"/>
      <c r="VRQ19" s="46"/>
      <c r="VRR19" s="46"/>
      <c r="VRS19" s="46"/>
      <c r="VRT19" s="46"/>
      <c r="VRU19" s="46"/>
      <c r="VRV19" s="46"/>
      <c r="VRW19" s="46"/>
      <c r="VRX19" s="46"/>
      <c r="VRY19" s="46"/>
      <c r="VRZ19" s="46"/>
      <c r="VSA19" s="46"/>
      <c r="VSB19" s="46"/>
      <c r="VSC19" s="46"/>
      <c r="VSD19" s="46"/>
      <c r="VSE19" s="46"/>
      <c r="VSF19" s="46"/>
      <c r="VSG19" s="46"/>
      <c r="VSH19" s="46"/>
      <c r="VSI19" s="46"/>
      <c r="VSJ19" s="46"/>
      <c r="VSK19" s="46"/>
      <c r="VSL19" s="46"/>
      <c r="VSM19" s="46"/>
      <c r="VSN19" s="46"/>
      <c r="VSO19" s="46"/>
      <c r="VSP19" s="46"/>
      <c r="VSQ19" s="46"/>
      <c r="VSR19" s="46"/>
      <c r="VSS19" s="46"/>
      <c r="VST19" s="46"/>
      <c r="VSU19" s="46"/>
      <c r="VSV19" s="46"/>
      <c r="VSW19" s="46"/>
      <c r="VSX19" s="46"/>
      <c r="VSY19" s="46"/>
      <c r="VSZ19" s="46"/>
      <c r="VTA19" s="46"/>
      <c r="VTB19" s="46"/>
      <c r="VTC19" s="46"/>
      <c r="VTD19" s="46"/>
      <c r="VTE19" s="46"/>
      <c r="VTF19" s="46"/>
      <c r="VTG19" s="46"/>
      <c r="VTH19" s="46"/>
      <c r="VTI19" s="46"/>
      <c r="VTJ19" s="46"/>
      <c r="VTK19" s="46"/>
      <c r="VTL19" s="46"/>
      <c r="VTM19" s="46"/>
      <c r="VTN19" s="46"/>
      <c r="VTO19" s="46"/>
      <c r="VTP19" s="46"/>
      <c r="VTQ19" s="46"/>
      <c r="VTR19" s="46"/>
      <c r="VTS19" s="46"/>
      <c r="VTT19" s="46"/>
      <c r="VTU19" s="46"/>
      <c r="VTV19" s="46"/>
      <c r="VTW19" s="46"/>
      <c r="VTX19" s="46"/>
      <c r="VTY19" s="46"/>
      <c r="VTZ19" s="46"/>
      <c r="VUA19" s="46"/>
      <c r="VUB19" s="46"/>
      <c r="VUC19" s="46"/>
      <c r="VUD19" s="46"/>
      <c r="VUE19" s="46"/>
      <c r="VUF19" s="46"/>
      <c r="VUG19" s="46"/>
      <c r="VUH19" s="46"/>
      <c r="VUI19" s="46"/>
      <c r="VUJ19" s="46"/>
      <c r="VUK19" s="46"/>
      <c r="VUL19" s="46"/>
      <c r="VUM19" s="46"/>
      <c r="VUN19" s="46"/>
      <c r="VUO19" s="46"/>
      <c r="VUP19" s="46"/>
      <c r="VUQ19" s="46"/>
      <c r="VUR19" s="46"/>
      <c r="VUS19" s="46"/>
      <c r="VUT19" s="46"/>
      <c r="VUU19" s="46"/>
      <c r="VUV19" s="46"/>
      <c r="VUW19" s="46"/>
      <c r="VUX19" s="46"/>
      <c r="VUY19" s="46"/>
      <c r="VUZ19" s="46"/>
      <c r="VVA19" s="46"/>
      <c r="VVB19" s="46"/>
      <c r="VVC19" s="46"/>
      <c r="VVD19" s="46"/>
      <c r="VVE19" s="46"/>
      <c r="VVF19" s="46"/>
      <c r="VVG19" s="46"/>
      <c r="VVH19" s="46"/>
      <c r="VVI19" s="46"/>
      <c r="VVJ19" s="46"/>
      <c r="VVK19" s="46"/>
      <c r="VVL19" s="46"/>
      <c r="VVM19" s="46"/>
      <c r="VVN19" s="46"/>
      <c r="VVO19" s="46"/>
      <c r="VVP19" s="46"/>
      <c r="VVQ19" s="46"/>
      <c r="VVR19" s="46"/>
      <c r="VVS19" s="46"/>
      <c r="VVT19" s="46"/>
      <c r="VVU19" s="46"/>
      <c r="VVV19" s="46"/>
      <c r="VVW19" s="46"/>
      <c r="VVX19" s="46"/>
      <c r="VVY19" s="46"/>
      <c r="VVZ19" s="46"/>
      <c r="VWA19" s="46"/>
      <c r="VWB19" s="46"/>
      <c r="VWC19" s="46"/>
      <c r="VWD19" s="46"/>
      <c r="VWE19" s="46"/>
      <c r="VWF19" s="46"/>
      <c r="VWG19" s="46"/>
      <c r="VWH19" s="46"/>
      <c r="VWI19" s="46"/>
      <c r="VWJ19" s="46"/>
      <c r="VWK19" s="46"/>
      <c r="VWL19" s="46"/>
      <c r="VWM19" s="46"/>
      <c r="VWN19" s="46"/>
      <c r="VWO19" s="46"/>
      <c r="VWP19" s="46"/>
      <c r="VWQ19" s="46"/>
      <c r="VWR19" s="46"/>
      <c r="VWS19" s="46"/>
      <c r="VWT19" s="46"/>
      <c r="VWU19" s="46"/>
      <c r="VWV19" s="46"/>
      <c r="VWW19" s="46"/>
      <c r="VWX19" s="46"/>
      <c r="VWY19" s="46"/>
      <c r="VWZ19" s="46"/>
      <c r="VXA19" s="46"/>
      <c r="VXB19" s="46"/>
      <c r="VXC19" s="46"/>
      <c r="VXD19" s="46"/>
      <c r="VXE19" s="46"/>
      <c r="VXF19" s="46"/>
      <c r="VXG19" s="46"/>
      <c r="VXH19" s="46"/>
      <c r="VXI19" s="46"/>
      <c r="VXJ19" s="46"/>
      <c r="VXK19" s="46"/>
      <c r="VXL19" s="46"/>
      <c r="VXM19" s="46"/>
      <c r="VXN19" s="46"/>
      <c r="VXO19" s="46"/>
      <c r="VXP19" s="46"/>
      <c r="VXQ19" s="46"/>
      <c r="VXR19" s="46"/>
      <c r="VXS19" s="46"/>
      <c r="VXT19" s="46"/>
      <c r="VXU19" s="46"/>
      <c r="VXV19" s="46"/>
      <c r="VXW19" s="46"/>
      <c r="VXX19" s="46"/>
      <c r="VXY19" s="46"/>
      <c r="VXZ19" s="46"/>
      <c r="VYA19" s="46"/>
      <c r="VYB19" s="46"/>
      <c r="VYC19" s="46"/>
      <c r="VYD19" s="46"/>
      <c r="VYE19" s="46"/>
      <c r="VYF19" s="46"/>
      <c r="VYG19" s="46"/>
      <c r="VYH19" s="46"/>
      <c r="VYI19" s="46"/>
      <c r="VYJ19" s="46"/>
      <c r="VYK19" s="46"/>
      <c r="VYL19" s="46"/>
      <c r="VYM19" s="46"/>
      <c r="VYN19" s="46"/>
      <c r="VYO19" s="46"/>
      <c r="VYP19" s="46"/>
      <c r="VYQ19" s="46"/>
      <c r="VYR19" s="46"/>
      <c r="VYS19" s="46"/>
      <c r="VYT19" s="46"/>
      <c r="VYU19" s="46"/>
      <c r="VYV19" s="46"/>
      <c r="VYW19" s="46"/>
      <c r="VYX19" s="46"/>
      <c r="VYY19" s="46"/>
      <c r="VYZ19" s="46"/>
      <c r="VZA19" s="46"/>
      <c r="VZB19" s="46"/>
      <c r="VZC19" s="46"/>
      <c r="VZD19" s="46"/>
      <c r="VZE19" s="46"/>
      <c r="VZF19" s="46"/>
      <c r="VZG19" s="46"/>
      <c r="VZH19" s="46"/>
      <c r="VZI19" s="46"/>
      <c r="VZJ19" s="46"/>
      <c r="VZK19" s="46"/>
      <c r="VZL19" s="46"/>
      <c r="VZM19" s="46"/>
      <c r="VZN19" s="46"/>
      <c r="VZO19" s="46"/>
      <c r="VZP19" s="46"/>
      <c r="VZQ19" s="46"/>
      <c r="VZR19" s="46"/>
      <c r="VZS19" s="46"/>
      <c r="VZT19" s="46"/>
      <c r="VZU19" s="46"/>
      <c r="VZV19" s="46"/>
      <c r="VZW19" s="46"/>
      <c r="VZX19" s="46"/>
      <c r="VZY19" s="46"/>
      <c r="VZZ19" s="46"/>
      <c r="WAA19" s="46"/>
      <c r="WAB19" s="46"/>
      <c r="WAC19" s="46"/>
      <c r="WAD19" s="46"/>
      <c r="WAE19" s="46"/>
      <c r="WAF19" s="46"/>
      <c r="WAG19" s="46"/>
      <c r="WAH19" s="46"/>
      <c r="WAI19" s="46"/>
      <c r="WAJ19" s="46"/>
      <c r="WAK19" s="46"/>
      <c r="WAL19" s="46"/>
      <c r="WAM19" s="46"/>
      <c r="WAN19" s="46"/>
      <c r="WAO19" s="46"/>
      <c r="WAP19" s="46"/>
      <c r="WAQ19" s="46"/>
      <c r="WAR19" s="46"/>
      <c r="WAS19" s="46"/>
      <c r="WAT19" s="46"/>
      <c r="WAU19" s="46"/>
      <c r="WAV19" s="46"/>
      <c r="WAW19" s="46"/>
      <c r="WAX19" s="46"/>
      <c r="WAY19" s="46"/>
      <c r="WAZ19" s="46"/>
      <c r="WBA19" s="46"/>
      <c r="WBB19" s="46"/>
      <c r="WBC19" s="46"/>
      <c r="WBD19" s="46"/>
      <c r="WBE19" s="46"/>
      <c r="WBF19" s="46"/>
      <c r="WBG19" s="46"/>
      <c r="WBH19" s="46"/>
      <c r="WBI19" s="46"/>
      <c r="WBJ19" s="46"/>
      <c r="WBK19" s="46"/>
      <c r="WBL19" s="46"/>
      <c r="WBM19" s="46"/>
      <c r="WBN19" s="46"/>
      <c r="WBO19" s="46"/>
      <c r="WBP19" s="46"/>
      <c r="WBQ19" s="46"/>
      <c r="WBR19" s="46"/>
      <c r="WBS19" s="46"/>
      <c r="WBT19" s="46"/>
      <c r="WBU19" s="46"/>
      <c r="WBV19" s="46"/>
      <c r="WBW19" s="46"/>
      <c r="WBX19" s="46"/>
      <c r="WBY19" s="46"/>
      <c r="WBZ19" s="46"/>
      <c r="WCA19" s="46"/>
      <c r="WCB19" s="46"/>
      <c r="WCC19" s="46"/>
      <c r="WCD19" s="46"/>
      <c r="WCE19" s="46"/>
      <c r="WCF19" s="46"/>
      <c r="WCG19" s="46"/>
      <c r="WCH19" s="46"/>
      <c r="WCI19" s="46"/>
      <c r="WCJ19" s="46"/>
      <c r="WCK19" s="46"/>
      <c r="WCL19" s="46"/>
      <c r="WCM19" s="46"/>
      <c r="WCN19" s="46"/>
      <c r="WCO19" s="46"/>
      <c r="WCP19" s="46"/>
      <c r="WCQ19" s="46"/>
      <c r="WCR19" s="46"/>
      <c r="WCS19" s="46"/>
      <c r="WCT19" s="46"/>
      <c r="WCU19" s="46"/>
      <c r="WCV19" s="46"/>
      <c r="WCW19" s="46"/>
      <c r="WCX19" s="46"/>
      <c r="WCY19" s="46"/>
      <c r="WCZ19" s="46"/>
      <c r="WDA19" s="46"/>
      <c r="WDB19" s="46"/>
      <c r="WDC19" s="46"/>
      <c r="WDD19" s="46"/>
      <c r="WDE19" s="46"/>
      <c r="WDF19" s="46"/>
      <c r="WDG19" s="46"/>
      <c r="WDH19" s="46"/>
      <c r="WDI19" s="46"/>
      <c r="WDJ19" s="46"/>
      <c r="WDK19" s="46"/>
      <c r="WDL19" s="46"/>
      <c r="WDM19" s="46"/>
      <c r="WDN19" s="46"/>
      <c r="WDO19" s="46"/>
      <c r="WDP19" s="46"/>
      <c r="WDQ19" s="46"/>
      <c r="WDR19" s="46"/>
      <c r="WDS19" s="46"/>
      <c r="WDT19" s="46"/>
      <c r="WDU19" s="46"/>
      <c r="WDV19" s="46"/>
      <c r="WDW19" s="46"/>
      <c r="WDX19" s="46"/>
      <c r="WDY19" s="46"/>
      <c r="WDZ19" s="46"/>
      <c r="WEA19" s="46"/>
      <c r="WEB19" s="46"/>
      <c r="WEC19" s="46"/>
      <c r="WED19" s="46"/>
      <c r="WEE19" s="46"/>
      <c r="WEF19" s="46"/>
      <c r="WEG19" s="46"/>
      <c r="WEH19" s="46"/>
      <c r="WEI19" s="46"/>
      <c r="WEJ19" s="46"/>
      <c r="WEK19" s="46"/>
      <c r="WEL19" s="46"/>
      <c r="WEM19" s="46"/>
      <c r="WEN19" s="46"/>
      <c r="WEO19" s="46"/>
      <c r="WEP19" s="46"/>
      <c r="WEQ19" s="46"/>
      <c r="WER19" s="46"/>
      <c r="WES19" s="46"/>
      <c r="WET19" s="46"/>
      <c r="WEU19" s="46"/>
      <c r="WEV19" s="46"/>
      <c r="WEW19" s="46"/>
      <c r="WEX19" s="46"/>
      <c r="WEY19" s="46"/>
      <c r="WEZ19" s="46"/>
      <c r="WFA19" s="46"/>
      <c r="WFB19" s="46"/>
      <c r="WFC19" s="46"/>
      <c r="WFD19" s="46"/>
      <c r="WFE19" s="46"/>
      <c r="WFF19" s="46"/>
      <c r="WFG19" s="46"/>
      <c r="WFH19" s="46"/>
      <c r="WFI19" s="46"/>
      <c r="WFJ19" s="46"/>
      <c r="WFK19" s="46"/>
      <c r="WFL19" s="46"/>
      <c r="WFM19" s="46"/>
      <c r="WFN19" s="46"/>
      <c r="WFO19" s="46"/>
      <c r="WFP19" s="46"/>
      <c r="WFQ19" s="46"/>
      <c r="WFR19" s="46"/>
      <c r="WFS19" s="46"/>
      <c r="WFT19" s="46"/>
      <c r="WFU19" s="46"/>
      <c r="WFV19" s="46"/>
      <c r="WFW19" s="46"/>
      <c r="WFX19" s="46"/>
      <c r="WFY19" s="46"/>
      <c r="WFZ19" s="46"/>
      <c r="WGA19" s="46"/>
      <c r="WGB19" s="46"/>
      <c r="WGC19" s="46"/>
      <c r="WGD19" s="46"/>
      <c r="WGE19" s="46"/>
      <c r="WGF19" s="46"/>
      <c r="WGG19" s="46"/>
      <c r="WGH19" s="46"/>
      <c r="WGI19" s="46"/>
      <c r="WGJ19" s="46"/>
      <c r="WGK19" s="46"/>
      <c r="WGL19" s="46"/>
      <c r="WGM19" s="46"/>
      <c r="WGN19" s="46"/>
      <c r="WGO19" s="46"/>
      <c r="WGP19" s="46"/>
      <c r="WGQ19" s="46"/>
      <c r="WGR19" s="46"/>
      <c r="WGS19" s="46"/>
      <c r="WGT19" s="46"/>
      <c r="WGU19" s="46"/>
      <c r="WGV19" s="46"/>
      <c r="WGW19" s="46"/>
      <c r="WGX19" s="46"/>
      <c r="WGY19" s="46"/>
      <c r="WGZ19" s="46"/>
      <c r="WHA19" s="46"/>
      <c r="WHB19" s="46"/>
      <c r="WHC19" s="46"/>
      <c r="WHD19" s="46"/>
      <c r="WHE19" s="46"/>
      <c r="WHF19" s="46"/>
      <c r="WHG19" s="46"/>
      <c r="WHH19" s="46"/>
      <c r="WHI19" s="46"/>
      <c r="WHJ19" s="46"/>
      <c r="WHK19" s="46"/>
      <c r="WHL19" s="46"/>
      <c r="WHM19" s="46"/>
      <c r="WHN19" s="46"/>
      <c r="WHO19" s="46"/>
      <c r="WHP19" s="46"/>
      <c r="WHQ19" s="46"/>
      <c r="WHR19" s="46"/>
      <c r="WHS19" s="46"/>
      <c r="WHT19" s="46"/>
      <c r="WHU19" s="46"/>
      <c r="WHV19" s="46"/>
      <c r="WHW19" s="46"/>
      <c r="WHX19" s="46"/>
      <c r="WHY19" s="46"/>
      <c r="WHZ19" s="46"/>
      <c r="WIA19" s="46"/>
      <c r="WIB19" s="46"/>
      <c r="WIC19" s="46"/>
      <c r="WID19" s="46"/>
      <c r="WIE19" s="46"/>
      <c r="WIF19" s="46"/>
      <c r="WIG19" s="46"/>
      <c r="WIH19" s="46"/>
      <c r="WII19" s="46"/>
      <c r="WIJ19" s="46"/>
      <c r="WIK19" s="46"/>
      <c r="WIL19" s="46"/>
      <c r="WIM19" s="46"/>
      <c r="WIN19" s="46"/>
      <c r="WIO19" s="46"/>
      <c r="WIP19" s="46"/>
      <c r="WIQ19" s="46"/>
      <c r="WIR19" s="46"/>
      <c r="WIS19" s="46"/>
      <c r="WIT19" s="46"/>
      <c r="WIU19" s="46"/>
      <c r="WIV19" s="46"/>
      <c r="WIW19" s="46"/>
      <c r="WIX19" s="46"/>
      <c r="WIY19" s="46"/>
      <c r="WIZ19" s="46"/>
      <c r="WJA19" s="46"/>
      <c r="WJB19" s="46"/>
      <c r="WJC19" s="46"/>
      <c r="WJD19" s="46"/>
      <c r="WJE19" s="46"/>
      <c r="WJF19" s="46"/>
      <c r="WJG19" s="46"/>
      <c r="WJH19" s="46"/>
      <c r="WJI19" s="46"/>
      <c r="WJJ19" s="46"/>
      <c r="WJK19" s="46"/>
      <c r="WJL19" s="46"/>
      <c r="WJM19" s="46"/>
      <c r="WJN19" s="46"/>
      <c r="WJO19" s="46"/>
      <c r="WJP19" s="46"/>
      <c r="WJQ19" s="46"/>
      <c r="WJR19" s="46"/>
      <c r="WJS19" s="46"/>
      <c r="WJT19" s="46"/>
      <c r="WJU19" s="46"/>
      <c r="WJV19" s="46"/>
      <c r="WJW19" s="46"/>
      <c r="WJX19" s="46"/>
      <c r="WJY19" s="46"/>
      <c r="WJZ19" s="46"/>
      <c r="WKA19" s="46"/>
      <c r="WKB19" s="46"/>
      <c r="WKC19" s="46"/>
      <c r="WKD19" s="46"/>
      <c r="WKE19" s="46"/>
      <c r="WKF19" s="46"/>
      <c r="WKG19" s="46"/>
      <c r="WKH19" s="46"/>
      <c r="WKI19" s="46"/>
      <c r="WKJ19" s="46"/>
      <c r="WKK19" s="46"/>
      <c r="WKL19" s="46"/>
      <c r="WKM19" s="46"/>
      <c r="WKN19" s="46"/>
      <c r="WKO19" s="46"/>
      <c r="WKP19" s="46"/>
      <c r="WKQ19" s="46"/>
      <c r="WKR19" s="46"/>
      <c r="WKS19" s="46"/>
      <c r="WKT19" s="46"/>
      <c r="WKU19" s="46"/>
      <c r="WKV19" s="46"/>
      <c r="WKW19" s="46"/>
      <c r="WKX19" s="46"/>
      <c r="WKY19" s="46"/>
      <c r="WKZ19" s="46"/>
      <c r="WLA19" s="46"/>
      <c r="WLB19" s="46"/>
      <c r="WLC19" s="46"/>
      <c r="WLD19" s="46"/>
      <c r="WLE19" s="46"/>
      <c r="WLF19" s="46"/>
      <c r="WLG19" s="46"/>
      <c r="WLH19" s="46"/>
      <c r="WLI19" s="46"/>
      <c r="WLJ19" s="46"/>
      <c r="WLK19" s="46"/>
      <c r="WLL19" s="46"/>
      <c r="WLM19" s="46"/>
      <c r="WLN19" s="46"/>
      <c r="WLO19" s="46"/>
      <c r="WLP19" s="46"/>
      <c r="WLQ19" s="46"/>
      <c r="WLR19" s="46"/>
      <c r="WLS19" s="46"/>
      <c r="WLT19" s="46"/>
      <c r="WLU19" s="46"/>
      <c r="WLV19" s="46"/>
      <c r="WLW19" s="46"/>
      <c r="WLX19" s="46"/>
      <c r="WLY19" s="46"/>
      <c r="WLZ19" s="46"/>
      <c r="WMA19" s="46"/>
      <c r="WMB19" s="46"/>
      <c r="WMC19" s="46"/>
      <c r="WMD19" s="46"/>
      <c r="WME19" s="46"/>
      <c r="WMF19" s="46"/>
      <c r="WMG19" s="46"/>
      <c r="WMH19" s="46"/>
      <c r="WMI19" s="46"/>
      <c r="WMJ19" s="46"/>
      <c r="WMK19" s="46"/>
      <c r="WML19" s="46"/>
      <c r="WMM19" s="46"/>
      <c r="WMN19" s="46"/>
      <c r="WMO19" s="46"/>
      <c r="WMP19" s="46"/>
      <c r="WMQ19" s="46"/>
      <c r="WMR19" s="46"/>
      <c r="WMS19" s="46"/>
      <c r="WMT19" s="46"/>
      <c r="WMU19" s="46"/>
      <c r="WMV19" s="46"/>
      <c r="WMW19" s="46"/>
      <c r="WMX19" s="46"/>
      <c r="WMY19" s="46"/>
      <c r="WMZ19" s="46"/>
      <c r="WNA19" s="46"/>
      <c r="WNB19" s="46"/>
      <c r="WNC19" s="46"/>
      <c r="WND19" s="46"/>
      <c r="WNE19" s="46"/>
      <c r="WNF19" s="46"/>
      <c r="WNG19" s="46"/>
      <c r="WNH19" s="46"/>
      <c r="WNI19" s="46"/>
      <c r="WNJ19" s="46"/>
      <c r="WNK19" s="46"/>
      <c r="WNL19" s="46"/>
      <c r="WNM19" s="46"/>
      <c r="WNN19" s="46"/>
      <c r="WNO19" s="46"/>
      <c r="WNP19" s="46"/>
      <c r="WNQ19" s="46"/>
      <c r="WNR19" s="46"/>
      <c r="WNS19" s="46"/>
      <c r="WNT19" s="46"/>
      <c r="WNU19" s="46"/>
      <c r="WNV19" s="46"/>
      <c r="WNW19" s="46"/>
      <c r="WNX19" s="46"/>
      <c r="WNY19" s="46"/>
      <c r="WNZ19" s="46"/>
      <c r="WOA19" s="46"/>
      <c r="WOB19" s="46"/>
      <c r="WOC19" s="46"/>
      <c r="WOD19" s="46"/>
      <c r="WOE19" s="46"/>
      <c r="WOF19" s="46"/>
      <c r="WOG19" s="46"/>
      <c r="WOH19" s="46"/>
      <c r="WOI19" s="46"/>
      <c r="WOJ19" s="46"/>
      <c r="WOK19" s="46"/>
      <c r="WOL19" s="46"/>
      <c r="WOM19" s="46"/>
      <c r="WON19" s="46"/>
      <c r="WOO19" s="46"/>
      <c r="WOP19" s="46"/>
      <c r="WOQ19" s="46"/>
      <c r="WOR19" s="46"/>
      <c r="WOS19" s="46"/>
      <c r="WOT19" s="46"/>
      <c r="WOU19" s="46"/>
      <c r="WOV19" s="46"/>
      <c r="WOW19" s="46"/>
      <c r="WOX19" s="46"/>
      <c r="WOY19" s="46"/>
      <c r="WOZ19" s="46"/>
      <c r="WPA19" s="46"/>
      <c r="WPB19" s="46"/>
      <c r="WPC19" s="46"/>
      <c r="WPD19" s="46"/>
      <c r="WPE19" s="46"/>
      <c r="WPF19" s="46"/>
      <c r="WPG19" s="46"/>
      <c r="WPH19" s="46"/>
      <c r="WPI19" s="46"/>
      <c r="WPJ19" s="46"/>
      <c r="WPK19" s="46"/>
      <c r="WPL19" s="46"/>
      <c r="WPM19" s="46"/>
      <c r="WPN19" s="46"/>
      <c r="WPO19" s="46"/>
      <c r="WPP19" s="46"/>
      <c r="WPQ19" s="46"/>
      <c r="WPR19" s="46"/>
      <c r="WPS19" s="46"/>
      <c r="WPT19" s="46"/>
      <c r="WPU19" s="46"/>
      <c r="WPV19" s="46"/>
      <c r="WPW19" s="46"/>
      <c r="WPX19" s="46"/>
      <c r="WPY19" s="46"/>
      <c r="WPZ19" s="46"/>
      <c r="WQA19" s="46"/>
      <c r="WQB19" s="46"/>
      <c r="WQC19" s="46"/>
      <c r="WQD19" s="46"/>
      <c r="WQE19" s="46"/>
      <c r="WQF19" s="46"/>
      <c r="WQG19" s="46"/>
      <c r="WQH19" s="46"/>
      <c r="WQI19" s="46"/>
      <c r="WQJ19" s="46"/>
      <c r="WQK19" s="46"/>
      <c r="WQL19" s="46"/>
      <c r="WQM19" s="46"/>
      <c r="WQN19" s="46"/>
      <c r="WQO19" s="46"/>
      <c r="WQP19" s="46"/>
      <c r="WQQ19" s="46"/>
      <c r="WQR19" s="46"/>
      <c r="WQS19" s="46"/>
      <c r="WQT19" s="46"/>
      <c r="WQU19" s="46"/>
      <c r="WQV19" s="46"/>
      <c r="WQW19" s="46"/>
      <c r="WQX19" s="46"/>
      <c r="WQY19" s="46"/>
      <c r="WQZ19" s="46"/>
      <c r="WRA19" s="46"/>
      <c r="WRB19" s="46"/>
      <c r="WRC19" s="46"/>
      <c r="WRD19" s="46"/>
      <c r="WRE19" s="46"/>
      <c r="WRF19" s="46"/>
      <c r="WRG19" s="46"/>
      <c r="WRH19" s="46"/>
      <c r="WRI19" s="46"/>
      <c r="WRJ19" s="46"/>
      <c r="WRK19" s="46"/>
      <c r="WRL19" s="46"/>
      <c r="WRM19" s="46"/>
      <c r="WRN19" s="46"/>
      <c r="WRO19" s="46"/>
      <c r="WRP19" s="46"/>
      <c r="WRQ19" s="46"/>
      <c r="WRR19" s="46"/>
      <c r="WRS19" s="46"/>
      <c r="WRT19" s="46"/>
      <c r="WRU19" s="46"/>
      <c r="WRV19" s="46"/>
      <c r="WRW19" s="46"/>
      <c r="WRX19" s="46"/>
      <c r="WRY19" s="46"/>
      <c r="WRZ19" s="46"/>
      <c r="WSA19" s="46"/>
      <c r="WSB19" s="46"/>
      <c r="WSC19" s="46"/>
      <c r="WSD19" s="46"/>
      <c r="WSE19" s="46"/>
      <c r="WSF19" s="46"/>
      <c r="WSG19" s="46"/>
      <c r="WSH19" s="46"/>
      <c r="WSI19" s="46"/>
      <c r="WSJ19" s="46"/>
      <c r="WSK19" s="46"/>
      <c r="WSL19" s="46"/>
      <c r="WSM19" s="46"/>
      <c r="WSN19" s="46"/>
      <c r="WSO19" s="46"/>
      <c r="WSP19" s="46"/>
      <c r="WSQ19" s="46"/>
      <c r="WSR19" s="46"/>
      <c r="WSS19" s="46"/>
      <c r="WST19" s="46"/>
      <c r="WSU19" s="46"/>
      <c r="WSV19" s="46"/>
      <c r="WSW19" s="46"/>
      <c r="WSX19" s="46"/>
      <c r="WSY19" s="46"/>
      <c r="WSZ19" s="46"/>
      <c r="WTA19" s="46"/>
      <c r="WTB19" s="46"/>
      <c r="WTC19" s="46"/>
      <c r="WTD19" s="46"/>
      <c r="WTE19" s="46"/>
      <c r="WTF19" s="46"/>
      <c r="WTG19" s="46"/>
      <c r="WTH19" s="46"/>
      <c r="WTI19" s="46"/>
      <c r="WTJ19" s="46"/>
      <c r="WTK19" s="46"/>
      <c r="WTL19" s="46"/>
      <c r="WTM19" s="46"/>
      <c r="WTN19" s="46"/>
      <c r="WTO19" s="46"/>
      <c r="WTP19" s="46"/>
      <c r="WTQ19" s="46"/>
      <c r="WTR19" s="46"/>
      <c r="WTS19" s="46"/>
      <c r="WTT19" s="46"/>
      <c r="WTU19" s="46"/>
      <c r="WTV19" s="46"/>
      <c r="WTW19" s="46"/>
      <c r="WTX19" s="46"/>
      <c r="WTY19" s="46"/>
      <c r="WTZ19" s="46"/>
      <c r="WUA19" s="46"/>
      <c r="WUB19" s="46"/>
      <c r="WUC19" s="46"/>
      <c r="WUD19" s="46"/>
      <c r="WUE19" s="46"/>
      <c r="WUF19" s="46"/>
      <c r="WUG19" s="46"/>
      <c r="WUH19" s="46"/>
      <c r="WUI19" s="46"/>
      <c r="WUJ19" s="46"/>
      <c r="WUK19" s="46"/>
      <c r="WUL19" s="46"/>
      <c r="WUM19" s="46"/>
      <c r="WUN19" s="46"/>
      <c r="WUO19" s="46"/>
      <c r="WUP19" s="46"/>
      <c r="WUQ19" s="46"/>
      <c r="WUR19" s="46"/>
      <c r="WUS19" s="46"/>
      <c r="WUT19" s="46"/>
      <c r="WUU19" s="46"/>
      <c r="WUV19" s="46"/>
      <c r="WUW19" s="46"/>
      <c r="WUX19" s="46"/>
      <c r="WUY19" s="46"/>
      <c r="WUZ19" s="46"/>
      <c r="WVA19" s="46"/>
      <c r="WVB19" s="46"/>
      <c r="WVC19" s="46"/>
      <c r="WVD19" s="46"/>
      <c r="WVE19" s="46"/>
      <c r="WVF19" s="46"/>
      <c r="WVG19" s="46"/>
      <c r="WVH19" s="46"/>
      <c r="WVI19" s="46"/>
      <c r="WVJ19" s="46"/>
      <c r="WVK19" s="46"/>
      <c r="WVL19" s="46"/>
      <c r="WVM19" s="46"/>
      <c r="WVN19" s="46"/>
      <c r="WVO19" s="46"/>
      <c r="WVP19" s="46"/>
      <c r="WVQ19" s="46"/>
      <c r="WVR19" s="46"/>
      <c r="WVS19" s="46"/>
      <c r="WVT19" s="46"/>
      <c r="WVU19" s="46"/>
      <c r="WVV19" s="46"/>
      <c r="WVW19" s="46"/>
      <c r="WVX19" s="46"/>
      <c r="WVY19" s="46"/>
      <c r="WVZ19" s="46"/>
      <c r="WWA19" s="46"/>
      <c r="WWB19" s="46"/>
      <c r="WWC19" s="46"/>
      <c r="WWD19" s="46"/>
      <c r="WWE19" s="46"/>
      <c r="WWF19" s="46"/>
      <c r="WWG19" s="46"/>
      <c r="WWH19" s="46"/>
      <c r="WWI19" s="46"/>
      <c r="WWJ19" s="46"/>
      <c r="WWK19" s="46"/>
      <c r="WWL19" s="46"/>
      <c r="WWM19" s="46"/>
      <c r="WWN19" s="46"/>
      <c r="WWO19" s="46"/>
      <c r="WWP19" s="46"/>
      <c r="WWQ19" s="46"/>
      <c r="WWR19" s="46"/>
      <c r="WWS19" s="46"/>
      <c r="WWT19" s="46"/>
      <c r="WWU19" s="46"/>
      <c r="WWV19" s="46"/>
      <c r="WWW19" s="46"/>
      <c r="WWX19" s="46"/>
      <c r="WWY19" s="46"/>
      <c r="WWZ19" s="46"/>
      <c r="WXA19" s="46"/>
      <c r="WXB19" s="46"/>
      <c r="WXC19" s="46"/>
      <c r="WXD19" s="46"/>
      <c r="WXE19" s="46"/>
      <c r="WXF19" s="46"/>
      <c r="WXG19" s="46"/>
      <c r="WXH19" s="46"/>
      <c r="WXI19" s="46"/>
      <c r="WXJ19" s="46"/>
      <c r="WXK19" s="46"/>
      <c r="WXL19" s="46"/>
      <c r="WXM19" s="46"/>
      <c r="WXN19" s="46"/>
      <c r="WXO19" s="46"/>
      <c r="WXP19" s="46"/>
      <c r="WXQ19" s="46"/>
      <c r="WXR19" s="46"/>
      <c r="WXS19" s="46"/>
      <c r="WXT19" s="46"/>
      <c r="WXU19" s="46"/>
      <c r="WXV19" s="46"/>
      <c r="WXW19" s="46"/>
      <c r="WXX19" s="46"/>
      <c r="WXY19" s="46"/>
      <c r="WXZ19" s="46"/>
      <c r="WYA19" s="46"/>
      <c r="WYB19" s="46"/>
      <c r="WYC19" s="46"/>
      <c r="WYD19" s="46"/>
      <c r="WYE19" s="46"/>
      <c r="WYF19" s="46"/>
      <c r="WYG19" s="46"/>
      <c r="WYH19" s="46"/>
      <c r="WYI19" s="46"/>
      <c r="WYJ19" s="46"/>
      <c r="WYK19" s="46"/>
      <c r="WYL19" s="46"/>
      <c r="WYM19" s="46"/>
      <c r="WYN19" s="46"/>
      <c r="WYO19" s="46"/>
      <c r="WYP19" s="46"/>
      <c r="WYQ19" s="46"/>
      <c r="WYR19" s="46"/>
      <c r="WYS19" s="46"/>
      <c r="WYT19" s="46"/>
      <c r="WYU19" s="46"/>
      <c r="WYV19" s="46"/>
      <c r="WYW19" s="46"/>
      <c r="WYX19" s="46"/>
      <c r="WYY19" s="46"/>
      <c r="WYZ19" s="46"/>
      <c r="WZA19" s="46"/>
      <c r="WZB19" s="46"/>
      <c r="WZC19" s="46"/>
      <c r="WZD19" s="46"/>
      <c r="WZE19" s="46"/>
      <c r="WZF19" s="46"/>
      <c r="WZG19" s="46"/>
      <c r="WZH19" s="46"/>
      <c r="WZI19" s="46"/>
      <c r="WZJ19" s="46"/>
      <c r="WZK19" s="46"/>
      <c r="WZL19" s="46"/>
      <c r="WZM19" s="46"/>
      <c r="WZN19" s="46"/>
      <c r="WZO19" s="46"/>
      <c r="WZP19" s="46"/>
      <c r="WZQ19" s="46"/>
      <c r="WZR19" s="46"/>
      <c r="WZS19" s="46"/>
      <c r="WZT19" s="46"/>
      <c r="WZU19" s="46"/>
      <c r="WZV19" s="46"/>
      <c r="WZW19" s="46"/>
      <c r="WZX19" s="46"/>
      <c r="WZY19" s="46"/>
      <c r="WZZ19" s="46"/>
      <c r="XAA19" s="46"/>
      <c r="XAB19" s="46"/>
      <c r="XAC19" s="46"/>
      <c r="XAD19" s="46"/>
      <c r="XAE19" s="46"/>
      <c r="XAF19" s="46"/>
      <c r="XAG19" s="46"/>
      <c r="XAH19" s="46"/>
      <c r="XAI19" s="46"/>
      <c r="XAJ19" s="46"/>
      <c r="XAK19" s="46"/>
      <c r="XAL19" s="46"/>
      <c r="XAM19" s="46"/>
      <c r="XAN19" s="46"/>
      <c r="XAO19" s="46"/>
      <c r="XAP19" s="46"/>
      <c r="XAQ19" s="46"/>
      <c r="XAR19" s="46"/>
      <c r="XAS19" s="46"/>
      <c r="XAT19" s="46"/>
      <c r="XAU19" s="46"/>
      <c r="XAV19" s="46"/>
      <c r="XAW19" s="46"/>
      <c r="XAX19" s="46"/>
      <c r="XAY19" s="46"/>
      <c r="XAZ19" s="46"/>
      <c r="XBA19" s="46"/>
      <c r="XBB19" s="46"/>
      <c r="XBC19" s="46"/>
      <c r="XBD19" s="46"/>
      <c r="XBE19" s="46"/>
      <c r="XBF19" s="46"/>
      <c r="XBG19" s="46"/>
      <c r="XBH19" s="46"/>
      <c r="XBI19" s="46"/>
      <c r="XBJ19" s="46"/>
      <c r="XBK19" s="46"/>
      <c r="XBL19" s="46"/>
      <c r="XBM19" s="46"/>
      <c r="XBN19" s="46"/>
      <c r="XBO19" s="46"/>
      <c r="XBP19" s="46"/>
      <c r="XBQ19" s="46"/>
      <c r="XBR19" s="46"/>
      <c r="XBS19" s="46"/>
      <c r="XBT19" s="46"/>
      <c r="XBU19" s="46"/>
      <c r="XBV19" s="46"/>
      <c r="XBW19" s="46"/>
      <c r="XBX19" s="46"/>
      <c r="XBY19" s="46"/>
      <c r="XBZ19" s="46"/>
      <c r="XCA19" s="46"/>
      <c r="XCB19" s="46"/>
      <c r="XCC19" s="46"/>
      <c r="XCD19" s="46"/>
      <c r="XCE19" s="46"/>
      <c r="XCF19" s="46"/>
      <c r="XCG19" s="46"/>
      <c r="XCH19" s="46"/>
      <c r="XCI19" s="46"/>
      <c r="XCJ19" s="46"/>
      <c r="XCK19" s="46"/>
      <c r="XCL19" s="46"/>
      <c r="XCM19" s="46"/>
      <c r="XCN19" s="46"/>
      <c r="XCO19" s="46"/>
      <c r="XCP19" s="46"/>
      <c r="XCQ19" s="46"/>
      <c r="XCR19" s="46"/>
      <c r="XCS19" s="46"/>
      <c r="XCT19" s="46"/>
      <c r="XCU19" s="46"/>
      <c r="XCV19" s="46"/>
      <c r="XCW19" s="46"/>
      <c r="XCX19" s="46"/>
      <c r="XCY19" s="46"/>
      <c r="XCZ19" s="46"/>
      <c r="XDA19" s="46"/>
      <c r="XDB19" s="46"/>
      <c r="XDC19" s="46"/>
      <c r="XDD19" s="46"/>
      <c r="XDE19" s="46"/>
      <c r="XDF19" s="46"/>
      <c r="XDG19" s="46"/>
      <c r="XDH19" s="46"/>
      <c r="XDI19" s="46"/>
      <c r="XDJ19" s="46"/>
      <c r="XDK19" s="46"/>
      <c r="XDL19" s="46"/>
      <c r="XDM19" s="46"/>
      <c r="XDN19" s="46"/>
      <c r="XDO19" s="46"/>
      <c r="XDP19" s="46"/>
      <c r="XDQ19" s="46"/>
      <c r="XDR19" s="46"/>
      <c r="XDS19" s="46"/>
      <c r="XDT19" s="46"/>
      <c r="XDU19" s="46"/>
      <c r="XDV19" s="46"/>
      <c r="XDW19" s="46"/>
      <c r="XDX19" s="46"/>
      <c r="XDY19" s="46"/>
      <c r="XDZ19" s="46"/>
      <c r="XEA19" s="46"/>
      <c r="XEB19" s="46"/>
      <c r="XEC19" s="46"/>
      <c r="XED19" s="46"/>
      <c r="XEE19" s="46"/>
      <c r="XEF19" s="46"/>
      <c r="XEG19" s="46"/>
      <c r="XEH19" s="46"/>
      <c r="XEI19" s="46"/>
      <c r="XEJ19" s="46"/>
      <c r="XEK19" s="46"/>
      <c r="XEL19" s="46"/>
      <c r="XEM19" s="46"/>
      <c r="XEN19" s="46"/>
      <c r="XEO19" s="46"/>
      <c r="XEP19" s="46"/>
      <c r="XEQ19" s="46"/>
      <c r="XER19" s="46"/>
      <c r="XES19" s="46"/>
      <c r="XET19" s="46"/>
      <c r="XEU19" s="46"/>
      <c r="XEV19" s="46"/>
      <c r="XEW19" s="46"/>
      <c r="XEX19" s="46"/>
      <c r="XEY19" s="46"/>
      <c r="XEZ19" s="46"/>
      <c r="XFA19" s="46"/>
      <c r="XFB19" s="46"/>
      <c r="XFC19" s="46"/>
      <c r="XFD19" s="46"/>
    </row>
    <row r="20" spans="1:16384" s="46" customFormat="1" x14ac:dyDescent="0.2">
      <c r="A20" s="55" t="s">
        <v>75</v>
      </c>
      <c r="B20" s="12"/>
      <c r="C20" s="56">
        <f>'Calcs-App Table D18'!B49</f>
        <v>0.28186647511428664</v>
      </c>
      <c r="D20" s="56">
        <f>'Calcs-App Table D18'!B50</f>
        <v>0.47580676863184257</v>
      </c>
      <c r="E20" s="55" t="s">
        <v>76</v>
      </c>
    </row>
    <row r="21" spans="1:16384" ht="17" thickBot="1" x14ac:dyDescent="0.25">
      <c r="A21" s="20" t="s">
        <v>193</v>
      </c>
      <c r="B21" s="15"/>
      <c r="C21" s="21">
        <f>'Calcs-App Table D18'!B53</f>
        <v>0.10359539831914619</v>
      </c>
      <c r="D21" s="21">
        <f>'Calcs-App Table D18'!B54</f>
        <v>0.19422388202079321</v>
      </c>
      <c r="E21" s="20" t="s">
        <v>76</v>
      </c>
    </row>
    <row r="22" spans="1:16384" ht="17" thickTop="1" x14ac:dyDescent="0.2">
      <c r="C22" t="s">
        <v>196</v>
      </c>
    </row>
    <row r="27" spans="1:16384" x14ac:dyDescent="0.2">
      <c r="A27" t="s">
        <v>253</v>
      </c>
      <c r="B27">
        <f>'Calcs-App Table D18'!C57</f>
        <v>705.40519780553529</v>
      </c>
    </row>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sheetPr>
  <dimension ref="A1:XFD31"/>
  <sheetViews>
    <sheetView showRuler="0" topLeftCell="A12" zoomScale="125" zoomScaleNormal="125" zoomScalePageLayoutView="125" workbookViewId="0">
      <selection activeCell="E8" sqref="A8:E8"/>
    </sheetView>
  </sheetViews>
  <sheetFormatPr baseColWidth="10" defaultColWidth="11" defaultRowHeight="16" x14ac:dyDescent="0.2"/>
  <cols>
    <col min="1" max="1" width="42.5" customWidth="1"/>
    <col min="2" max="2" width="7.83203125" bestFit="1" customWidth="1"/>
    <col min="3" max="4" width="9" bestFit="1" customWidth="1"/>
    <col min="5" max="5" width="45" customWidth="1"/>
  </cols>
  <sheetData>
    <row r="1" spans="1:6" ht="17" thickBot="1" x14ac:dyDescent="0.25">
      <c r="A1" s="37" t="s">
        <v>456</v>
      </c>
      <c r="B1" s="38"/>
      <c r="C1" s="38"/>
      <c r="D1" s="38"/>
      <c r="E1" s="38"/>
    </row>
    <row r="2" spans="1:6" ht="30" thickTop="1" x14ac:dyDescent="0.2">
      <c r="A2" s="2"/>
      <c r="B2" s="22" t="s">
        <v>21</v>
      </c>
      <c r="C2" s="22" t="s">
        <v>22</v>
      </c>
      <c r="D2" s="22" t="s">
        <v>23</v>
      </c>
      <c r="E2" s="3"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28" x14ac:dyDescent="0.2">
      <c r="A7" s="23" t="s">
        <v>167</v>
      </c>
      <c r="B7" s="27">
        <f>'Assumps&amp;Panel A Calcs'!$B$66</f>
        <v>0</v>
      </c>
      <c r="C7" s="27">
        <f>'Assumps&amp;Panel A Calcs'!$B$67</f>
        <v>0.44206666666666672</v>
      </c>
      <c r="D7" s="27">
        <f>'Assumps&amp;Panel A Calcs'!$B$68</f>
        <v>1.7450000000000001</v>
      </c>
      <c r="E7" s="23" t="s">
        <v>318</v>
      </c>
    </row>
    <row r="8" spans="1:6" ht="43" x14ac:dyDescent="0.2">
      <c r="A8" s="23" t="s">
        <v>168</v>
      </c>
      <c r="B8" s="27">
        <f>'Assumps&amp;Panel A Calcs'!$B$70</f>
        <v>0</v>
      </c>
      <c r="C8" s="27">
        <f>'Assumps&amp;Panel A Calcs'!$B$71</f>
        <v>1.7605653333333333</v>
      </c>
      <c r="D8" s="27">
        <f>'Assumps&amp;Panel A Calcs'!$B$72</f>
        <v>5.2121999999999993</v>
      </c>
      <c r="E8" s="31" t="s">
        <v>460</v>
      </c>
    </row>
    <row r="9" spans="1:6" ht="57" x14ac:dyDescent="0.2">
      <c r="A9" s="23" t="s">
        <v>375</v>
      </c>
      <c r="B9" s="75">
        <f>'Model Params&amp;Exp Profiles'!B51</f>
        <v>0</v>
      </c>
      <c r="C9" s="75">
        <f>'Model Params&amp;Exp Profiles'!B52</f>
        <v>2.6903999999999999E-3</v>
      </c>
      <c r="D9" s="75">
        <f>'Model Params&amp;Exp Profiles'!B53</f>
        <v>1.0619999999999999E-2</v>
      </c>
      <c r="E9" s="31" t="s">
        <v>377</v>
      </c>
    </row>
    <row r="10" spans="1:6" ht="57" x14ac:dyDescent="0.2">
      <c r="A10" s="23" t="s">
        <v>376</v>
      </c>
      <c r="B10" s="75">
        <f>'Model Params&amp;Exp Profiles'!B60</f>
        <v>0</v>
      </c>
      <c r="C10" s="75">
        <f>'Model Params&amp;Exp Profiles'!B61</f>
        <v>3.1007999999999999E-3</v>
      </c>
      <c r="D10" s="75">
        <f>'Model Params&amp;Exp Profiles'!B62</f>
        <v>1.2239999999999999E-2</v>
      </c>
      <c r="E10" s="31" t="s">
        <v>378</v>
      </c>
    </row>
    <row r="11" spans="1:6" ht="43" x14ac:dyDescent="0.2">
      <c r="A11" s="23" t="s">
        <v>190</v>
      </c>
      <c r="B11" s="27">
        <f>'Assumps&amp;Panel A Calcs'!$B$120</f>
        <v>0</v>
      </c>
      <c r="C11" s="27">
        <f>'Assumps&amp;Panel A Calcs'!$B$121</f>
        <v>2.7131399901436231</v>
      </c>
      <c r="D11" s="27">
        <f>'Assumps&amp;Panel A Calcs'!$B$122</f>
        <v>10.709763118987984</v>
      </c>
      <c r="E11" s="4" t="s">
        <v>335</v>
      </c>
    </row>
    <row r="12" spans="1:6" ht="43" x14ac:dyDescent="0.2">
      <c r="A12" s="23" t="s">
        <v>191</v>
      </c>
      <c r="B12" s="27">
        <f>'Assumps&amp;Panel A Calcs'!$B$124</f>
        <v>0</v>
      </c>
      <c r="C12" s="27">
        <f>'Assumps&amp;Panel A Calcs'!$B$125</f>
        <v>3.3997396507070312</v>
      </c>
      <c r="D12" s="27">
        <f>'Assumps&amp;Panel A Calcs'!$B$126</f>
        <v>13.420024937001438</v>
      </c>
      <c r="E12" s="4" t="s">
        <v>334</v>
      </c>
    </row>
    <row r="13" spans="1:6" ht="43" x14ac:dyDescent="0.2">
      <c r="A13" s="23" t="s">
        <v>379</v>
      </c>
      <c r="B13" s="27">
        <f>'Assumps&amp;Panel A Calcs'!B160</f>
        <v>0</v>
      </c>
      <c r="C13" s="27">
        <f>'Assumps&amp;Panel A Calcs'!B161</f>
        <v>3.4941341734814992</v>
      </c>
      <c r="D13" s="27">
        <f>'Assumps&amp;Panel A Calcs'!B162</f>
        <v>13.792634895321706</v>
      </c>
      <c r="E13" s="4" t="s">
        <v>381</v>
      </c>
    </row>
    <row r="14" spans="1:6" ht="43" x14ac:dyDescent="0.2">
      <c r="A14" s="23" t="s">
        <v>380</v>
      </c>
      <c r="B14" s="27">
        <f>'Assumps&amp;Panel A Calcs'!B164</f>
        <v>0</v>
      </c>
      <c r="C14" s="27">
        <f>'Assumps&amp;Panel A Calcs'!B165</f>
        <v>14.146513118317769</v>
      </c>
      <c r="D14" s="27">
        <f>'Assumps&amp;Panel A Calcs'!B166</f>
        <v>55.841499151254347</v>
      </c>
      <c r="E14" s="4" t="s">
        <v>381</v>
      </c>
    </row>
    <row r="15" spans="1:6" x14ac:dyDescent="0.2">
      <c r="A15" s="23"/>
      <c r="B15" s="27"/>
      <c r="C15" s="27"/>
      <c r="D15" s="27"/>
      <c r="E15" s="4"/>
    </row>
    <row r="16" spans="1:6" x14ac:dyDescent="0.2">
      <c r="A16" s="1" t="s">
        <v>38</v>
      </c>
      <c r="B16" s="9"/>
      <c r="C16" s="9"/>
      <c r="D16" s="9"/>
      <c r="E16" s="4"/>
    </row>
    <row r="17" spans="1:16384" x14ac:dyDescent="0.2">
      <c r="A17" s="4" t="s">
        <v>28</v>
      </c>
      <c r="B17" s="10" t="s">
        <v>24</v>
      </c>
      <c r="C17" s="9">
        <f>'Calcs-App Table D19 FEM+OC'!C46-'App Table D19 FI, FEM+OC'!C13</f>
        <v>14.609505608024612</v>
      </c>
      <c r="D17" s="9">
        <f>'Calcs-App Table D19 FEM+OC'!C24-'App Table D19 FI, FEM+OC'!D13</f>
        <v>57.669101084307677</v>
      </c>
      <c r="E17" s="4" t="s">
        <v>384</v>
      </c>
    </row>
    <row r="18" spans="1:16384" ht="29" x14ac:dyDescent="0.2">
      <c r="A18" s="4" t="s">
        <v>40</v>
      </c>
      <c r="B18" s="11" t="s">
        <v>24</v>
      </c>
      <c r="C18" s="9">
        <f>C17*'Assumps&amp;Panel A Calcs'!$B$12-(C11-B11)</f>
        <v>-0.2916144356135435</v>
      </c>
      <c r="D18" s="9">
        <f>D17*'Assumps&amp;Panel A Calcs'!$B$12-(D11-B11)</f>
        <v>-1.1511096142639872</v>
      </c>
      <c r="E18" s="4" t="s">
        <v>322</v>
      </c>
    </row>
    <row r="19" spans="1:16384" x14ac:dyDescent="0.2">
      <c r="A19" s="4"/>
      <c r="B19" s="11"/>
      <c r="C19" s="9"/>
      <c r="D19" s="9"/>
      <c r="E19" s="4"/>
    </row>
    <row r="20" spans="1:16384" x14ac:dyDescent="0.2">
      <c r="A20" s="1" t="s">
        <v>39</v>
      </c>
      <c r="B20" s="9"/>
      <c r="C20" s="9"/>
      <c r="D20" s="9"/>
      <c r="E20" s="4"/>
    </row>
    <row r="21" spans="1:16384" x14ac:dyDescent="0.2">
      <c r="A21" s="4" t="s">
        <v>28</v>
      </c>
      <c r="B21" s="10" t="s">
        <v>24</v>
      </c>
      <c r="C21" s="9">
        <f>'Calcs-App Table D19 FEM+OC'!C55-'App Table D19 FI, FEM+OC'!C14</f>
        <v>103.92302425332625</v>
      </c>
      <c r="D21" s="9">
        <f>'Calcs-App Table D19 FEM+OC'!C33-'App Table D19 FI, FEM+OC'!D14</f>
        <v>312.99093689277936</v>
      </c>
      <c r="E21" s="4" t="s">
        <v>73</v>
      </c>
    </row>
    <row r="22" spans="1:16384" s="46" customFormat="1" ht="30" thickBot="1" x14ac:dyDescent="0.25">
      <c r="A22" s="4" t="s">
        <v>40</v>
      </c>
      <c r="B22" s="12" t="s">
        <v>24</v>
      </c>
      <c r="C22" s="13">
        <f>C21*'Assumps&amp;Panel A Calcs'!B12-(C11-B11)-(C12-B12)</f>
        <v>11.112361629138169</v>
      </c>
      <c r="D22" s="13">
        <f>D21*'Assumps&amp;Panel A Calcs'!B12-(D11-B11)-(D12-B12)</f>
        <v>27.74845973398876</v>
      </c>
      <c r="E22" s="44" t="s">
        <v>323</v>
      </c>
    </row>
    <row r="23" spans="1:16384" s="43" customFormat="1" ht="30" thickTop="1" x14ac:dyDescent="0.2">
      <c r="A23" s="41" t="s">
        <v>74</v>
      </c>
      <c r="B23" s="41"/>
      <c r="C23" s="42" t="s">
        <v>65</v>
      </c>
      <c r="D23" s="42" t="s">
        <v>67</v>
      </c>
      <c r="E23" s="41"/>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c r="RT23" s="46"/>
      <c r="RU23" s="46"/>
      <c r="RV23" s="46"/>
      <c r="RW23" s="46"/>
      <c r="RX23" s="46"/>
      <c r="RY23" s="46"/>
      <c r="RZ23" s="46"/>
      <c r="SA23" s="46"/>
      <c r="SB23" s="46"/>
      <c r="SC23" s="46"/>
      <c r="SD23" s="46"/>
      <c r="SE23" s="46"/>
      <c r="SF23" s="46"/>
      <c r="SG23" s="46"/>
      <c r="SH23" s="46"/>
      <c r="SI23" s="46"/>
      <c r="SJ23" s="46"/>
      <c r="SK23" s="46"/>
      <c r="SL23" s="46"/>
      <c r="SM23" s="46"/>
      <c r="SN23" s="46"/>
      <c r="SO23" s="46"/>
      <c r="SP23" s="46"/>
      <c r="SQ23" s="46"/>
      <c r="SR23" s="46"/>
      <c r="SS23" s="46"/>
      <c r="ST23" s="46"/>
      <c r="SU23" s="46"/>
      <c r="SV23" s="46"/>
      <c r="SW23" s="46"/>
      <c r="SX23" s="46"/>
      <c r="SY23" s="46"/>
      <c r="SZ23" s="46"/>
      <c r="TA23" s="46"/>
      <c r="TB23" s="46"/>
      <c r="TC23" s="46"/>
      <c r="TD23" s="46"/>
      <c r="TE23" s="46"/>
      <c r="TF23" s="46"/>
      <c r="TG23" s="46"/>
      <c r="TH23" s="46"/>
      <c r="TI23" s="46"/>
      <c r="TJ23" s="46"/>
      <c r="TK23" s="46"/>
      <c r="TL23" s="46"/>
      <c r="TM23" s="46"/>
      <c r="TN23" s="46"/>
      <c r="TO23" s="46"/>
      <c r="TP23" s="46"/>
      <c r="TQ23" s="46"/>
      <c r="TR23" s="46"/>
      <c r="TS23" s="46"/>
      <c r="TT23" s="46"/>
      <c r="TU23" s="46"/>
      <c r="TV23" s="46"/>
      <c r="TW23" s="46"/>
      <c r="TX23" s="46"/>
      <c r="TY23" s="46"/>
      <c r="TZ23" s="46"/>
      <c r="UA23" s="46"/>
      <c r="UB23" s="46"/>
      <c r="UC23" s="46"/>
      <c r="UD23" s="46"/>
      <c r="UE23" s="46"/>
      <c r="UF23" s="46"/>
      <c r="UG23" s="46"/>
      <c r="UH23" s="46"/>
      <c r="UI23" s="46"/>
      <c r="UJ23" s="46"/>
      <c r="UK23" s="46"/>
      <c r="UL23" s="46"/>
      <c r="UM23" s="46"/>
      <c r="UN23" s="46"/>
      <c r="UO23" s="46"/>
      <c r="UP23" s="46"/>
      <c r="UQ23" s="46"/>
      <c r="UR23" s="46"/>
      <c r="US23" s="46"/>
      <c r="UT23" s="46"/>
      <c r="UU23" s="46"/>
      <c r="UV23" s="46"/>
      <c r="UW23" s="46"/>
      <c r="UX23" s="46"/>
      <c r="UY23" s="46"/>
      <c r="UZ23" s="46"/>
      <c r="VA23" s="46"/>
      <c r="VB23" s="46"/>
      <c r="VC23" s="46"/>
      <c r="VD23" s="46"/>
      <c r="VE23" s="46"/>
      <c r="VF23" s="46"/>
      <c r="VG23" s="46"/>
      <c r="VH23" s="46"/>
      <c r="VI23" s="46"/>
      <c r="VJ23" s="46"/>
      <c r="VK23" s="46"/>
      <c r="VL23" s="46"/>
      <c r="VM23" s="46"/>
      <c r="VN23" s="46"/>
      <c r="VO23" s="46"/>
      <c r="VP23" s="46"/>
      <c r="VQ23" s="46"/>
      <c r="VR23" s="46"/>
      <c r="VS23" s="46"/>
      <c r="VT23" s="46"/>
      <c r="VU23" s="46"/>
      <c r="VV23" s="46"/>
      <c r="VW23" s="46"/>
      <c r="VX23" s="46"/>
      <c r="VY23" s="46"/>
      <c r="VZ23" s="46"/>
      <c r="WA23" s="46"/>
      <c r="WB23" s="46"/>
      <c r="WC23" s="46"/>
      <c r="WD23" s="46"/>
      <c r="WE23" s="46"/>
      <c r="WF23" s="46"/>
      <c r="WG23" s="46"/>
      <c r="WH23" s="46"/>
      <c r="WI23" s="46"/>
      <c r="WJ23" s="46"/>
      <c r="WK23" s="46"/>
      <c r="WL23" s="46"/>
      <c r="WM23" s="46"/>
      <c r="WN23" s="46"/>
      <c r="WO23" s="46"/>
      <c r="WP23" s="46"/>
      <c r="WQ23" s="46"/>
      <c r="WR23" s="46"/>
      <c r="WS23" s="46"/>
      <c r="WT23" s="46"/>
      <c r="WU23" s="46"/>
      <c r="WV23" s="46"/>
      <c r="WW23" s="46"/>
      <c r="WX23" s="46"/>
      <c r="WY23" s="46"/>
      <c r="WZ23" s="46"/>
      <c r="XA23" s="46"/>
      <c r="XB23" s="46"/>
      <c r="XC23" s="46"/>
      <c r="XD23" s="46"/>
      <c r="XE23" s="46"/>
      <c r="XF23" s="46"/>
      <c r="XG23" s="46"/>
      <c r="XH23" s="46"/>
      <c r="XI23" s="46"/>
      <c r="XJ23" s="46"/>
      <c r="XK23" s="46"/>
      <c r="XL23" s="46"/>
      <c r="XM23" s="46"/>
      <c r="XN23" s="46"/>
      <c r="XO23" s="46"/>
      <c r="XP23" s="46"/>
      <c r="XQ23" s="46"/>
      <c r="XR23" s="46"/>
      <c r="XS23" s="46"/>
      <c r="XT23" s="46"/>
      <c r="XU23" s="46"/>
      <c r="XV23" s="46"/>
      <c r="XW23" s="46"/>
      <c r="XX23" s="46"/>
      <c r="XY23" s="46"/>
      <c r="XZ23" s="46"/>
      <c r="YA23" s="46"/>
      <c r="YB23" s="46"/>
      <c r="YC23" s="46"/>
      <c r="YD23" s="46"/>
      <c r="YE23" s="46"/>
      <c r="YF23" s="46"/>
      <c r="YG23" s="46"/>
      <c r="YH23" s="46"/>
      <c r="YI23" s="46"/>
      <c r="YJ23" s="46"/>
      <c r="YK23" s="46"/>
      <c r="YL23" s="46"/>
      <c r="YM23" s="46"/>
      <c r="YN23" s="46"/>
      <c r="YO23" s="46"/>
      <c r="YP23" s="46"/>
      <c r="YQ23" s="46"/>
      <c r="YR23" s="46"/>
      <c r="YS23" s="46"/>
      <c r="YT23" s="46"/>
      <c r="YU23" s="46"/>
      <c r="YV23" s="46"/>
      <c r="YW23" s="46"/>
      <c r="YX23" s="46"/>
      <c r="YY23" s="46"/>
      <c r="YZ23" s="46"/>
      <c r="ZA23" s="46"/>
      <c r="ZB23" s="46"/>
      <c r="ZC23" s="46"/>
      <c r="ZD23" s="46"/>
      <c r="ZE23" s="46"/>
      <c r="ZF23" s="46"/>
      <c r="ZG23" s="46"/>
      <c r="ZH23" s="46"/>
      <c r="ZI23" s="46"/>
      <c r="ZJ23" s="46"/>
      <c r="ZK23" s="46"/>
      <c r="ZL23" s="46"/>
      <c r="ZM23" s="46"/>
      <c r="ZN23" s="46"/>
      <c r="ZO23" s="46"/>
      <c r="ZP23" s="46"/>
      <c r="ZQ23" s="46"/>
      <c r="ZR23" s="46"/>
      <c r="ZS23" s="46"/>
      <c r="ZT23" s="46"/>
      <c r="ZU23" s="46"/>
      <c r="ZV23" s="46"/>
      <c r="ZW23" s="46"/>
      <c r="ZX23" s="46"/>
      <c r="ZY23" s="46"/>
      <c r="ZZ23" s="46"/>
      <c r="AAA23" s="46"/>
      <c r="AAB23" s="46"/>
      <c r="AAC23" s="46"/>
      <c r="AAD23" s="46"/>
      <c r="AAE23" s="46"/>
      <c r="AAF23" s="46"/>
      <c r="AAG23" s="46"/>
      <c r="AAH23" s="46"/>
      <c r="AAI23" s="46"/>
      <c r="AAJ23" s="46"/>
      <c r="AAK23" s="46"/>
      <c r="AAL23" s="46"/>
      <c r="AAM23" s="46"/>
      <c r="AAN23" s="46"/>
      <c r="AAO23" s="46"/>
      <c r="AAP23" s="46"/>
      <c r="AAQ23" s="46"/>
      <c r="AAR23" s="46"/>
      <c r="AAS23" s="46"/>
      <c r="AAT23" s="46"/>
      <c r="AAU23" s="46"/>
      <c r="AAV23" s="46"/>
      <c r="AAW23" s="46"/>
      <c r="AAX23" s="46"/>
      <c r="AAY23" s="46"/>
      <c r="AAZ23" s="46"/>
      <c r="ABA23" s="46"/>
      <c r="ABB23" s="46"/>
      <c r="ABC23" s="46"/>
      <c r="ABD23" s="46"/>
      <c r="ABE23" s="46"/>
      <c r="ABF23" s="46"/>
      <c r="ABG23" s="46"/>
      <c r="ABH23" s="46"/>
      <c r="ABI23" s="46"/>
      <c r="ABJ23" s="46"/>
      <c r="ABK23" s="46"/>
      <c r="ABL23" s="46"/>
      <c r="ABM23" s="46"/>
      <c r="ABN23" s="46"/>
      <c r="ABO23" s="46"/>
      <c r="ABP23" s="46"/>
      <c r="ABQ23" s="46"/>
      <c r="ABR23" s="46"/>
      <c r="ABS23" s="46"/>
      <c r="ABT23" s="46"/>
      <c r="ABU23" s="46"/>
      <c r="ABV23" s="46"/>
      <c r="ABW23" s="46"/>
      <c r="ABX23" s="46"/>
      <c r="ABY23" s="46"/>
      <c r="ABZ23" s="46"/>
      <c r="ACA23" s="46"/>
      <c r="ACB23" s="46"/>
      <c r="ACC23" s="46"/>
      <c r="ACD23" s="46"/>
      <c r="ACE23" s="46"/>
      <c r="ACF23" s="46"/>
      <c r="ACG23" s="46"/>
      <c r="ACH23" s="46"/>
      <c r="ACI23" s="46"/>
      <c r="ACJ23" s="46"/>
      <c r="ACK23" s="46"/>
      <c r="ACL23" s="46"/>
      <c r="ACM23" s="46"/>
      <c r="ACN23" s="46"/>
      <c r="ACO23" s="46"/>
      <c r="ACP23" s="46"/>
      <c r="ACQ23" s="46"/>
      <c r="ACR23" s="46"/>
      <c r="ACS23" s="46"/>
      <c r="ACT23" s="46"/>
      <c r="ACU23" s="46"/>
      <c r="ACV23" s="46"/>
      <c r="ACW23" s="46"/>
      <c r="ACX23" s="46"/>
      <c r="ACY23" s="46"/>
      <c r="ACZ23" s="46"/>
      <c r="ADA23" s="46"/>
      <c r="ADB23" s="46"/>
      <c r="ADC23" s="46"/>
      <c r="ADD23" s="46"/>
      <c r="ADE23" s="46"/>
      <c r="ADF23" s="46"/>
      <c r="ADG23" s="46"/>
      <c r="ADH23" s="46"/>
      <c r="ADI23" s="46"/>
      <c r="ADJ23" s="46"/>
      <c r="ADK23" s="46"/>
      <c r="ADL23" s="46"/>
      <c r="ADM23" s="46"/>
      <c r="ADN23" s="46"/>
      <c r="ADO23" s="46"/>
      <c r="ADP23" s="46"/>
      <c r="ADQ23" s="46"/>
      <c r="ADR23" s="46"/>
      <c r="ADS23" s="46"/>
      <c r="ADT23" s="46"/>
      <c r="ADU23" s="46"/>
      <c r="ADV23" s="46"/>
      <c r="ADW23" s="46"/>
      <c r="ADX23" s="46"/>
      <c r="ADY23" s="46"/>
      <c r="ADZ23" s="46"/>
      <c r="AEA23" s="46"/>
      <c r="AEB23" s="46"/>
      <c r="AEC23" s="46"/>
      <c r="AED23" s="46"/>
      <c r="AEE23" s="46"/>
      <c r="AEF23" s="46"/>
      <c r="AEG23" s="46"/>
      <c r="AEH23" s="46"/>
      <c r="AEI23" s="46"/>
      <c r="AEJ23" s="46"/>
      <c r="AEK23" s="46"/>
      <c r="AEL23" s="46"/>
      <c r="AEM23" s="46"/>
      <c r="AEN23" s="46"/>
      <c r="AEO23" s="46"/>
      <c r="AEP23" s="46"/>
      <c r="AEQ23" s="46"/>
      <c r="AER23" s="46"/>
      <c r="AES23" s="46"/>
      <c r="AET23" s="46"/>
      <c r="AEU23" s="46"/>
      <c r="AEV23" s="46"/>
      <c r="AEW23" s="46"/>
      <c r="AEX23" s="46"/>
      <c r="AEY23" s="46"/>
      <c r="AEZ23" s="46"/>
      <c r="AFA23" s="46"/>
      <c r="AFB23" s="46"/>
      <c r="AFC23" s="46"/>
      <c r="AFD23" s="46"/>
      <c r="AFE23" s="46"/>
      <c r="AFF23" s="46"/>
      <c r="AFG23" s="46"/>
      <c r="AFH23" s="46"/>
      <c r="AFI23" s="46"/>
      <c r="AFJ23" s="46"/>
      <c r="AFK23" s="46"/>
      <c r="AFL23" s="46"/>
      <c r="AFM23" s="46"/>
      <c r="AFN23" s="46"/>
      <c r="AFO23" s="46"/>
      <c r="AFP23" s="46"/>
      <c r="AFQ23" s="46"/>
      <c r="AFR23" s="46"/>
      <c r="AFS23" s="46"/>
      <c r="AFT23" s="46"/>
      <c r="AFU23" s="46"/>
      <c r="AFV23" s="46"/>
      <c r="AFW23" s="46"/>
      <c r="AFX23" s="46"/>
      <c r="AFY23" s="46"/>
      <c r="AFZ23" s="46"/>
      <c r="AGA23" s="46"/>
      <c r="AGB23" s="46"/>
      <c r="AGC23" s="46"/>
      <c r="AGD23" s="46"/>
      <c r="AGE23" s="46"/>
      <c r="AGF23" s="46"/>
      <c r="AGG23" s="46"/>
      <c r="AGH23" s="46"/>
      <c r="AGI23" s="46"/>
      <c r="AGJ23" s="46"/>
      <c r="AGK23" s="46"/>
      <c r="AGL23" s="46"/>
      <c r="AGM23" s="46"/>
      <c r="AGN23" s="46"/>
      <c r="AGO23" s="46"/>
      <c r="AGP23" s="46"/>
      <c r="AGQ23" s="46"/>
      <c r="AGR23" s="46"/>
      <c r="AGS23" s="46"/>
      <c r="AGT23" s="46"/>
      <c r="AGU23" s="46"/>
      <c r="AGV23" s="46"/>
      <c r="AGW23" s="46"/>
      <c r="AGX23" s="46"/>
      <c r="AGY23" s="46"/>
      <c r="AGZ23" s="46"/>
      <c r="AHA23" s="46"/>
      <c r="AHB23" s="46"/>
      <c r="AHC23" s="46"/>
      <c r="AHD23" s="46"/>
      <c r="AHE23" s="46"/>
      <c r="AHF23" s="46"/>
      <c r="AHG23" s="46"/>
      <c r="AHH23" s="46"/>
      <c r="AHI23" s="46"/>
      <c r="AHJ23" s="46"/>
      <c r="AHK23" s="46"/>
      <c r="AHL23" s="46"/>
      <c r="AHM23" s="46"/>
      <c r="AHN23" s="46"/>
      <c r="AHO23" s="46"/>
      <c r="AHP23" s="46"/>
      <c r="AHQ23" s="46"/>
      <c r="AHR23" s="46"/>
      <c r="AHS23" s="46"/>
      <c r="AHT23" s="46"/>
      <c r="AHU23" s="46"/>
      <c r="AHV23" s="46"/>
      <c r="AHW23" s="46"/>
      <c r="AHX23" s="46"/>
      <c r="AHY23" s="46"/>
      <c r="AHZ23" s="46"/>
      <c r="AIA23" s="46"/>
      <c r="AIB23" s="46"/>
      <c r="AIC23" s="46"/>
      <c r="AID23" s="46"/>
      <c r="AIE23" s="46"/>
      <c r="AIF23" s="46"/>
      <c r="AIG23" s="46"/>
      <c r="AIH23" s="46"/>
      <c r="AII23" s="46"/>
      <c r="AIJ23" s="46"/>
      <c r="AIK23" s="46"/>
      <c r="AIL23" s="46"/>
      <c r="AIM23" s="46"/>
      <c r="AIN23" s="46"/>
      <c r="AIO23" s="46"/>
      <c r="AIP23" s="46"/>
      <c r="AIQ23" s="46"/>
      <c r="AIR23" s="46"/>
      <c r="AIS23" s="46"/>
      <c r="AIT23" s="46"/>
      <c r="AIU23" s="46"/>
      <c r="AIV23" s="46"/>
      <c r="AIW23" s="46"/>
      <c r="AIX23" s="46"/>
      <c r="AIY23" s="46"/>
      <c r="AIZ23" s="46"/>
      <c r="AJA23" s="46"/>
      <c r="AJB23" s="46"/>
      <c r="AJC23" s="46"/>
      <c r="AJD23" s="46"/>
      <c r="AJE23" s="46"/>
      <c r="AJF23" s="46"/>
      <c r="AJG23" s="46"/>
      <c r="AJH23" s="46"/>
      <c r="AJI23" s="46"/>
      <c r="AJJ23" s="46"/>
      <c r="AJK23" s="46"/>
      <c r="AJL23" s="46"/>
      <c r="AJM23" s="46"/>
      <c r="AJN23" s="46"/>
      <c r="AJO23" s="46"/>
      <c r="AJP23" s="46"/>
      <c r="AJQ23" s="46"/>
      <c r="AJR23" s="46"/>
      <c r="AJS23" s="46"/>
      <c r="AJT23" s="46"/>
      <c r="AJU23" s="46"/>
      <c r="AJV23" s="46"/>
      <c r="AJW23" s="46"/>
      <c r="AJX23" s="46"/>
      <c r="AJY23" s="46"/>
      <c r="AJZ23" s="46"/>
      <c r="AKA23" s="46"/>
      <c r="AKB23" s="46"/>
      <c r="AKC23" s="46"/>
      <c r="AKD23" s="46"/>
      <c r="AKE23" s="46"/>
      <c r="AKF23" s="46"/>
      <c r="AKG23" s="46"/>
      <c r="AKH23" s="46"/>
      <c r="AKI23" s="46"/>
      <c r="AKJ23" s="46"/>
      <c r="AKK23" s="46"/>
      <c r="AKL23" s="46"/>
      <c r="AKM23" s="46"/>
      <c r="AKN23" s="46"/>
      <c r="AKO23" s="46"/>
      <c r="AKP23" s="46"/>
      <c r="AKQ23" s="46"/>
      <c r="AKR23" s="46"/>
      <c r="AKS23" s="46"/>
      <c r="AKT23" s="46"/>
      <c r="AKU23" s="46"/>
      <c r="AKV23" s="46"/>
      <c r="AKW23" s="46"/>
      <c r="AKX23" s="46"/>
      <c r="AKY23" s="46"/>
      <c r="AKZ23" s="46"/>
      <c r="ALA23" s="46"/>
      <c r="ALB23" s="46"/>
      <c r="ALC23" s="46"/>
      <c r="ALD23" s="46"/>
      <c r="ALE23" s="46"/>
      <c r="ALF23" s="46"/>
      <c r="ALG23" s="46"/>
      <c r="ALH23" s="46"/>
      <c r="ALI23" s="46"/>
      <c r="ALJ23" s="46"/>
      <c r="ALK23" s="46"/>
      <c r="ALL23" s="46"/>
      <c r="ALM23" s="46"/>
      <c r="ALN23" s="46"/>
      <c r="ALO23" s="46"/>
      <c r="ALP23" s="46"/>
      <c r="ALQ23" s="46"/>
      <c r="ALR23" s="46"/>
      <c r="ALS23" s="46"/>
      <c r="ALT23" s="46"/>
      <c r="ALU23" s="46"/>
      <c r="ALV23" s="46"/>
      <c r="ALW23" s="46"/>
      <c r="ALX23" s="46"/>
      <c r="ALY23" s="46"/>
      <c r="ALZ23" s="46"/>
      <c r="AMA23" s="46"/>
      <c r="AMB23" s="46"/>
      <c r="AMC23" s="46"/>
      <c r="AMD23" s="46"/>
      <c r="AME23" s="46"/>
      <c r="AMF23" s="46"/>
      <c r="AMG23" s="46"/>
      <c r="AMH23" s="46"/>
      <c r="AMI23" s="46"/>
      <c r="AMJ23" s="46"/>
      <c r="AMK23" s="46"/>
      <c r="AML23" s="46"/>
      <c r="AMM23" s="46"/>
      <c r="AMN23" s="46"/>
      <c r="AMO23" s="46"/>
      <c r="AMP23" s="46"/>
      <c r="AMQ23" s="46"/>
      <c r="AMR23" s="46"/>
      <c r="AMS23" s="46"/>
      <c r="AMT23" s="46"/>
      <c r="AMU23" s="46"/>
      <c r="AMV23" s="46"/>
      <c r="AMW23" s="46"/>
      <c r="AMX23" s="46"/>
      <c r="AMY23" s="46"/>
      <c r="AMZ23" s="46"/>
      <c r="ANA23" s="46"/>
      <c r="ANB23" s="46"/>
      <c r="ANC23" s="46"/>
      <c r="AND23" s="46"/>
      <c r="ANE23" s="46"/>
      <c r="ANF23" s="46"/>
      <c r="ANG23" s="46"/>
      <c r="ANH23" s="46"/>
      <c r="ANI23" s="46"/>
      <c r="ANJ23" s="46"/>
      <c r="ANK23" s="46"/>
      <c r="ANL23" s="46"/>
      <c r="ANM23" s="46"/>
      <c r="ANN23" s="46"/>
      <c r="ANO23" s="46"/>
      <c r="ANP23" s="46"/>
      <c r="ANQ23" s="46"/>
      <c r="ANR23" s="46"/>
      <c r="ANS23" s="46"/>
      <c r="ANT23" s="46"/>
      <c r="ANU23" s="46"/>
      <c r="ANV23" s="46"/>
      <c r="ANW23" s="46"/>
      <c r="ANX23" s="46"/>
      <c r="ANY23" s="46"/>
      <c r="ANZ23" s="46"/>
      <c r="AOA23" s="46"/>
      <c r="AOB23" s="46"/>
      <c r="AOC23" s="46"/>
      <c r="AOD23" s="46"/>
      <c r="AOE23" s="46"/>
      <c r="AOF23" s="46"/>
      <c r="AOG23" s="46"/>
      <c r="AOH23" s="46"/>
      <c r="AOI23" s="46"/>
      <c r="AOJ23" s="46"/>
      <c r="AOK23" s="46"/>
      <c r="AOL23" s="46"/>
      <c r="AOM23" s="46"/>
      <c r="AON23" s="46"/>
      <c r="AOO23" s="46"/>
      <c r="AOP23" s="46"/>
      <c r="AOQ23" s="46"/>
      <c r="AOR23" s="46"/>
      <c r="AOS23" s="46"/>
      <c r="AOT23" s="46"/>
      <c r="AOU23" s="46"/>
      <c r="AOV23" s="46"/>
      <c r="AOW23" s="46"/>
      <c r="AOX23" s="46"/>
      <c r="AOY23" s="46"/>
      <c r="AOZ23" s="46"/>
      <c r="APA23" s="46"/>
      <c r="APB23" s="46"/>
      <c r="APC23" s="46"/>
      <c r="APD23" s="46"/>
      <c r="APE23" s="46"/>
      <c r="APF23" s="46"/>
      <c r="APG23" s="46"/>
      <c r="APH23" s="46"/>
      <c r="API23" s="46"/>
      <c r="APJ23" s="46"/>
      <c r="APK23" s="46"/>
      <c r="APL23" s="46"/>
      <c r="APM23" s="46"/>
      <c r="APN23" s="46"/>
      <c r="APO23" s="46"/>
      <c r="APP23" s="46"/>
      <c r="APQ23" s="46"/>
      <c r="APR23" s="46"/>
      <c r="APS23" s="46"/>
      <c r="APT23" s="46"/>
      <c r="APU23" s="46"/>
      <c r="APV23" s="46"/>
      <c r="APW23" s="46"/>
      <c r="APX23" s="46"/>
      <c r="APY23" s="46"/>
      <c r="APZ23" s="46"/>
      <c r="AQA23" s="46"/>
      <c r="AQB23" s="46"/>
      <c r="AQC23" s="46"/>
      <c r="AQD23" s="46"/>
      <c r="AQE23" s="46"/>
      <c r="AQF23" s="46"/>
      <c r="AQG23" s="46"/>
      <c r="AQH23" s="46"/>
      <c r="AQI23" s="46"/>
      <c r="AQJ23" s="46"/>
      <c r="AQK23" s="46"/>
      <c r="AQL23" s="46"/>
      <c r="AQM23" s="46"/>
      <c r="AQN23" s="46"/>
      <c r="AQO23" s="46"/>
      <c r="AQP23" s="46"/>
      <c r="AQQ23" s="46"/>
      <c r="AQR23" s="46"/>
      <c r="AQS23" s="46"/>
      <c r="AQT23" s="46"/>
      <c r="AQU23" s="46"/>
      <c r="AQV23" s="46"/>
      <c r="AQW23" s="46"/>
      <c r="AQX23" s="46"/>
      <c r="AQY23" s="46"/>
      <c r="AQZ23" s="46"/>
      <c r="ARA23" s="46"/>
      <c r="ARB23" s="46"/>
      <c r="ARC23" s="46"/>
      <c r="ARD23" s="46"/>
      <c r="ARE23" s="46"/>
      <c r="ARF23" s="46"/>
      <c r="ARG23" s="46"/>
      <c r="ARH23" s="46"/>
      <c r="ARI23" s="46"/>
      <c r="ARJ23" s="46"/>
      <c r="ARK23" s="46"/>
      <c r="ARL23" s="46"/>
      <c r="ARM23" s="46"/>
      <c r="ARN23" s="46"/>
      <c r="ARO23" s="46"/>
      <c r="ARP23" s="46"/>
      <c r="ARQ23" s="46"/>
      <c r="ARR23" s="46"/>
      <c r="ARS23" s="46"/>
      <c r="ART23" s="46"/>
      <c r="ARU23" s="46"/>
      <c r="ARV23" s="46"/>
      <c r="ARW23" s="46"/>
      <c r="ARX23" s="46"/>
      <c r="ARY23" s="46"/>
      <c r="ARZ23" s="46"/>
      <c r="ASA23" s="46"/>
      <c r="ASB23" s="46"/>
      <c r="ASC23" s="46"/>
      <c r="ASD23" s="46"/>
      <c r="ASE23" s="46"/>
      <c r="ASF23" s="46"/>
      <c r="ASG23" s="46"/>
      <c r="ASH23" s="46"/>
      <c r="ASI23" s="46"/>
      <c r="ASJ23" s="46"/>
      <c r="ASK23" s="46"/>
      <c r="ASL23" s="46"/>
      <c r="ASM23" s="46"/>
      <c r="ASN23" s="46"/>
      <c r="ASO23" s="46"/>
      <c r="ASP23" s="46"/>
      <c r="ASQ23" s="46"/>
      <c r="ASR23" s="46"/>
      <c r="ASS23" s="46"/>
      <c r="AST23" s="46"/>
      <c r="ASU23" s="46"/>
      <c r="ASV23" s="46"/>
      <c r="ASW23" s="46"/>
      <c r="ASX23" s="46"/>
      <c r="ASY23" s="46"/>
      <c r="ASZ23" s="46"/>
      <c r="ATA23" s="46"/>
      <c r="ATB23" s="46"/>
      <c r="ATC23" s="46"/>
      <c r="ATD23" s="46"/>
      <c r="ATE23" s="46"/>
      <c r="ATF23" s="46"/>
      <c r="ATG23" s="46"/>
      <c r="ATH23" s="46"/>
      <c r="ATI23" s="46"/>
      <c r="ATJ23" s="46"/>
      <c r="ATK23" s="46"/>
      <c r="ATL23" s="46"/>
      <c r="ATM23" s="46"/>
      <c r="ATN23" s="46"/>
      <c r="ATO23" s="46"/>
      <c r="ATP23" s="46"/>
      <c r="ATQ23" s="46"/>
      <c r="ATR23" s="46"/>
      <c r="ATS23" s="46"/>
      <c r="ATT23" s="46"/>
      <c r="ATU23" s="46"/>
      <c r="ATV23" s="46"/>
      <c r="ATW23" s="46"/>
      <c r="ATX23" s="46"/>
      <c r="ATY23" s="46"/>
      <c r="ATZ23" s="46"/>
      <c r="AUA23" s="46"/>
      <c r="AUB23" s="46"/>
      <c r="AUC23" s="46"/>
      <c r="AUD23" s="46"/>
      <c r="AUE23" s="46"/>
      <c r="AUF23" s="46"/>
      <c r="AUG23" s="46"/>
      <c r="AUH23" s="46"/>
      <c r="AUI23" s="46"/>
      <c r="AUJ23" s="46"/>
      <c r="AUK23" s="46"/>
      <c r="AUL23" s="46"/>
      <c r="AUM23" s="46"/>
      <c r="AUN23" s="46"/>
      <c r="AUO23" s="46"/>
      <c r="AUP23" s="46"/>
      <c r="AUQ23" s="46"/>
      <c r="AUR23" s="46"/>
      <c r="AUS23" s="46"/>
      <c r="AUT23" s="46"/>
      <c r="AUU23" s="46"/>
      <c r="AUV23" s="46"/>
      <c r="AUW23" s="46"/>
      <c r="AUX23" s="46"/>
      <c r="AUY23" s="46"/>
      <c r="AUZ23" s="46"/>
      <c r="AVA23" s="46"/>
      <c r="AVB23" s="46"/>
      <c r="AVC23" s="46"/>
      <c r="AVD23" s="46"/>
      <c r="AVE23" s="46"/>
      <c r="AVF23" s="46"/>
      <c r="AVG23" s="46"/>
      <c r="AVH23" s="46"/>
      <c r="AVI23" s="46"/>
      <c r="AVJ23" s="46"/>
      <c r="AVK23" s="46"/>
      <c r="AVL23" s="46"/>
      <c r="AVM23" s="46"/>
      <c r="AVN23" s="46"/>
      <c r="AVO23" s="46"/>
      <c r="AVP23" s="46"/>
      <c r="AVQ23" s="46"/>
      <c r="AVR23" s="46"/>
      <c r="AVS23" s="46"/>
      <c r="AVT23" s="46"/>
      <c r="AVU23" s="46"/>
      <c r="AVV23" s="46"/>
      <c r="AVW23" s="46"/>
      <c r="AVX23" s="46"/>
      <c r="AVY23" s="46"/>
      <c r="AVZ23" s="46"/>
      <c r="AWA23" s="46"/>
      <c r="AWB23" s="46"/>
      <c r="AWC23" s="46"/>
      <c r="AWD23" s="46"/>
      <c r="AWE23" s="46"/>
      <c r="AWF23" s="46"/>
      <c r="AWG23" s="46"/>
      <c r="AWH23" s="46"/>
      <c r="AWI23" s="46"/>
      <c r="AWJ23" s="46"/>
      <c r="AWK23" s="46"/>
      <c r="AWL23" s="46"/>
      <c r="AWM23" s="46"/>
      <c r="AWN23" s="46"/>
      <c r="AWO23" s="46"/>
      <c r="AWP23" s="46"/>
      <c r="AWQ23" s="46"/>
      <c r="AWR23" s="46"/>
      <c r="AWS23" s="46"/>
      <c r="AWT23" s="46"/>
      <c r="AWU23" s="46"/>
      <c r="AWV23" s="46"/>
      <c r="AWW23" s="46"/>
      <c r="AWX23" s="46"/>
      <c r="AWY23" s="46"/>
      <c r="AWZ23" s="46"/>
      <c r="AXA23" s="46"/>
      <c r="AXB23" s="46"/>
      <c r="AXC23" s="46"/>
      <c r="AXD23" s="46"/>
      <c r="AXE23" s="46"/>
      <c r="AXF23" s="46"/>
      <c r="AXG23" s="46"/>
      <c r="AXH23" s="46"/>
      <c r="AXI23" s="46"/>
      <c r="AXJ23" s="46"/>
      <c r="AXK23" s="46"/>
      <c r="AXL23" s="46"/>
      <c r="AXM23" s="46"/>
      <c r="AXN23" s="46"/>
      <c r="AXO23" s="46"/>
      <c r="AXP23" s="46"/>
      <c r="AXQ23" s="46"/>
      <c r="AXR23" s="46"/>
      <c r="AXS23" s="46"/>
      <c r="AXT23" s="46"/>
      <c r="AXU23" s="46"/>
      <c r="AXV23" s="46"/>
      <c r="AXW23" s="46"/>
      <c r="AXX23" s="46"/>
      <c r="AXY23" s="46"/>
      <c r="AXZ23" s="46"/>
      <c r="AYA23" s="46"/>
      <c r="AYB23" s="46"/>
      <c r="AYC23" s="46"/>
      <c r="AYD23" s="46"/>
      <c r="AYE23" s="46"/>
      <c r="AYF23" s="46"/>
      <c r="AYG23" s="46"/>
      <c r="AYH23" s="46"/>
      <c r="AYI23" s="46"/>
      <c r="AYJ23" s="46"/>
      <c r="AYK23" s="46"/>
      <c r="AYL23" s="46"/>
      <c r="AYM23" s="46"/>
      <c r="AYN23" s="46"/>
      <c r="AYO23" s="46"/>
      <c r="AYP23" s="46"/>
      <c r="AYQ23" s="46"/>
      <c r="AYR23" s="46"/>
      <c r="AYS23" s="46"/>
      <c r="AYT23" s="46"/>
      <c r="AYU23" s="46"/>
      <c r="AYV23" s="46"/>
      <c r="AYW23" s="46"/>
      <c r="AYX23" s="46"/>
      <c r="AYY23" s="46"/>
      <c r="AYZ23" s="46"/>
      <c r="AZA23" s="46"/>
      <c r="AZB23" s="46"/>
      <c r="AZC23" s="46"/>
      <c r="AZD23" s="46"/>
      <c r="AZE23" s="46"/>
      <c r="AZF23" s="46"/>
      <c r="AZG23" s="46"/>
      <c r="AZH23" s="46"/>
      <c r="AZI23" s="46"/>
      <c r="AZJ23" s="46"/>
      <c r="AZK23" s="46"/>
      <c r="AZL23" s="46"/>
      <c r="AZM23" s="46"/>
      <c r="AZN23" s="46"/>
      <c r="AZO23" s="46"/>
      <c r="AZP23" s="46"/>
      <c r="AZQ23" s="46"/>
      <c r="AZR23" s="46"/>
      <c r="AZS23" s="46"/>
      <c r="AZT23" s="46"/>
      <c r="AZU23" s="46"/>
      <c r="AZV23" s="46"/>
      <c r="AZW23" s="46"/>
      <c r="AZX23" s="46"/>
      <c r="AZY23" s="46"/>
      <c r="AZZ23" s="46"/>
      <c r="BAA23" s="46"/>
      <c r="BAB23" s="46"/>
      <c r="BAC23" s="46"/>
      <c r="BAD23" s="46"/>
      <c r="BAE23" s="46"/>
      <c r="BAF23" s="46"/>
      <c r="BAG23" s="46"/>
      <c r="BAH23" s="46"/>
      <c r="BAI23" s="46"/>
      <c r="BAJ23" s="46"/>
      <c r="BAK23" s="46"/>
      <c r="BAL23" s="46"/>
      <c r="BAM23" s="46"/>
      <c r="BAN23" s="46"/>
      <c r="BAO23" s="46"/>
      <c r="BAP23" s="46"/>
      <c r="BAQ23" s="46"/>
      <c r="BAR23" s="46"/>
      <c r="BAS23" s="46"/>
      <c r="BAT23" s="46"/>
      <c r="BAU23" s="46"/>
      <c r="BAV23" s="46"/>
      <c r="BAW23" s="46"/>
      <c r="BAX23" s="46"/>
      <c r="BAY23" s="46"/>
      <c r="BAZ23" s="46"/>
      <c r="BBA23" s="46"/>
      <c r="BBB23" s="46"/>
      <c r="BBC23" s="46"/>
      <c r="BBD23" s="46"/>
      <c r="BBE23" s="46"/>
      <c r="BBF23" s="46"/>
      <c r="BBG23" s="46"/>
      <c r="BBH23" s="46"/>
      <c r="BBI23" s="46"/>
      <c r="BBJ23" s="46"/>
      <c r="BBK23" s="46"/>
      <c r="BBL23" s="46"/>
      <c r="BBM23" s="46"/>
      <c r="BBN23" s="46"/>
      <c r="BBO23" s="46"/>
      <c r="BBP23" s="46"/>
      <c r="BBQ23" s="46"/>
      <c r="BBR23" s="46"/>
      <c r="BBS23" s="46"/>
      <c r="BBT23" s="46"/>
      <c r="BBU23" s="46"/>
      <c r="BBV23" s="46"/>
      <c r="BBW23" s="46"/>
      <c r="BBX23" s="46"/>
      <c r="BBY23" s="46"/>
      <c r="BBZ23" s="46"/>
      <c r="BCA23" s="46"/>
      <c r="BCB23" s="46"/>
      <c r="BCC23" s="46"/>
      <c r="BCD23" s="46"/>
      <c r="BCE23" s="46"/>
      <c r="BCF23" s="46"/>
      <c r="BCG23" s="46"/>
      <c r="BCH23" s="46"/>
      <c r="BCI23" s="46"/>
      <c r="BCJ23" s="46"/>
      <c r="BCK23" s="46"/>
      <c r="BCL23" s="46"/>
      <c r="BCM23" s="46"/>
      <c r="BCN23" s="46"/>
      <c r="BCO23" s="46"/>
      <c r="BCP23" s="46"/>
      <c r="BCQ23" s="46"/>
      <c r="BCR23" s="46"/>
      <c r="BCS23" s="46"/>
      <c r="BCT23" s="46"/>
      <c r="BCU23" s="46"/>
      <c r="BCV23" s="46"/>
      <c r="BCW23" s="46"/>
      <c r="BCX23" s="46"/>
      <c r="BCY23" s="46"/>
      <c r="BCZ23" s="46"/>
      <c r="BDA23" s="46"/>
      <c r="BDB23" s="46"/>
      <c r="BDC23" s="46"/>
      <c r="BDD23" s="46"/>
      <c r="BDE23" s="46"/>
      <c r="BDF23" s="46"/>
      <c r="BDG23" s="46"/>
      <c r="BDH23" s="46"/>
      <c r="BDI23" s="46"/>
      <c r="BDJ23" s="46"/>
      <c r="BDK23" s="46"/>
      <c r="BDL23" s="46"/>
      <c r="BDM23" s="46"/>
      <c r="BDN23" s="46"/>
      <c r="BDO23" s="46"/>
      <c r="BDP23" s="46"/>
      <c r="BDQ23" s="46"/>
      <c r="BDR23" s="46"/>
      <c r="BDS23" s="46"/>
      <c r="BDT23" s="46"/>
      <c r="BDU23" s="46"/>
      <c r="BDV23" s="46"/>
      <c r="BDW23" s="46"/>
      <c r="BDX23" s="46"/>
      <c r="BDY23" s="46"/>
      <c r="BDZ23" s="46"/>
      <c r="BEA23" s="46"/>
      <c r="BEB23" s="46"/>
      <c r="BEC23" s="46"/>
      <c r="BED23" s="46"/>
      <c r="BEE23" s="46"/>
      <c r="BEF23" s="46"/>
      <c r="BEG23" s="46"/>
      <c r="BEH23" s="46"/>
      <c r="BEI23" s="46"/>
      <c r="BEJ23" s="46"/>
      <c r="BEK23" s="46"/>
      <c r="BEL23" s="46"/>
      <c r="BEM23" s="46"/>
      <c r="BEN23" s="46"/>
      <c r="BEO23" s="46"/>
      <c r="BEP23" s="46"/>
      <c r="BEQ23" s="46"/>
      <c r="BER23" s="46"/>
      <c r="BES23" s="46"/>
      <c r="BET23" s="46"/>
      <c r="BEU23" s="46"/>
      <c r="BEV23" s="46"/>
      <c r="BEW23" s="46"/>
      <c r="BEX23" s="46"/>
      <c r="BEY23" s="46"/>
      <c r="BEZ23" s="46"/>
      <c r="BFA23" s="46"/>
      <c r="BFB23" s="46"/>
      <c r="BFC23" s="46"/>
      <c r="BFD23" s="46"/>
      <c r="BFE23" s="46"/>
      <c r="BFF23" s="46"/>
      <c r="BFG23" s="46"/>
      <c r="BFH23" s="46"/>
      <c r="BFI23" s="46"/>
      <c r="BFJ23" s="46"/>
      <c r="BFK23" s="46"/>
      <c r="BFL23" s="46"/>
      <c r="BFM23" s="46"/>
      <c r="BFN23" s="46"/>
      <c r="BFO23" s="46"/>
      <c r="BFP23" s="46"/>
      <c r="BFQ23" s="46"/>
      <c r="BFR23" s="46"/>
      <c r="BFS23" s="46"/>
      <c r="BFT23" s="46"/>
      <c r="BFU23" s="46"/>
      <c r="BFV23" s="46"/>
      <c r="BFW23" s="46"/>
      <c r="BFX23" s="46"/>
      <c r="BFY23" s="46"/>
      <c r="BFZ23" s="46"/>
      <c r="BGA23" s="46"/>
      <c r="BGB23" s="46"/>
      <c r="BGC23" s="46"/>
      <c r="BGD23" s="46"/>
      <c r="BGE23" s="46"/>
      <c r="BGF23" s="46"/>
      <c r="BGG23" s="46"/>
      <c r="BGH23" s="46"/>
      <c r="BGI23" s="46"/>
      <c r="BGJ23" s="46"/>
      <c r="BGK23" s="46"/>
      <c r="BGL23" s="46"/>
      <c r="BGM23" s="46"/>
      <c r="BGN23" s="46"/>
      <c r="BGO23" s="46"/>
      <c r="BGP23" s="46"/>
      <c r="BGQ23" s="46"/>
      <c r="BGR23" s="46"/>
      <c r="BGS23" s="46"/>
      <c r="BGT23" s="46"/>
      <c r="BGU23" s="46"/>
      <c r="BGV23" s="46"/>
      <c r="BGW23" s="46"/>
      <c r="BGX23" s="46"/>
      <c r="BGY23" s="46"/>
      <c r="BGZ23" s="46"/>
      <c r="BHA23" s="46"/>
      <c r="BHB23" s="46"/>
      <c r="BHC23" s="46"/>
      <c r="BHD23" s="46"/>
      <c r="BHE23" s="46"/>
      <c r="BHF23" s="46"/>
      <c r="BHG23" s="46"/>
      <c r="BHH23" s="46"/>
      <c r="BHI23" s="46"/>
      <c r="BHJ23" s="46"/>
      <c r="BHK23" s="46"/>
      <c r="BHL23" s="46"/>
      <c r="BHM23" s="46"/>
      <c r="BHN23" s="46"/>
      <c r="BHO23" s="46"/>
      <c r="BHP23" s="46"/>
      <c r="BHQ23" s="46"/>
      <c r="BHR23" s="46"/>
      <c r="BHS23" s="46"/>
      <c r="BHT23" s="46"/>
      <c r="BHU23" s="46"/>
      <c r="BHV23" s="46"/>
      <c r="BHW23" s="46"/>
      <c r="BHX23" s="46"/>
      <c r="BHY23" s="46"/>
      <c r="BHZ23" s="46"/>
      <c r="BIA23" s="46"/>
      <c r="BIB23" s="46"/>
      <c r="BIC23" s="46"/>
      <c r="BID23" s="46"/>
      <c r="BIE23" s="46"/>
      <c r="BIF23" s="46"/>
      <c r="BIG23" s="46"/>
      <c r="BIH23" s="46"/>
      <c r="BII23" s="46"/>
      <c r="BIJ23" s="46"/>
      <c r="BIK23" s="46"/>
      <c r="BIL23" s="46"/>
      <c r="BIM23" s="46"/>
      <c r="BIN23" s="46"/>
      <c r="BIO23" s="46"/>
      <c r="BIP23" s="46"/>
      <c r="BIQ23" s="46"/>
      <c r="BIR23" s="46"/>
      <c r="BIS23" s="46"/>
      <c r="BIT23" s="46"/>
      <c r="BIU23" s="46"/>
      <c r="BIV23" s="46"/>
      <c r="BIW23" s="46"/>
      <c r="BIX23" s="46"/>
      <c r="BIY23" s="46"/>
      <c r="BIZ23" s="46"/>
      <c r="BJA23" s="46"/>
      <c r="BJB23" s="46"/>
      <c r="BJC23" s="46"/>
      <c r="BJD23" s="46"/>
      <c r="BJE23" s="46"/>
      <c r="BJF23" s="46"/>
      <c r="BJG23" s="46"/>
      <c r="BJH23" s="46"/>
      <c r="BJI23" s="46"/>
      <c r="BJJ23" s="46"/>
      <c r="BJK23" s="46"/>
      <c r="BJL23" s="46"/>
      <c r="BJM23" s="46"/>
      <c r="BJN23" s="46"/>
      <c r="BJO23" s="46"/>
      <c r="BJP23" s="46"/>
      <c r="BJQ23" s="46"/>
      <c r="BJR23" s="46"/>
      <c r="BJS23" s="46"/>
      <c r="BJT23" s="46"/>
      <c r="BJU23" s="46"/>
      <c r="BJV23" s="46"/>
      <c r="BJW23" s="46"/>
      <c r="BJX23" s="46"/>
      <c r="BJY23" s="46"/>
      <c r="BJZ23" s="46"/>
      <c r="BKA23" s="46"/>
      <c r="BKB23" s="46"/>
      <c r="BKC23" s="46"/>
      <c r="BKD23" s="46"/>
      <c r="BKE23" s="46"/>
      <c r="BKF23" s="46"/>
      <c r="BKG23" s="46"/>
      <c r="BKH23" s="46"/>
      <c r="BKI23" s="46"/>
      <c r="BKJ23" s="46"/>
      <c r="BKK23" s="46"/>
      <c r="BKL23" s="46"/>
      <c r="BKM23" s="46"/>
      <c r="BKN23" s="46"/>
      <c r="BKO23" s="46"/>
      <c r="BKP23" s="46"/>
      <c r="BKQ23" s="46"/>
      <c r="BKR23" s="46"/>
      <c r="BKS23" s="46"/>
      <c r="BKT23" s="46"/>
      <c r="BKU23" s="46"/>
      <c r="BKV23" s="46"/>
      <c r="BKW23" s="46"/>
      <c r="BKX23" s="46"/>
      <c r="BKY23" s="46"/>
      <c r="BKZ23" s="46"/>
      <c r="BLA23" s="46"/>
      <c r="BLB23" s="46"/>
      <c r="BLC23" s="46"/>
      <c r="BLD23" s="46"/>
      <c r="BLE23" s="46"/>
      <c r="BLF23" s="46"/>
      <c r="BLG23" s="46"/>
      <c r="BLH23" s="46"/>
      <c r="BLI23" s="46"/>
      <c r="BLJ23" s="46"/>
      <c r="BLK23" s="46"/>
      <c r="BLL23" s="46"/>
      <c r="BLM23" s="46"/>
      <c r="BLN23" s="46"/>
      <c r="BLO23" s="46"/>
      <c r="BLP23" s="46"/>
      <c r="BLQ23" s="46"/>
      <c r="BLR23" s="46"/>
      <c r="BLS23" s="46"/>
      <c r="BLT23" s="46"/>
      <c r="BLU23" s="46"/>
      <c r="BLV23" s="46"/>
      <c r="BLW23" s="46"/>
      <c r="BLX23" s="46"/>
      <c r="BLY23" s="46"/>
      <c r="BLZ23" s="46"/>
      <c r="BMA23" s="46"/>
      <c r="BMB23" s="46"/>
      <c r="BMC23" s="46"/>
      <c r="BMD23" s="46"/>
      <c r="BME23" s="46"/>
      <c r="BMF23" s="46"/>
      <c r="BMG23" s="46"/>
      <c r="BMH23" s="46"/>
      <c r="BMI23" s="46"/>
      <c r="BMJ23" s="46"/>
      <c r="BMK23" s="46"/>
      <c r="BML23" s="46"/>
      <c r="BMM23" s="46"/>
      <c r="BMN23" s="46"/>
      <c r="BMO23" s="46"/>
      <c r="BMP23" s="46"/>
      <c r="BMQ23" s="46"/>
      <c r="BMR23" s="46"/>
      <c r="BMS23" s="46"/>
      <c r="BMT23" s="46"/>
      <c r="BMU23" s="46"/>
      <c r="BMV23" s="46"/>
      <c r="BMW23" s="46"/>
      <c r="BMX23" s="46"/>
      <c r="BMY23" s="46"/>
      <c r="BMZ23" s="46"/>
      <c r="BNA23" s="46"/>
      <c r="BNB23" s="46"/>
      <c r="BNC23" s="46"/>
      <c r="BND23" s="46"/>
      <c r="BNE23" s="46"/>
      <c r="BNF23" s="46"/>
      <c r="BNG23" s="46"/>
      <c r="BNH23" s="46"/>
      <c r="BNI23" s="46"/>
      <c r="BNJ23" s="46"/>
      <c r="BNK23" s="46"/>
      <c r="BNL23" s="46"/>
      <c r="BNM23" s="46"/>
      <c r="BNN23" s="46"/>
      <c r="BNO23" s="46"/>
      <c r="BNP23" s="46"/>
      <c r="BNQ23" s="46"/>
      <c r="BNR23" s="46"/>
      <c r="BNS23" s="46"/>
      <c r="BNT23" s="46"/>
      <c r="BNU23" s="46"/>
      <c r="BNV23" s="46"/>
      <c r="BNW23" s="46"/>
      <c r="BNX23" s="46"/>
      <c r="BNY23" s="46"/>
      <c r="BNZ23" s="46"/>
      <c r="BOA23" s="46"/>
      <c r="BOB23" s="46"/>
      <c r="BOC23" s="46"/>
      <c r="BOD23" s="46"/>
      <c r="BOE23" s="46"/>
      <c r="BOF23" s="46"/>
      <c r="BOG23" s="46"/>
      <c r="BOH23" s="46"/>
      <c r="BOI23" s="46"/>
      <c r="BOJ23" s="46"/>
      <c r="BOK23" s="46"/>
      <c r="BOL23" s="46"/>
      <c r="BOM23" s="46"/>
      <c r="BON23" s="46"/>
      <c r="BOO23" s="46"/>
      <c r="BOP23" s="46"/>
      <c r="BOQ23" s="46"/>
      <c r="BOR23" s="46"/>
      <c r="BOS23" s="46"/>
      <c r="BOT23" s="46"/>
      <c r="BOU23" s="46"/>
      <c r="BOV23" s="46"/>
      <c r="BOW23" s="46"/>
      <c r="BOX23" s="46"/>
      <c r="BOY23" s="46"/>
      <c r="BOZ23" s="46"/>
      <c r="BPA23" s="46"/>
      <c r="BPB23" s="46"/>
      <c r="BPC23" s="46"/>
      <c r="BPD23" s="46"/>
      <c r="BPE23" s="46"/>
      <c r="BPF23" s="46"/>
      <c r="BPG23" s="46"/>
      <c r="BPH23" s="46"/>
      <c r="BPI23" s="46"/>
      <c r="BPJ23" s="46"/>
      <c r="BPK23" s="46"/>
      <c r="BPL23" s="46"/>
      <c r="BPM23" s="46"/>
      <c r="BPN23" s="46"/>
      <c r="BPO23" s="46"/>
      <c r="BPP23" s="46"/>
      <c r="BPQ23" s="46"/>
      <c r="BPR23" s="46"/>
      <c r="BPS23" s="46"/>
      <c r="BPT23" s="46"/>
      <c r="BPU23" s="46"/>
      <c r="BPV23" s="46"/>
      <c r="BPW23" s="46"/>
      <c r="BPX23" s="46"/>
      <c r="BPY23" s="46"/>
      <c r="BPZ23" s="46"/>
      <c r="BQA23" s="46"/>
      <c r="BQB23" s="46"/>
      <c r="BQC23" s="46"/>
      <c r="BQD23" s="46"/>
      <c r="BQE23" s="46"/>
      <c r="BQF23" s="46"/>
      <c r="BQG23" s="46"/>
      <c r="BQH23" s="46"/>
      <c r="BQI23" s="46"/>
      <c r="BQJ23" s="46"/>
      <c r="BQK23" s="46"/>
      <c r="BQL23" s="46"/>
      <c r="BQM23" s="46"/>
      <c r="BQN23" s="46"/>
      <c r="BQO23" s="46"/>
      <c r="BQP23" s="46"/>
      <c r="BQQ23" s="46"/>
      <c r="BQR23" s="46"/>
      <c r="BQS23" s="46"/>
      <c r="BQT23" s="46"/>
      <c r="BQU23" s="46"/>
      <c r="BQV23" s="46"/>
      <c r="BQW23" s="46"/>
      <c r="BQX23" s="46"/>
      <c r="BQY23" s="46"/>
      <c r="BQZ23" s="46"/>
      <c r="BRA23" s="46"/>
      <c r="BRB23" s="46"/>
      <c r="BRC23" s="46"/>
      <c r="BRD23" s="46"/>
      <c r="BRE23" s="46"/>
      <c r="BRF23" s="46"/>
      <c r="BRG23" s="46"/>
      <c r="BRH23" s="46"/>
      <c r="BRI23" s="46"/>
      <c r="BRJ23" s="46"/>
      <c r="BRK23" s="46"/>
      <c r="BRL23" s="46"/>
      <c r="BRM23" s="46"/>
      <c r="BRN23" s="46"/>
      <c r="BRO23" s="46"/>
      <c r="BRP23" s="46"/>
      <c r="BRQ23" s="46"/>
      <c r="BRR23" s="46"/>
      <c r="BRS23" s="46"/>
      <c r="BRT23" s="46"/>
      <c r="BRU23" s="46"/>
      <c r="BRV23" s="46"/>
      <c r="BRW23" s="46"/>
      <c r="BRX23" s="46"/>
      <c r="BRY23" s="46"/>
      <c r="BRZ23" s="46"/>
      <c r="BSA23" s="46"/>
      <c r="BSB23" s="46"/>
      <c r="BSC23" s="46"/>
      <c r="BSD23" s="46"/>
      <c r="BSE23" s="46"/>
      <c r="BSF23" s="46"/>
      <c r="BSG23" s="46"/>
      <c r="BSH23" s="46"/>
      <c r="BSI23" s="46"/>
      <c r="BSJ23" s="46"/>
      <c r="BSK23" s="46"/>
      <c r="BSL23" s="46"/>
      <c r="BSM23" s="46"/>
      <c r="BSN23" s="46"/>
      <c r="BSO23" s="46"/>
      <c r="BSP23" s="46"/>
      <c r="BSQ23" s="46"/>
      <c r="BSR23" s="46"/>
      <c r="BSS23" s="46"/>
      <c r="BST23" s="46"/>
      <c r="BSU23" s="46"/>
      <c r="BSV23" s="46"/>
      <c r="BSW23" s="46"/>
      <c r="BSX23" s="46"/>
      <c r="BSY23" s="46"/>
      <c r="BSZ23" s="46"/>
      <c r="BTA23" s="46"/>
      <c r="BTB23" s="46"/>
      <c r="BTC23" s="46"/>
      <c r="BTD23" s="46"/>
      <c r="BTE23" s="46"/>
      <c r="BTF23" s="46"/>
      <c r="BTG23" s="46"/>
      <c r="BTH23" s="46"/>
      <c r="BTI23" s="46"/>
      <c r="BTJ23" s="46"/>
      <c r="BTK23" s="46"/>
      <c r="BTL23" s="46"/>
      <c r="BTM23" s="46"/>
      <c r="BTN23" s="46"/>
      <c r="BTO23" s="46"/>
      <c r="BTP23" s="46"/>
      <c r="BTQ23" s="46"/>
      <c r="BTR23" s="46"/>
      <c r="BTS23" s="46"/>
      <c r="BTT23" s="46"/>
      <c r="BTU23" s="46"/>
      <c r="BTV23" s="46"/>
      <c r="BTW23" s="46"/>
      <c r="BTX23" s="46"/>
      <c r="BTY23" s="46"/>
      <c r="BTZ23" s="46"/>
      <c r="BUA23" s="46"/>
      <c r="BUB23" s="46"/>
      <c r="BUC23" s="46"/>
      <c r="BUD23" s="46"/>
      <c r="BUE23" s="46"/>
      <c r="BUF23" s="46"/>
      <c r="BUG23" s="46"/>
      <c r="BUH23" s="46"/>
      <c r="BUI23" s="46"/>
      <c r="BUJ23" s="46"/>
      <c r="BUK23" s="46"/>
      <c r="BUL23" s="46"/>
      <c r="BUM23" s="46"/>
      <c r="BUN23" s="46"/>
      <c r="BUO23" s="46"/>
      <c r="BUP23" s="46"/>
      <c r="BUQ23" s="46"/>
      <c r="BUR23" s="46"/>
      <c r="BUS23" s="46"/>
      <c r="BUT23" s="46"/>
      <c r="BUU23" s="46"/>
      <c r="BUV23" s="46"/>
      <c r="BUW23" s="46"/>
      <c r="BUX23" s="46"/>
      <c r="BUY23" s="46"/>
      <c r="BUZ23" s="46"/>
      <c r="BVA23" s="46"/>
      <c r="BVB23" s="46"/>
      <c r="BVC23" s="46"/>
      <c r="BVD23" s="46"/>
      <c r="BVE23" s="46"/>
      <c r="BVF23" s="46"/>
      <c r="BVG23" s="46"/>
      <c r="BVH23" s="46"/>
      <c r="BVI23" s="46"/>
      <c r="BVJ23" s="46"/>
      <c r="BVK23" s="46"/>
      <c r="BVL23" s="46"/>
      <c r="BVM23" s="46"/>
      <c r="BVN23" s="46"/>
      <c r="BVO23" s="46"/>
      <c r="BVP23" s="46"/>
      <c r="BVQ23" s="46"/>
      <c r="BVR23" s="46"/>
      <c r="BVS23" s="46"/>
      <c r="BVT23" s="46"/>
      <c r="BVU23" s="46"/>
      <c r="BVV23" s="46"/>
      <c r="BVW23" s="46"/>
      <c r="BVX23" s="46"/>
      <c r="BVY23" s="46"/>
      <c r="BVZ23" s="46"/>
      <c r="BWA23" s="46"/>
      <c r="BWB23" s="46"/>
      <c r="BWC23" s="46"/>
      <c r="BWD23" s="46"/>
      <c r="BWE23" s="46"/>
      <c r="BWF23" s="46"/>
      <c r="BWG23" s="46"/>
      <c r="BWH23" s="46"/>
      <c r="BWI23" s="46"/>
      <c r="BWJ23" s="46"/>
      <c r="BWK23" s="46"/>
      <c r="BWL23" s="46"/>
      <c r="BWM23" s="46"/>
      <c r="BWN23" s="46"/>
      <c r="BWO23" s="46"/>
      <c r="BWP23" s="46"/>
      <c r="BWQ23" s="46"/>
      <c r="BWR23" s="46"/>
      <c r="BWS23" s="46"/>
      <c r="BWT23" s="46"/>
      <c r="BWU23" s="46"/>
      <c r="BWV23" s="46"/>
      <c r="BWW23" s="46"/>
      <c r="BWX23" s="46"/>
      <c r="BWY23" s="46"/>
      <c r="BWZ23" s="46"/>
      <c r="BXA23" s="46"/>
      <c r="BXB23" s="46"/>
      <c r="BXC23" s="46"/>
      <c r="BXD23" s="46"/>
      <c r="BXE23" s="46"/>
      <c r="BXF23" s="46"/>
      <c r="BXG23" s="46"/>
      <c r="BXH23" s="46"/>
      <c r="BXI23" s="46"/>
      <c r="BXJ23" s="46"/>
      <c r="BXK23" s="46"/>
      <c r="BXL23" s="46"/>
      <c r="BXM23" s="46"/>
      <c r="BXN23" s="46"/>
      <c r="BXO23" s="46"/>
      <c r="BXP23" s="46"/>
      <c r="BXQ23" s="46"/>
      <c r="BXR23" s="46"/>
      <c r="BXS23" s="46"/>
      <c r="BXT23" s="46"/>
      <c r="BXU23" s="46"/>
      <c r="BXV23" s="46"/>
      <c r="BXW23" s="46"/>
      <c r="BXX23" s="46"/>
      <c r="BXY23" s="46"/>
      <c r="BXZ23" s="46"/>
      <c r="BYA23" s="46"/>
      <c r="BYB23" s="46"/>
      <c r="BYC23" s="46"/>
      <c r="BYD23" s="46"/>
      <c r="BYE23" s="46"/>
      <c r="BYF23" s="46"/>
      <c r="BYG23" s="46"/>
      <c r="BYH23" s="46"/>
      <c r="BYI23" s="46"/>
      <c r="BYJ23" s="46"/>
      <c r="BYK23" s="46"/>
      <c r="BYL23" s="46"/>
      <c r="BYM23" s="46"/>
      <c r="BYN23" s="46"/>
      <c r="BYO23" s="46"/>
      <c r="BYP23" s="46"/>
      <c r="BYQ23" s="46"/>
      <c r="BYR23" s="46"/>
      <c r="BYS23" s="46"/>
      <c r="BYT23" s="46"/>
      <c r="BYU23" s="46"/>
      <c r="BYV23" s="46"/>
      <c r="BYW23" s="46"/>
      <c r="BYX23" s="46"/>
      <c r="BYY23" s="46"/>
      <c r="BYZ23" s="46"/>
      <c r="BZA23" s="46"/>
      <c r="BZB23" s="46"/>
      <c r="BZC23" s="46"/>
      <c r="BZD23" s="46"/>
      <c r="BZE23" s="46"/>
      <c r="BZF23" s="46"/>
      <c r="BZG23" s="46"/>
      <c r="BZH23" s="46"/>
      <c r="BZI23" s="46"/>
      <c r="BZJ23" s="46"/>
      <c r="BZK23" s="46"/>
      <c r="BZL23" s="46"/>
      <c r="BZM23" s="46"/>
      <c r="BZN23" s="46"/>
      <c r="BZO23" s="46"/>
      <c r="BZP23" s="46"/>
      <c r="BZQ23" s="46"/>
      <c r="BZR23" s="46"/>
      <c r="BZS23" s="46"/>
      <c r="BZT23" s="46"/>
      <c r="BZU23" s="46"/>
      <c r="BZV23" s="46"/>
      <c r="BZW23" s="46"/>
      <c r="BZX23" s="46"/>
      <c r="BZY23" s="46"/>
      <c r="BZZ23" s="46"/>
      <c r="CAA23" s="46"/>
      <c r="CAB23" s="46"/>
      <c r="CAC23" s="46"/>
      <c r="CAD23" s="46"/>
      <c r="CAE23" s="46"/>
      <c r="CAF23" s="46"/>
      <c r="CAG23" s="46"/>
      <c r="CAH23" s="46"/>
      <c r="CAI23" s="46"/>
      <c r="CAJ23" s="46"/>
      <c r="CAK23" s="46"/>
      <c r="CAL23" s="46"/>
      <c r="CAM23" s="46"/>
      <c r="CAN23" s="46"/>
      <c r="CAO23" s="46"/>
      <c r="CAP23" s="46"/>
      <c r="CAQ23" s="46"/>
      <c r="CAR23" s="46"/>
      <c r="CAS23" s="46"/>
      <c r="CAT23" s="46"/>
      <c r="CAU23" s="46"/>
      <c r="CAV23" s="46"/>
      <c r="CAW23" s="46"/>
      <c r="CAX23" s="46"/>
      <c r="CAY23" s="46"/>
      <c r="CAZ23" s="46"/>
      <c r="CBA23" s="46"/>
      <c r="CBB23" s="46"/>
      <c r="CBC23" s="46"/>
      <c r="CBD23" s="46"/>
      <c r="CBE23" s="46"/>
      <c r="CBF23" s="46"/>
      <c r="CBG23" s="46"/>
      <c r="CBH23" s="46"/>
      <c r="CBI23" s="46"/>
      <c r="CBJ23" s="46"/>
      <c r="CBK23" s="46"/>
      <c r="CBL23" s="46"/>
      <c r="CBM23" s="46"/>
      <c r="CBN23" s="46"/>
      <c r="CBO23" s="46"/>
      <c r="CBP23" s="46"/>
      <c r="CBQ23" s="46"/>
      <c r="CBR23" s="46"/>
      <c r="CBS23" s="46"/>
      <c r="CBT23" s="46"/>
      <c r="CBU23" s="46"/>
      <c r="CBV23" s="46"/>
      <c r="CBW23" s="46"/>
      <c r="CBX23" s="46"/>
      <c r="CBY23" s="46"/>
      <c r="CBZ23" s="46"/>
      <c r="CCA23" s="46"/>
      <c r="CCB23" s="46"/>
      <c r="CCC23" s="46"/>
      <c r="CCD23" s="46"/>
      <c r="CCE23" s="46"/>
      <c r="CCF23" s="46"/>
      <c r="CCG23" s="46"/>
      <c r="CCH23" s="46"/>
      <c r="CCI23" s="46"/>
      <c r="CCJ23" s="46"/>
      <c r="CCK23" s="46"/>
      <c r="CCL23" s="46"/>
      <c r="CCM23" s="46"/>
      <c r="CCN23" s="46"/>
      <c r="CCO23" s="46"/>
      <c r="CCP23" s="46"/>
      <c r="CCQ23" s="46"/>
      <c r="CCR23" s="46"/>
      <c r="CCS23" s="46"/>
      <c r="CCT23" s="46"/>
      <c r="CCU23" s="46"/>
      <c r="CCV23" s="46"/>
      <c r="CCW23" s="46"/>
      <c r="CCX23" s="46"/>
      <c r="CCY23" s="46"/>
      <c r="CCZ23" s="46"/>
      <c r="CDA23" s="46"/>
      <c r="CDB23" s="46"/>
      <c r="CDC23" s="46"/>
      <c r="CDD23" s="46"/>
      <c r="CDE23" s="46"/>
      <c r="CDF23" s="46"/>
      <c r="CDG23" s="46"/>
      <c r="CDH23" s="46"/>
      <c r="CDI23" s="46"/>
      <c r="CDJ23" s="46"/>
      <c r="CDK23" s="46"/>
      <c r="CDL23" s="46"/>
      <c r="CDM23" s="46"/>
      <c r="CDN23" s="46"/>
      <c r="CDO23" s="46"/>
      <c r="CDP23" s="46"/>
      <c r="CDQ23" s="46"/>
      <c r="CDR23" s="46"/>
      <c r="CDS23" s="46"/>
      <c r="CDT23" s="46"/>
      <c r="CDU23" s="46"/>
      <c r="CDV23" s="46"/>
      <c r="CDW23" s="46"/>
      <c r="CDX23" s="46"/>
      <c r="CDY23" s="46"/>
      <c r="CDZ23" s="46"/>
      <c r="CEA23" s="46"/>
      <c r="CEB23" s="46"/>
      <c r="CEC23" s="46"/>
      <c r="CED23" s="46"/>
      <c r="CEE23" s="46"/>
      <c r="CEF23" s="46"/>
      <c r="CEG23" s="46"/>
      <c r="CEH23" s="46"/>
      <c r="CEI23" s="46"/>
      <c r="CEJ23" s="46"/>
      <c r="CEK23" s="46"/>
      <c r="CEL23" s="46"/>
      <c r="CEM23" s="46"/>
      <c r="CEN23" s="46"/>
      <c r="CEO23" s="46"/>
      <c r="CEP23" s="46"/>
      <c r="CEQ23" s="46"/>
      <c r="CER23" s="46"/>
      <c r="CES23" s="46"/>
      <c r="CET23" s="46"/>
      <c r="CEU23" s="46"/>
      <c r="CEV23" s="46"/>
      <c r="CEW23" s="46"/>
      <c r="CEX23" s="46"/>
      <c r="CEY23" s="46"/>
      <c r="CEZ23" s="46"/>
      <c r="CFA23" s="46"/>
      <c r="CFB23" s="46"/>
      <c r="CFC23" s="46"/>
      <c r="CFD23" s="46"/>
      <c r="CFE23" s="46"/>
      <c r="CFF23" s="46"/>
      <c r="CFG23" s="46"/>
      <c r="CFH23" s="46"/>
      <c r="CFI23" s="46"/>
      <c r="CFJ23" s="46"/>
      <c r="CFK23" s="46"/>
      <c r="CFL23" s="46"/>
      <c r="CFM23" s="46"/>
      <c r="CFN23" s="46"/>
      <c r="CFO23" s="46"/>
      <c r="CFP23" s="46"/>
      <c r="CFQ23" s="46"/>
      <c r="CFR23" s="46"/>
      <c r="CFS23" s="46"/>
      <c r="CFT23" s="46"/>
      <c r="CFU23" s="46"/>
      <c r="CFV23" s="46"/>
      <c r="CFW23" s="46"/>
      <c r="CFX23" s="46"/>
      <c r="CFY23" s="46"/>
      <c r="CFZ23" s="46"/>
      <c r="CGA23" s="46"/>
      <c r="CGB23" s="46"/>
      <c r="CGC23" s="46"/>
      <c r="CGD23" s="46"/>
      <c r="CGE23" s="46"/>
      <c r="CGF23" s="46"/>
      <c r="CGG23" s="46"/>
      <c r="CGH23" s="46"/>
      <c r="CGI23" s="46"/>
      <c r="CGJ23" s="46"/>
      <c r="CGK23" s="46"/>
      <c r="CGL23" s="46"/>
      <c r="CGM23" s="46"/>
      <c r="CGN23" s="46"/>
      <c r="CGO23" s="46"/>
      <c r="CGP23" s="46"/>
      <c r="CGQ23" s="46"/>
      <c r="CGR23" s="46"/>
      <c r="CGS23" s="46"/>
      <c r="CGT23" s="46"/>
      <c r="CGU23" s="46"/>
      <c r="CGV23" s="46"/>
      <c r="CGW23" s="46"/>
      <c r="CGX23" s="46"/>
      <c r="CGY23" s="46"/>
      <c r="CGZ23" s="46"/>
      <c r="CHA23" s="46"/>
      <c r="CHB23" s="46"/>
      <c r="CHC23" s="46"/>
      <c r="CHD23" s="46"/>
      <c r="CHE23" s="46"/>
      <c r="CHF23" s="46"/>
      <c r="CHG23" s="46"/>
      <c r="CHH23" s="46"/>
      <c r="CHI23" s="46"/>
      <c r="CHJ23" s="46"/>
      <c r="CHK23" s="46"/>
      <c r="CHL23" s="46"/>
      <c r="CHM23" s="46"/>
      <c r="CHN23" s="46"/>
      <c r="CHO23" s="46"/>
      <c r="CHP23" s="46"/>
      <c r="CHQ23" s="46"/>
      <c r="CHR23" s="46"/>
      <c r="CHS23" s="46"/>
      <c r="CHT23" s="46"/>
      <c r="CHU23" s="46"/>
      <c r="CHV23" s="46"/>
      <c r="CHW23" s="46"/>
      <c r="CHX23" s="46"/>
      <c r="CHY23" s="46"/>
      <c r="CHZ23" s="46"/>
      <c r="CIA23" s="46"/>
      <c r="CIB23" s="46"/>
      <c r="CIC23" s="46"/>
      <c r="CID23" s="46"/>
      <c r="CIE23" s="46"/>
      <c r="CIF23" s="46"/>
      <c r="CIG23" s="46"/>
      <c r="CIH23" s="46"/>
      <c r="CII23" s="46"/>
      <c r="CIJ23" s="46"/>
      <c r="CIK23" s="46"/>
      <c r="CIL23" s="46"/>
      <c r="CIM23" s="46"/>
      <c r="CIN23" s="46"/>
      <c r="CIO23" s="46"/>
      <c r="CIP23" s="46"/>
      <c r="CIQ23" s="46"/>
      <c r="CIR23" s="46"/>
      <c r="CIS23" s="46"/>
      <c r="CIT23" s="46"/>
      <c r="CIU23" s="46"/>
      <c r="CIV23" s="46"/>
      <c r="CIW23" s="46"/>
      <c r="CIX23" s="46"/>
      <c r="CIY23" s="46"/>
      <c r="CIZ23" s="46"/>
      <c r="CJA23" s="46"/>
      <c r="CJB23" s="46"/>
      <c r="CJC23" s="46"/>
      <c r="CJD23" s="46"/>
      <c r="CJE23" s="46"/>
      <c r="CJF23" s="46"/>
      <c r="CJG23" s="46"/>
      <c r="CJH23" s="46"/>
      <c r="CJI23" s="46"/>
      <c r="CJJ23" s="46"/>
      <c r="CJK23" s="46"/>
      <c r="CJL23" s="46"/>
      <c r="CJM23" s="46"/>
      <c r="CJN23" s="46"/>
      <c r="CJO23" s="46"/>
      <c r="CJP23" s="46"/>
      <c r="CJQ23" s="46"/>
      <c r="CJR23" s="46"/>
      <c r="CJS23" s="46"/>
      <c r="CJT23" s="46"/>
      <c r="CJU23" s="46"/>
      <c r="CJV23" s="46"/>
      <c r="CJW23" s="46"/>
      <c r="CJX23" s="46"/>
      <c r="CJY23" s="46"/>
      <c r="CJZ23" s="46"/>
      <c r="CKA23" s="46"/>
      <c r="CKB23" s="46"/>
      <c r="CKC23" s="46"/>
      <c r="CKD23" s="46"/>
      <c r="CKE23" s="46"/>
      <c r="CKF23" s="46"/>
      <c r="CKG23" s="46"/>
      <c r="CKH23" s="46"/>
      <c r="CKI23" s="46"/>
      <c r="CKJ23" s="46"/>
      <c r="CKK23" s="46"/>
      <c r="CKL23" s="46"/>
      <c r="CKM23" s="46"/>
      <c r="CKN23" s="46"/>
      <c r="CKO23" s="46"/>
      <c r="CKP23" s="46"/>
      <c r="CKQ23" s="46"/>
      <c r="CKR23" s="46"/>
      <c r="CKS23" s="46"/>
      <c r="CKT23" s="46"/>
      <c r="CKU23" s="46"/>
      <c r="CKV23" s="46"/>
      <c r="CKW23" s="46"/>
      <c r="CKX23" s="46"/>
      <c r="CKY23" s="46"/>
      <c r="CKZ23" s="46"/>
      <c r="CLA23" s="46"/>
      <c r="CLB23" s="46"/>
      <c r="CLC23" s="46"/>
      <c r="CLD23" s="46"/>
      <c r="CLE23" s="46"/>
      <c r="CLF23" s="46"/>
      <c r="CLG23" s="46"/>
      <c r="CLH23" s="46"/>
      <c r="CLI23" s="46"/>
      <c r="CLJ23" s="46"/>
      <c r="CLK23" s="46"/>
      <c r="CLL23" s="46"/>
      <c r="CLM23" s="46"/>
      <c r="CLN23" s="46"/>
      <c r="CLO23" s="46"/>
      <c r="CLP23" s="46"/>
      <c r="CLQ23" s="46"/>
      <c r="CLR23" s="46"/>
      <c r="CLS23" s="46"/>
      <c r="CLT23" s="46"/>
      <c r="CLU23" s="46"/>
      <c r="CLV23" s="46"/>
      <c r="CLW23" s="46"/>
      <c r="CLX23" s="46"/>
      <c r="CLY23" s="46"/>
      <c r="CLZ23" s="46"/>
      <c r="CMA23" s="46"/>
      <c r="CMB23" s="46"/>
      <c r="CMC23" s="46"/>
      <c r="CMD23" s="46"/>
      <c r="CME23" s="46"/>
      <c r="CMF23" s="46"/>
      <c r="CMG23" s="46"/>
      <c r="CMH23" s="46"/>
      <c r="CMI23" s="46"/>
      <c r="CMJ23" s="46"/>
      <c r="CMK23" s="46"/>
      <c r="CML23" s="46"/>
      <c r="CMM23" s="46"/>
      <c r="CMN23" s="46"/>
      <c r="CMO23" s="46"/>
      <c r="CMP23" s="46"/>
      <c r="CMQ23" s="46"/>
      <c r="CMR23" s="46"/>
      <c r="CMS23" s="46"/>
      <c r="CMT23" s="46"/>
      <c r="CMU23" s="46"/>
      <c r="CMV23" s="46"/>
      <c r="CMW23" s="46"/>
      <c r="CMX23" s="46"/>
      <c r="CMY23" s="46"/>
      <c r="CMZ23" s="46"/>
      <c r="CNA23" s="46"/>
      <c r="CNB23" s="46"/>
      <c r="CNC23" s="46"/>
      <c r="CND23" s="46"/>
      <c r="CNE23" s="46"/>
      <c r="CNF23" s="46"/>
      <c r="CNG23" s="46"/>
      <c r="CNH23" s="46"/>
      <c r="CNI23" s="46"/>
      <c r="CNJ23" s="46"/>
      <c r="CNK23" s="46"/>
      <c r="CNL23" s="46"/>
      <c r="CNM23" s="46"/>
      <c r="CNN23" s="46"/>
      <c r="CNO23" s="46"/>
      <c r="CNP23" s="46"/>
      <c r="CNQ23" s="46"/>
      <c r="CNR23" s="46"/>
      <c r="CNS23" s="46"/>
      <c r="CNT23" s="46"/>
      <c r="CNU23" s="46"/>
      <c r="CNV23" s="46"/>
      <c r="CNW23" s="46"/>
      <c r="CNX23" s="46"/>
      <c r="CNY23" s="46"/>
      <c r="CNZ23" s="46"/>
      <c r="COA23" s="46"/>
      <c r="COB23" s="46"/>
      <c r="COC23" s="46"/>
      <c r="COD23" s="46"/>
      <c r="COE23" s="46"/>
      <c r="COF23" s="46"/>
      <c r="COG23" s="46"/>
      <c r="COH23" s="46"/>
      <c r="COI23" s="46"/>
      <c r="COJ23" s="46"/>
      <c r="COK23" s="46"/>
      <c r="COL23" s="46"/>
      <c r="COM23" s="46"/>
      <c r="CON23" s="46"/>
      <c r="COO23" s="46"/>
      <c r="COP23" s="46"/>
      <c r="COQ23" s="46"/>
      <c r="COR23" s="46"/>
      <c r="COS23" s="46"/>
      <c r="COT23" s="46"/>
      <c r="COU23" s="46"/>
      <c r="COV23" s="46"/>
      <c r="COW23" s="46"/>
      <c r="COX23" s="46"/>
      <c r="COY23" s="46"/>
      <c r="COZ23" s="46"/>
      <c r="CPA23" s="46"/>
      <c r="CPB23" s="46"/>
      <c r="CPC23" s="46"/>
      <c r="CPD23" s="46"/>
      <c r="CPE23" s="46"/>
      <c r="CPF23" s="46"/>
      <c r="CPG23" s="46"/>
      <c r="CPH23" s="46"/>
      <c r="CPI23" s="46"/>
      <c r="CPJ23" s="46"/>
      <c r="CPK23" s="46"/>
      <c r="CPL23" s="46"/>
      <c r="CPM23" s="46"/>
      <c r="CPN23" s="46"/>
      <c r="CPO23" s="46"/>
      <c r="CPP23" s="46"/>
      <c r="CPQ23" s="46"/>
      <c r="CPR23" s="46"/>
      <c r="CPS23" s="46"/>
      <c r="CPT23" s="46"/>
      <c r="CPU23" s="46"/>
      <c r="CPV23" s="46"/>
      <c r="CPW23" s="46"/>
      <c r="CPX23" s="46"/>
      <c r="CPY23" s="46"/>
      <c r="CPZ23" s="46"/>
      <c r="CQA23" s="46"/>
      <c r="CQB23" s="46"/>
      <c r="CQC23" s="46"/>
      <c r="CQD23" s="46"/>
      <c r="CQE23" s="46"/>
      <c r="CQF23" s="46"/>
      <c r="CQG23" s="46"/>
      <c r="CQH23" s="46"/>
      <c r="CQI23" s="46"/>
      <c r="CQJ23" s="46"/>
      <c r="CQK23" s="46"/>
      <c r="CQL23" s="46"/>
      <c r="CQM23" s="46"/>
      <c r="CQN23" s="46"/>
      <c r="CQO23" s="46"/>
      <c r="CQP23" s="46"/>
      <c r="CQQ23" s="46"/>
      <c r="CQR23" s="46"/>
      <c r="CQS23" s="46"/>
      <c r="CQT23" s="46"/>
      <c r="CQU23" s="46"/>
      <c r="CQV23" s="46"/>
      <c r="CQW23" s="46"/>
      <c r="CQX23" s="46"/>
      <c r="CQY23" s="46"/>
      <c r="CQZ23" s="46"/>
      <c r="CRA23" s="46"/>
      <c r="CRB23" s="46"/>
      <c r="CRC23" s="46"/>
      <c r="CRD23" s="46"/>
      <c r="CRE23" s="46"/>
      <c r="CRF23" s="46"/>
      <c r="CRG23" s="46"/>
      <c r="CRH23" s="46"/>
      <c r="CRI23" s="46"/>
      <c r="CRJ23" s="46"/>
      <c r="CRK23" s="46"/>
      <c r="CRL23" s="46"/>
      <c r="CRM23" s="46"/>
      <c r="CRN23" s="46"/>
      <c r="CRO23" s="46"/>
      <c r="CRP23" s="46"/>
      <c r="CRQ23" s="46"/>
      <c r="CRR23" s="46"/>
      <c r="CRS23" s="46"/>
      <c r="CRT23" s="46"/>
      <c r="CRU23" s="46"/>
      <c r="CRV23" s="46"/>
      <c r="CRW23" s="46"/>
      <c r="CRX23" s="46"/>
      <c r="CRY23" s="46"/>
      <c r="CRZ23" s="46"/>
      <c r="CSA23" s="46"/>
      <c r="CSB23" s="46"/>
      <c r="CSC23" s="46"/>
      <c r="CSD23" s="46"/>
      <c r="CSE23" s="46"/>
      <c r="CSF23" s="46"/>
      <c r="CSG23" s="46"/>
      <c r="CSH23" s="46"/>
      <c r="CSI23" s="46"/>
      <c r="CSJ23" s="46"/>
      <c r="CSK23" s="46"/>
      <c r="CSL23" s="46"/>
      <c r="CSM23" s="46"/>
      <c r="CSN23" s="46"/>
      <c r="CSO23" s="46"/>
      <c r="CSP23" s="46"/>
      <c r="CSQ23" s="46"/>
      <c r="CSR23" s="46"/>
      <c r="CSS23" s="46"/>
      <c r="CST23" s="46"/>
      <c r="CSU23" s="46"/>
      <c r="CSV23" s="46"/>
      <c r="CSW23" s="46"/>
      <c r="CSX23" s="46"/>
      <c r="CSY23" s="46"/>
      <c r="CSZ23" s="46"/>
      <c r="CTA23" s="46"/>
      <c r="CTB23" s="46"/>
      <c r="CTC23" s="46"/>
      <c r="CTD23" s="46"/>
      <c r="CTE23" s="46"/>
      <c r="CTF23" s="46"/>
      <c r="CTG23" s="46"/>
      <c r="CTH23" s="46"/>
      <c r="CTI23" s="46"/>
      <c r="CTJ23" s="46"/>
      <c r="CTK23" s="46"/>
      <c r="CTL23" s="46"/>
      <c r="CTM23" s="46"/>
      <c r="CTN23" s="46"/>
      <c r="CTO23" s="46"/>
      <c r="CTP23" s="46"/>
      <c r="CTQ23" s="46"/>
      <c r="CTR23" s="46"/>
      <c r="CTS23" s="46"/>
      <c r="CTT23" s="46"/>
      <c r="CTU23" s="46"/>
      <c r="CTV23" s="46"/>
      <c r="CTW23" s="46"/>
      <c r="CTX23" s="46"/>
      <c r="CTY23" s="46"/>
      <c r="CTZ23" s="46"/>
      <c r="CUA23" s="46"/>
      <c r="CUB23" s="46"/>
      <c r="CUC23" s="46"/>
      <c r="CUD23" s="46"/>
      <c r="CUE23" s="46"/>
      <c r="CUF23" s="46"/>
      <c r="CUG23" s="46"/>
      <c r="CUH23" s="46"/>
      <c r="CUI23" s="46"/>
      <c r="CUJ23" s="46"/>
      <c r="CUK23" s="46"/>
      <c r="CUL23" s="46"/>
      <c r="CUM23" s="46"/>
      <c r="CUN23" s="46"/>
      <c r="CUO23" s="46"/>
      <c r="CUP23" s="46"/>
      <c r="CUQ23" s="46"/>
      <c r="CUR23" s="46"/>
      <c r="CUS23" s="46"/>
      <c r="CUT23" s="46"/>
      <c r="CUU23" s="46"/>
      <c r="CUV23" s="46"/>
      <c r="CUW23" s="46"/>
      <c r="CUX23" s="46"/>
      <c r="CUY23" s="46"/>
      <c r="CUZ23" s="46"/>
      <c r="CVA23" s="46"/>
      <c r="CVB23" s="46"/>
      <c r="CVC23" s="46"/>
      <c r="CVD23" s="46"/>
      <c r="CVE23" s="46"/>
      <c r="CVF23" s="46"/>
      <c r="CVG23" s="46"/>
      <c r="CVH23" s="46"/>
      <c r="CVI23" s="46"/>
      <c r="CVJ23" s="46"/>
      <c r="CVK23" s="46"/>
      <c r="CVL23" s="46"/>
      <c r="CVM23" s="46"/>
      <c r="CVN23" s="46"/>
      <c r="CVO23" s="46"/>
      <c r="CVP23" s="46"/>
      <c r="CVQ23" s="46"/>
      <c r="CVR23" s="46"/>
      <c r="CVS23" s="46"/>
      <c r="CVT23" s="46"/>
      <c r="CVU23" s="46"/>
      <c r="CVV23" s="46"/>
      <c r="CVW23" s="46"/>
      <c r="CVX23" s="46"/>
      <c r="CVY23" s="46"/>
      <c r="CVZ23" s="46"/>
      <c r="CWA23" s="46"/>
      <c r="CWB23" s="46"/>
      <c r="CWC23" s="46"/>
      <c r="CWD23" s="46"/>
      <c r="CWE23" s="46"/>
      <c r="CWF23" s="46"/>
      <c r="CWG23" s="46"/>
      <c r="CWH23" s="46"/>
      <c r="CWI23" s="46"/>
      <c r="CWJ23" s="46"/>
      <c r="CWK23" s="46"/>
      <c r="CWL23" s="46"/>
      <c r="CWM23" s="46"/>
      <c r="CWN23" s="46"/>
      <c r="CWO23" s="46"/>
      <c r="CWP23" s="46"/>
      <c r="CWQ23" s="46"/>
      <c r="CWR23" s="46"/>
      <c r="CWS23" s="46"/>
      <c r="CWT23" s="46"/>
      <c r="CWU23" s="46"/>
      <c r="CWV23" s="46"/>
      <c r="CWW23" s="46"/>
      <c r="CWX23" s="46"/>
      <c r="CWY23" s="46"/>
      <c r="CWZ23" s="46"/>
      <c r="CXA23" s="46"/>
      <c r="CXB23" s="46"/>
      <c r="CXC23" s="46"/>
      <c r="CXD23" s="46"/>
      <c r="CXE23" s="46"/>
      <c r="CXF23" s="46"/>
      <c r="CXG23" s="46"/>
      <c r="CXH23" s="46"/>
      <c r="CXI23" s="46"/>
      <c r="CXJ23" s="46"/>
      <c r="CXK23" s="46"/>
      <c r="CXL23" s="46"/>
      <c r="CXM23" s="46"/>
      <c r="CXN23" s="46"/>
      <c r="CXO23" s="46"/>
      <c r="CXP23" s="46"/>
      <c r="CXQ23" s="46"/>
      <c r="CXR23" s="46"/>
      <c r="CXS23" s="46"/>
      <c r="CXT23" s="46"/>
      <c r="CXU23" s="46"/>
      <c r="CXV23" s="46"/>
      <c r="CXW23" s="46"/>
      <c r="CXX23" s="46"/>
      <c r="CXY23" s="46"/>
      <c r="CXZ23" s="46"/>
      <c r="CYA23" s="46"/>
      <c r="CYB23" s="46"/>
      <c r="CYC23" s="46"/>
      <c r="CYD23" s="46"/>
      <c r="CYE23" s="46"/>
      <c r="CYF23" s="46"/>
      <c r="CYG23" s="46"/>
      <c r="CYH23" s="46"/>
      <c r="CYI23" s="46"/>
      <c r="CYJ23" s="46"/>
      <c r="CYK23" s="46"/>
      <c r="CYL23" s="46"/>
      <c r="CYM23" s="46"/>
      <c r="CYN23" s="46"/>
      <c r="CYO23" s="46"/>
      <c r="CYP23" s="46"/>
      <c r="CYQ23" s="46"/>
      <c r="CYR23" s="46"/>
      <c r="CYS23" s="46"/>
      <c r="CYT23" s="46"/>
      <c r="CYU23" s="46"/>
      <c r="CYV23" s="46"/>
      <c r="CYW23" s="46"/>
      <c r="CYX23" s="46"/>
      <c r="CYY23" s="46"/>
      <c r="CYZ23" s="46"/>
      <c r="CZA23" s="46"/>
      <c r="CZB23" s="46"/>
      <c r="CZC23" s="46"/>
      <c r="CZD23" s="46"/>
      <c r="CZE23" s="46"/>
      <c r="CZF23" s="46"/>
      <c r="CZG23" s="46"/>
      <c r="CZH23" s="46"/>
      <c r="CZI23" s="46"/>
      <c r="CZJ23" s="46"/>
      <c r="CZK23" s="46"/>
      <c r="CZL23" s="46"/>
      <c r="CZM23" s="46"/>
      <c r="CZN23" s="46"/>
      <c r="CZO23" s="46"/>
      <c r="CZP23" s="46"/>
      <c r="CZQ23" s="46"/>
      <c r="CZR23" s="46"/>
      <c r="CZS23" s="46"/>
      <c r="CZT23" s="46"/>
      <c r="CZU23" s="46"/>
      <c r="CZV23" s="46"/>
      <c r="CZW23" s="46"/>
      <c r="CZX23" s="46"/>
      <c r="CZY23" s="46"/>
      <c r="CZZ23" s="46"/>
      <c r="DAA23" s="46"/>
      <c r="DAB23" s="46"/>
      <c r="DAC23" s="46"/>
      <c r="DAD23" s="46"/>
      <c r="DAE23" s="46"/>
      <c r="DAF23" s="46"/>
      <c r="DAG23" s="46"/>
      <c r="DAH23" s="46"/>
      <c r="DAI23" s="46"/>
      <c r="DAJ23" s="46"/>
      <c r="DAK23" s="46"/>
      <c r="DAL23" s="46"/>
      <c r="DAM23" s="46"/>
      <c r="DAN23" s="46"/>
      <c r="DAO23" s="46"/>
      <c r="DAP23" s="46"/>
      <c r="DAQ23" s="46"/>
      <c r="DAR23" s="46"/>
      <c r="DAS23" s="46"/>
      <c r="DAT23" s="46"/>
      <c r="DAU23" s="46"/>
      <c r="DAV23" s="46"/>
      <c r="DAW23" s="46"/>
      <c r="DAX23" s="46"/>
      <c r="DAY23" s="46"/>
      <c r="DAZ23" s="46"/>
      <c r="DBA23" s="46"/>
      <c r="DBB23" s="46"/>
      <c r="DBC23" s="46"/>
      <c r="DBD23" s="46"/>
      <c r="DBE23" s="46"/>
      <c r="DBF23" s="46"/>
      <c r="DBG23" s="46"/>
      <c r="DBH23" s="46"/>
      <c r="DBI23" s="46"/>
      <c r="DBJ23" s="46"/>
      <c r="DBK23" s="46"/>
      <c r="DBL23" s="46"/>
      <c r="DBM23" s="46"/>
      <c r="DBN23" s="46"/>
      <c r="DBO23" s="46"/>
      <c r="DBP23" s="46"/>
      <c r="DBQ23" s="46"/>
      <c r="DBR23" s="46"/>
      <c r="DBS23" s="46"/>
      <c r="DBT23" s="46"/>
      <c r="DBU23" s="46"/>
      <c r="DBV23" s="46"/>
      <c r="DBW23" s="46"/>
      <c r="DBX23" s="46"/>
      <c r="DBY23" s="46"/>
      <c r="DBZ23" s="46"/>
      <c r="DCA23" s="46"/>
      <c r="DCB23" s="46"/>
      <c r="DCC23" s="46"/>
      <c r="DCD23" s="46"/>
      <c r="DCE23" s="46"/>
      <c r="DCF23" s="46"/>
      <c r="DCG23" s="46"/>
      <c r="DCH23" s="46"/>
      <c r="DCI23" s="46"/>
      <c r="DCJ23" s="46"/>
      <c r="DCK23" s="46"/>
      <c r="DCL23" s="46"/>
      <c r="DCM23" s="46"/>
      <c r="DCN23" s="46"/>
      <c r="DCO23" s="46"/>
      <c r="DCP23" s="46"/>
      <c r="DCQ23" s="46"/>
      <c r="DCR23" s="46"/>
      <c r="DCS23" s="46"/>
      <c r="DCT23" s="46"/>
      <c r="DCU23" s="46"/>
      <c r="DCV23" s="46"/>
      <c r="DCW23" s="46"/>
      <c r="DCX23" s="46"/>
      <c r="DCY23" s="46"/>
      <c r="DCZ23" s="46"/>
      <c r="DDA23" s="46"/>
      <c r="DDB23" s="46"/>
      <c r="DDC23" s="46"/>
      <c r="DDD23" s="46"/>
      <c r="DDE23" s="46"/>
      <c r="DDF23" s="46"/>
      <c r="DDG23" s="46"/>
      <c r="DDH23" s="46"/>
      <c r="DDI23" s="46"/>
      <c r="DDJ23" s="46"/>
      <c r="DDK23" s="46"/>
      <c r="DDL23" s="46"/>
      <c r="DDM23" s="46"/>
      <c r="DDN23" s="46"/>
      <c r="DDO23" s="46"/>
      <c r="DDP23" s="46"/>
      <c r="DDQ23" s="46"/>
      <c r="DDR23" s="46"/>
      <c r="DDS23" s="46"/>
      <c r="DDT23" s="46"/>
      <c r="DDU23" s="46"/>
      <c r="DDV23" s="46"/>
      <c r="DDW23" s="46"/>
      <c r="DDX23" s="46"/>
      <c r="DDY23" s="46"/>
      <c r="DDZ23" s="46"/>
      <c r="DEA23" s="46"/>
      <c r="DEB23" s="46"/>
      <c r="DEC23" s="46"/>
      <c r="DED23" s="46"/>
      <c r="DEE23" s="46"/>
      <c r="DEF23" s="46"/>
      <c r="DEG23" s="46"/>
      <c r="DEH23" s="46"/>
      <c r="DEI23" s="46"/>
      <c r="DEJ23" s="46"/>
      <c r="DEK23" s="46"/>
      <c r="DEL23" s="46"/>
      <c r="DEM23" s="46"/>
      <c r="DEN23" s="46"/>
      <c r="DEO23" s="46"/>
      <c r="DEP23" s="46"/>
      <c r="DEQ23" s="46"/>
      <c r="DER23" s="46"/>
      <c r="DES23" s="46"/>
      <c r="DET23" s="46"/>
      <c r="DEU23" s="46"/>
      <c r="DEV23" s="46"/>
      <c r="DEW23" s="46"/>
      <c r="DEX23" s="46"/>
      <c r="DEY23" s="46"/>
      <c r="DEZ23" s="46"/>
      <c r="DFA23" s="46"/>
      <c r="DFB23" s="46"/>
      <c r="DFC23" s="46"/>
      <c r="DFD23" s="46"/>
      <c r="DFE23" s="46"/>
      <c r="DFF23" s="46"/>
      <c r="DFG23" s="46"/>
      <c r="DFH23" s="46"/>
      <c r="DFI23" s="46"/>
      <c r="DFJ23" s="46"/>
      <c r="DFK23" s="46"/>
      <c r="DFL23" s="46"/>
      <c r="DFM23" s="46"/>
      <c r="DFN23" s="46"/>
      <c r="DFO23" s="46"/>
      <c r="DFP23" s="46"/>
      <c r="DFQ23" s="46"/>
      <c r="DFR23" s="46"/>
      <c r="DFS23" s="46"/>
      <c r="DFT23" s="46"/>
      <c r="DFU23" s="46"/>
      <c r="DFV23" s="46"/>
      <c r="DFW23" s="46"/>
      <c r="DFX23" s="46"/>
      <c r="DFY23" s="46"/>
      <c r="DFZ23" s="46"/>
      <c r="DGA23" s="46"/>
      <c r="DGB23" s="46"/>
      <c r="DGC23" s="46"/>
      <c r="DGD23" s="46"/>
      <c r="DGE23" s="46"/>
      <c r="DGF23" s="46"/>
      <c r="DGG23" s="46"/>
      <c r="DGH23" s="46"/>
      <c r="DGI23" s="46"/>
      <c r="DGJ23" s="46"/>
      <c r="DGK23" s="46"/>
      <c r="DGL23" s="46"/>
      <c r="DGM23" s="46"/>
      <c r="DGN23" s="46"/>
      <c r="DGO23" s="46"/>
      <c r="DGP23" s="46"/>
      <c r="DGQ23" s="46"/>
      <c r="DGR23" s="46"/>
      <c r="DGS23" s="46"/>
      <c r="DGT23" s="46"/>
      <c r="DGU23" s="46"/>
      <c r="DGV23" s="46"/>
      <c r="DGW23" s="46"/>
      <c r="DGX23" s="46"/>
      <c r="DGY23" s="46"/>
      <c r="DGZ23" s="46"/>
      <c r="DHA23" s="46"/>
      <c r="DHB23" s="46"/>
      <c r="DHC23" s="46"/>
      <c r="DHD23" s="46"/>
      <c r="DHE23" s="46"/>
      <c r="DHF23" s="46"/>
      <c r="DHG23" s="46"/>
      <c r="DHH23" s="46"/>
      <c r="DHI23" s="46"/>
      <c r="DHJ23" s="46"/>
      <c r="DHK23" s="46"/>
      <c r="DHL23" s="46"/>
      <c r="DHM23" s="46"/>
      <c r="DHN23" s="46"/>
      <c r="DHO23" s="46"/>
      <c r="DHP23" s="46"/>
      <c r="DHQ23" s="46"/>
      <c r="DHR23" s="46"/>
      <c r="DHS23" s="46"/>
      <c r="DHT23" s="46"/>
      <c r="DHU23" s="46"/>
      <c r="DHV23" s="46"/>
      <c r="DHW23" s="46"/>
      <c r="DHX23" s="46"/>
      <c r="DHY23" s="46"/>
      <c r="DHZ23" s="46"/>
      <c r="DIA23" s="46"/>
      <c r="DIB23" s="46"/>
      <c r="DIC23" s="46"/>
      <c r="DID23" s="46"/>
      <c r="DIE23" s="46"/>
      <c r="DIF23" s="46"/>
      <c r="DIG23" s="46"/>
      <c r="DIH23" s="46"/>
      <c r="DII23" s="46"/>
      <c r="DIJ23" s="46"/>
      <c r="DIK23" s="46"/>
      <c r="DIL23" s="46"/>
      <c r="DIM23" s="46"/>
      <c r="DIN23" s="46"/>
      <c r="DIO23" s="46"/>
      <c r="DIP23" s="46"/>
      <c r="DIQ23" s="46"/>
      <c r="DIR23" s="46"/>
      <c r="DIS23" s="46"/>
      <c r="DIT23" s="46"/>
      <c r="DIU23" s="46"/>
      <c r="DIV23" s="46"/>
      <c r="DIW23" s="46"/>
      <c r="DIX23" s="46"/>
      <c r="DIY23" s="46"/>
      <c r="DIZ23" s="46"/>
      <c r="DJA23" s="46"/>
      <c r="DJB23" s="46"/>
      <c r="DJC23" s="46"/>
      <c r="DJD23" s="46"/>
      <c r="DJE23" s="46"/>
      <c r="DJF23" s="46"/>
      <c r="DJG23" s="46"/>
      <c r="DJH23" s="46"/>
      <c r="DJI23" s="46"/>
      <c r="DJJ23" s="46"/>
      <c r="DJK23" s="46"/>
      <c r="DJL23" s="46"/>
      <c r="DJM23" s="46"/>
      <c r="DJN23" s="46"/>
      <c r="DJO23" s="46"/>
      <c r="DJP23" s="46"/>
      <c r="DJQ23" s="46"/>
      <c r="DJR23" s="46"/>
      <c r="DJS23" s="46"/>
      <c r="DJT23" s="46"/>
      <c r="DJU23" s="46"/>
      <c r="DJV23" s="46"/>
      <c r="DJW23" s="46"/>
      <c r="DJX23" s="46"/>
      <c r="DJY23" s="46"/>
      <c r="DJZ23" s="46"/>
      <c r="DKA23" s="46"/>
      <c r="DKB23" s="46"/>
      <c r="DKC23" s="46"/>
      <c r="DKD23" s="46"/>
      <c r="DKE23" s="46"/>
      <c r="DKF23" s="46"/>
      <c r="DKG23" s="46"/>
      <c r="DKH23" s="46"/>
      <c r="DKI23" s="46"/>
      <c r="DKJ23" s="46"/>
      <c r="DKK23" s="46"/>
      <c r="DKL23" s="46"/>
      <c r="DKM23" s="46"/>
      <c r="DKN23" s="46"/>
      <c r="DKO23" s="46"/>
      <c r="DKP23" s="46"/>
      <c r="DKQ23" s="46"/>
      <c r="DKR23" s="46"/>
      <c r="DKS23" s="46"/>
      <c r="DKT23" s="46"/>
      <c r="DKU23" s="46"/>
      <c r="DKV23" s="46"/>
      <c r="DKW23" s="46"/>
      <c r="DKX23" s="46"/>
      <c r="DKY23" s="46"/>
      <c r="DKZ23" s="46"/>
      <c r="DLA23" s="46"/>
      <c r="DLB23" s="46"/>
      <c r="DLC23" s="46"/>
      <c r="DLD23" s="46"/>
      <c r="DLE23" s="46"/>
      <c r="DLF23" s="46"/>
      <c r="DLG23" s="46"/>
      <c r="DLH23" s="46"/>
      <c r="DLI23" s="46"/>
      <c r="DLJ23" s="46"/>
      <c r="DLK23" s="46"/>
      <c r="DLL23" s="46"/>
      <c r="DLM23" s="46"/>
      <c r="DLN23" s="46"/>
      <c r="DLO23" s="46"/>
      <c r="DLP23" s="46"/>
      <c r="DLQ23" s="46"/>
      <c r="DLR23" s="46"/>
      <c r="DLS23" s="46"/>
      <c r="DLT23" s="46"/>
      <c r="DLU23" s="46"/>
      <c r="DLV23" s="46"/>
      <c r="DLW23" s="46"/>
      <c r="DLX23" s="46"/>
      <c r="DLY23" s="46"/>
      <c r="DLZ23" s="46"/>
      <c r="DMA23" s="46"/>
      <c r="DMB23" s="46"/>
      <c r="DMC23" s="46"/>
      <c r="DMD23" s="46"/>
      <c r="DME23" s="46"/>
      <c r="DMF23" s="46"/>
      <c r="DMG23" s="46"/>
      <c r="DMH23" s="46"/>
      <c r="DMI23" s="46"/>
      <c r="DMJ23" s="46"/>
      <c r="DMK23" s="46"/>
      <c r="DML23" s="46"/>
      <c r="DMM23" s="46"/>
      <c r="DMN23" s="46"/>
      <c r="DMO23" s="46"/>
      <c r="DMP23" s="46"/>
      <c r="DMQ23" s="46"/>
      <c r="DMR23" s="46"/>
      <c r="DMS23" s="46"/>
      <c r="DMT23" s="46"/>
      <c r="DMU23" s="46"/>
      <c r="DMV23" s="46"/>
      <c r="DMW23" s="46"/>
      <c r="DMX23" s="46"/>
      <c r="DMY23" s="46"/>
      <c r="DMZ23" s="46"/>
      <c r="DNA23" s="46"/>
      <c r="DNB23" s="46"/>
      <c r="DNC23" s="46"/>
      <c r="DND23" s="46"/>
      <c r="DNE23" s="46"/>
      <c r="DNF23" s="46"/>
      <c r="DNG23" s="46"/>
      <c r="DNH23" s="46"/>
      <c r="DNI23" s="46"/>
      <c r="DNJ23" s="46"/>
      <c r="DNK23" s="46"/>
      <c r="DNL23" s="46"/>
      <c r="DNM23" s="46"/>
      <c r="DNN23" s="46"/>
      <c r="DNO23" s="46"/>
      <c r="DNP23" s="46"/>
      <c r="DNQ23" s="46"/>
      <c r="DNR23" s="46"/>
      <c r="DNS23" s="46"/>
      <c r="DNT23" s="46"/>
      <c r="DNU23" s="46"/>
      <c r="DNV23" s="46"/>
      <c r="DNW23" s="46"/>
      <c r="DNX23" s="46"/>
      <c r="DNY23" s="46"/>
      <c r="DNZ23" s="46"/>
      <c r="DOA23" s="46"/>
      <c r="DOB23" s="46"/>
      <c r="DOC23" s="46"/>
      <c r="DOD23" s="46"/>
      <c r="DOE23" s="46"/>
      <c r="DOF23" s="46"/>
      <c r="DOG23" s="46"/>
      <c r="DOH23" s="46"/>
      <c r="DOI23" s="46"/>
      <c r="DOJ23" s="46"/>
      <c r="DOK23" s="46"/>
      <c r="DOL23" s="46"/>
      <c r="DOM23" s="46"/>
      <c r="DON23" s="46"/>
      <c r="DOO23" s="46"/>
      <c r="DOP23" s="46"/>
      <c r="DOQ23" s="46"/>
      <c r="DOR23" s="46"/>
      <c r="DOS23" s="46"/>
      <c r="DOT23" s="46"/>
      <c r="DOU23" s="46"/>
      <c r="DOV23" s="46"/>
      <c r="DOW23" s="46"/>
      <c r="DOX23" s="46"/>
      <c r="DOY23" s="46"/>
      <c r="DOZ23" s="46"/>
      <c r="DPA23" s="46"/>
      <c r="DPB23" s="46"/>
      <c r="DPC23" s="46"/>
      <c r="DPD23" s="46"/>
      <c r="DPE23" s="46"/>
      <c r="DPF23" s="46"/>
      <c r="DPG23" s="46"/>
      <c r="DPH23" s="46"/>
      <c r="DPI23" s="46"/>
      <c r="DPJ23" s="46"/>
      <c r="DPK23" s="46"/>
      <c r="DPL23" s="46"/>
      <c r="DPM23" s="46"/>
      <c r="DPN23" s="46"/>
      <c r="DPO23" s="46"/>
      <c r="DPP23" s="46"/>
      <c r="DPQ23" s="46"/>
      <c r="DPR23" s="46"/>
      <c r="DPS23" s="46"/>
      <c r="DPT23" s="46"/>
      <c r="DPU23" s="46"/>
      <c r="DPV23" s="46"/>
      <c r="DPW23" s="46"/>
      <c r="DPX23" s="46"/>
      <c r="DPY23" s="46"/>
      <c r="DPZ23" s="46"/>
      <c r="DQA23" s="46"/>
      <c r="DQB23" s="46"/>
      <c r="DQC23" s="46"/>
      <c r="DQD23" s="46"/>
      <c r="DQE23" s="46"/>
      <c r="DQF23" s="46"/>
      <c r="DQG23" s="46"/>
      <c r="DQH23" s="46"/>
      <c r="DQI23" s="46"/>
      <c r="DQJ23" s="46"/>
      <c r="DQK23" s="46"/>
      <c r="DQL23" s="46"/>
      <c r="DQM23" s="46"/>
      <c r="DQN23" s="46"/>
      <c r="DQO23" s="46"/>
      <c r="DQP23" s="46"/>
      <c r="DQQ23" s="46"/>
      <c r="DQR23" s="46"/>
      <c r="DQS23" s="46"/>
      <c r="DQT23" s="46"/>
      <c r="DQU23" s="46"/>
      <c r="DQV23" s="46"/>
      <c r="DQW23" s="46"/>
      <c r="DQX23" s="46"/>
      <c r="DQY23" s="46"/>
      <c r="DQZ23" s="46"/>
      <c r="DRA23" s="46"/>
      <c r="DRB23" s="46"/>
      <c r="DRC23" s="46"/>
      <c r="DRD23" s="46"/>
      <c r="DRE23" s="46"/>
      <c r="DRF23" s="46"/>
      <c r="DRG23" s="46"/>
      <c r="DRH23" s="46"/>
      <c r="DRI23" s="46"/>
      <c r="DRJ23" s="46"/>
      <c r="DRK23" s="46"/>
      <c r="DRL23" s="46"/>
      <c r="DRM23" s="46"/>
      <c r="DRN23" s="46"/>
      <c r="DRO23" s="46"/>
      <c r="DRP23" s="46"/>
      <c r="DRQ23" s="46"/>
      <c r="DRR23" s="46"/>
      <c r="DRS23" s="46"/>
      <c r="DRT23" s="46"/>
      <c r="DRU23" s="46"/>
      <c r="DRV23" s="46"/>
      <c r="DRW23" s="46"/>
      <c r="DRX23" s="46"/>
      <c r="DRY23" s="46"/>
      <c r="DRZ23" s="46"/>
      <c r="DSA23" s="46"/>
      <c r="DSB23" s="46"/>
      <c r="DSC23" s="46"/>
      <c r="DSD23" s="46"/>
      <c r="DSE23" s="46"/>
      <c r="DSF23" s="46"/>
      <c r="DSG23" s="46"/>
      <c r="DSH23" s="46"/>
      <c r="DSI23" s="46"/>
      <c r="DSJ23" s="46"/>
      <c r="DSK23" s="46"/>
      <c r="DSL23" s="46"/>
      <c r="DSM23" s="46"/>
      <c r="DSN23" s="46"/>
      <c r="DSO23" s="46"/>
      <c r="DSP23" s="46"/>
      <c r="DSQ23" s="46"/>
      <c r="DSR23" s="46"/>
      <c r="DSS23" s="46"/>
      <c r="DST23" s="46"/>
      <c r="DSU23" s="46"/>
      <c r="DSV23" s="46"/>
      <c r="DSW23" s="46"/>
      <c r="DSX23" s="46"/>
      <c r="DSY23" s="46"/>
      <c r="DSZ23" s="46"/>
      <c r="DTA23" s="46"/>
      <c r="DTB23" s="46"/>
      <c r="DTC23" s="46"/>
      <c r="DTD23" s="46"/>
      <c r="DTE23" s="46"/>
      <c r="DTF23" s="46"/>
      <c r="DTG23" s="46"/>
      <c r="DTH23" s="46"/>
      <c r="DTI23" s="46"/>
      <c r="DTJ23" s="46"/>
      <c r="DTK23" s="46"/>
      <c r="DTL23" s="46"/>
      <c r="DTM23" s="46"/>
      <c r="DTN23" s="46"/>
      <c r="DTO23" s="46"/>
      <c r="DTP23" s="46"/>
      <c r="DTQ23" s="46"/>
      <c r="DTR23" s="46"/>
      <c r="DTS23" s="46"/>
      <c r="DTT23" s="46"/>
      <c r="DTU23" s="46"/>
      <c r="DTV23" s="46"/>
      <c r="DTW23" s="46"/>
      <c r="DTX23" s="46"/>
      <c r="DTY23" s="46"/>
      <c r="DTZ23" s="46"/>
      <c r="DUA23" s="46"/>
      <c r="DUB23" s="46"/>
      <c r="DUC23" s="46"/>
      <c r="DUD23" s="46"/>
      <c r="DUE23" s="46"/>
      <c r="DUF23" s="46"/>
      <c r="DUG23" s="46"/>
      <c r="DUH23" s="46"/>
      <c r="DUI23" s="46"/>
      <c r="DUJ23" s="46"/>
      <c r="DUK23" s="46"/>
      <c r="DUL23" s="46"/>
      <c r="DUM23" s="46"/>
      <c r="DUN23" s="46"/>
      <c r="DUO23" s="46"/>
      <c r="DUP23" s="46"/>
      <c r="DUQ23" s="46"/>
      <c r="DUR23" s="46"/>
      <c r="DUS23" s="46"/>
      <c r="DUT23" s="46"/>
      <c r="DUU23" s="46"/>
      <c r="DUV23" s="46"/>
      <c r="DUW23" s="46"/>
      <c r="DUX23" s="46"/>
      <c r="DUY23" s="46"/>
      <c r="DUZ23" s="46"/>
      <c r="DVA23" s="46"/>
      <c r="DVB23" s="46"/>
      <c r="DVC23" s="46"/>
      <c r="DVD23" s="46"/>
      <c r="DVE23" s="46"/>
      <c r="DVF23" s="46"/>
      <c r="DVG23" s="46"/>
      <c r="DVH23" s="46"/>
      <c r="DVI23" s="46"/>
      <c r="DVJ23" s="46"/>
      <c r="DVK23" s="46"/>
      <c r="DVL23" s="46"/>
      <c r="DVM23" s="46"/>
      <c r="DVN23" s="46"/>
      <c r="DVO23" s="46"/>
      <c r="DVP23" s="46"/>
      <c r="DVQ23" s="46"/>
      <c r="DVR23" s="46"/>
      <c r="DVS23" s="46"/>
      <c r="DVT23" s="46"/>
      <c r="DVU23" s="46"/>
      <c r="DVV23" s="46"/>
      <c r="DVW23" s="46"/>
      <c r="DVX23" s="46"/>
      <c r="DVY23" s="46"/>
      <c r="DVZ23" s="46"/>
      <c r="DWA23" s="46"/>
      <c r="DWB23" s="46"/>
      <c r="DWC23" s="46"/>
      <c r="DWD23" s="46"/>
      <c r="DWE23" s="46"/>
      <c r="DWF23" s="46"/>
      <c r="DWG23" s="46"/>
      <c r="DWH23" s="46"/>
      <c r="DWI23" s="46"/>
      <c r="DWJ23" s="46"/>
      <c r="DWK23" s="46"/>
      <c r="DWL23" s="46"/>
      <c r="DWM23" s="46"/>
      <c r="DWN23" s="46"/>
      <c r="DWO23" s="46"/>
      <c r="DWP23" s="46"/>
      <c r="DWQ23" s="46"/>
      <c r="DWR23" s="46"/>
      <c r="DWS23" s="46"/>
      <c r="DWT23" s="46"/>
      <c r="DWU23" s="46"/>
      <c r="DWV23" s="46"/>
      <c r="DWW23" s="46"/>
      <c r="DWX23" s="46"/>
      <c r="DWY23" s="46"/>
      <c r="DWZ23" s="46"/>
      <c r="DXA23" s="46"/>
      <c r="DXB23" s="46"/>
      <c r="DXC23" s="46"/>
      <c r="DXD23" s="46"/>
      <c r="DXE23" s="46"/>
      <c r="DXF23" s="46"/>
      <c r="DXG23" s="46"/>
      <c r="DXH23" s="46"/>
      <c r="DXI23" s="46"/>
      <c r="DXJ23" s="46"/>
      <c r="DXK23" s="46"/>
      <c r="DXL23" s="46"/>
      <c r="DXM23" s="46"/>
      <c r="DXN23" s="46"/>
      <c r="DXO23" s="46"/>
      <c r="DXP23" s="46"/>
      <c r="DXQ23" s="46"/>
      <c r="DXR23" s="46"/>
      <c r="DXS23" s="46"/>
      <c r="DXT23" s="46"/>
      <c r="DXU23" s="46"/>
      <c r="DXV23" s="46"/>
      <c r="DXW23" s="46"/>
      <c r="DXX23" s="46"/>
      <c r="DXY23" s="46"/>
      <c r="DXZ23" s="46"/>
      <c r="DYA23" s="46"/>
      <c r="DYB23" s="46"/>
      <c r="DYC23" s="46"/>
      <c r="DYD23" s="46"/>
      <c r="DYE23" s="46"/>
      <c r="DYF23" s="46"/>
      <c r="DYG23" s="46"/>
      <c r="DYH23" s="46"/>
      <c r="DYI23" s="46"/>
      <c r="DYJ23" s="46"/>
      <c r="DYK23" s="46"/>
      <c r="DYL23" s="46"/>
      <c r="DYM23" s="46"/>
      <c r="DYN23" s="46"/>
      <c r="DYO23" s="46"/>
      <c r="DYP23" s="46"/>
      <c r="DYQ23" s="46"/>
      <c r="DYR23" s="46"/>
      <c r="DYS23" s="46"/>
      <c r="DYT23" s="46"/>
      <c r="DYU23" s="46"/>
      <c r="DYV23" s="46"/>
      <c r="DYW23" s="46"/>
      <c r="DYX23" s="46"/>
      <c r="DYY23" s="46"/>
      <c r="DYZ23" s="46"/>
      <c r="DZA23" s="46"/>
      <c r="DZB23" s="46"/>
      <c r="DZC23" s="46"/>
      <c r="DZD23" s="46"/>
      <c r="DZE23" s="46"/>
      <c r="DZF23" s="46"/>
      <c r="DZG23" s="46"/>
      <c r="DZH23" s="46"/>
      <c r="DZI23" s="46"/>
      <c r="DZJ23" s="46"/>
      <c r="DZK23" s="46"/>
      <c r="DZL23" s="46"/>
      <c r="DZM23" s="46"/>
      <c r="DZN23" s="46"/>
      <c r="DZO23" s="46"/>
      <c r="DZP23" s="46"/>
      <c r="DZQ23" s="46"/>
      <c r="DZR23" s="46"/>
      <c r="DZS23" s="46"/>
      <c r="DZT23" s="46"/>
      <c r="DZU23" s="46"/>
      <c r="DZV23" s="46"/>
      <c r="DZW23" s="46"/>
      <c r="DZX23" s="46"/>
      <c r="DZY23" s="46"/>
      <c r="DZZ23" s="46"/>
      <c r="EAA23" s="46"/>
      <c r="EAB23" s="46"/>
      <c r="EAC23" s="46"/>
      <c r="EAD23" s="46"/>
      <c r="EAE23" s="46"/>
      <c r="EAF23" s="46"/>
      <c r="EAG23" s="46"/>
      <c r="EAH23" s="46"/>
      <c r="EAI23" s="46"/>
      <c r="EAJ23" s="46"/>
      <c r="EAK23" s="46"/>
      <c r="EAL23" s="46"/>
      <c r="EAM23" s="46"/>
      <c r="EAN23" s="46"/>
      <c r="EAO23" s="46"/>
      <c r="EAP23" s="46"/>
      <c r="EAQ23" s="46"/>
      <c r="EAR23" s="46"/>
      <c r="EAS23" s="46"/>
      <c r="EAT23" s="46"/>
      <c r="EAU23" s="46"/>
      <c r="EAV23" s="46"/>
      <c r="EAW23" s="46"/>
      <c r="EAX23" s="46"/>
      <c r="EAY23" s="46"/>
      <c r="EAZ23" s="46"/>
      <c r="EBA23" s="46"/>
      <c r="EBB23" s="46"/>
      <c r="EBC23" s="46"/>
      <c r="EBD23" s="46"/>
      <c r="EBE23" s="46"/>
      <c r="EBF23" s="46"/>
      <c r="EBG23" s="46"/>
      <c r="EBH23" s="46"/>
      <c r="EBI23" s="46"/>
      <c r="EBJ23" s="46"/>
      <c r="EBK23" s="46"/>
      <c r="EBL23" s="46"/>
      <c r="EBM23" s="46"/>
      <c r="EBN23" s="46"/>
      <c r="EBO23" s="46"/>
      <c r="EBP23" s="46"/>
      <c r="EBQ23" s="46"/>
      <c r="EBR23" s="46"/>
      <c r="EBS23" s="46"/>
      <c r="EBT23" s="46"/>
      <c r="EBU23" s="46"/>
      <c r="EBV23" s="46"/>
      <c r="EBW23" s="46"/>
      <c r="EBX23" s="46"/>
      <c r="EBY23" s="46"/>
      <c r="EBZ23" s="46"/>
      <c r="ECA23" s="46"/>
      <c r="ECB23" s="46"/>
      <c r="ECC23" s="46"/>
      <c r="ECD23" s="46"/>
      <c r="ECE23" s="46"/>
      <c r="ECF23" s="46"/>
      <c r="ECG23" s="46"/>
      <c r="ECH23" s="46"/>
      <c r="ECI23" s="46"/>
      <c r="ECJ23" s="46"/>
      <c r="ECK23" s="46"/>
      <c r="ECL23" s="46"/>
      <c r="ECM23" s="46"/>
      <c r="ECN23" s="46"/>
      <c r="ECO23" s="46"/>
      <c r="ECP23" s="46"/>
      <c r="ECQ23" s="46"/>
      <c r="ECR23" s="46"/>
      <c r="ECS23" s="46"/>
      <c r="ECT23" s="46"/>
      <c r="ECU23" s="46"/>
      <c r="ECV23" s="46"/>
      <c r="ECW23" s="46"/>
      <c r="ECX23" s="46"/>
      <c r="ECY23" s="46"/>
      <c r="ECZ23" s="46"/>
      <c r="EDA23" s="46"/>
      <c r="EDB23" s="46"/>
      <c r="EDC23" s="46"/>
      <c r="EDD23" s="46"/>
      <c r="EDE23" s="46"/>
      <c r="EDF23" s="46"/>
      <c r="EDG23" s="46"/>
      <c r="EDH23" s="46"/>
      <c r="EDI23" s="46"/>
      <c r="EDJ23" s="46"/>
      <c r="EDK23" s="46"/>
      <c r="EDL23" s="46"/>
      <c r="EDM23" s="46"/>
      <c r="EDN23" s="46"/>
      <c r="EDO23" s="46"/>
      <c r="EDP23" s="46"/>
      <c r="EDQ23" s="46"/>
      <c r="EDR23" s="46"/>
      <c r="EDS23" s="46"/>
      <c r="EDT23" s="46"/>
      <c r="EDU23" s="46"/>
      <c r="EDV23" s="46"/>
      <c r="EDW23" s="46"/>
      <c r="EDX23" s="46"/>
      <c r="EDY23" s="46"/>
      <c r="EDZ23" s="46"/>
      <c r="EEA23" s="46"/>
      <c r="EEB23" s="46"/>
      <c r="EEC23" s="46"/>
      <c r="EED23" s="46"/>
      <c r="EEE23" s="46"/>
      <c r="EEF23" s="46"/>
      <c r="EEG23" s="46"/>
      <c r="EEH23" s="46"/>
      <c r="EEI23" s="46"/>
      <c r="EEJ23" s="46"/>
      <c r="EEK23" s="46"/>
      <c r="EEL23" s="46"/>
      <c r="EEM23" s="46"/>
      <c r="EEN23" s="46"/>
      <c r="EEO23" s="46"/>
      <c r="EEP23" s="46"/>
      <c r="EEQ23" s="46"/>
      <c r="EER23" s="46"/>
      <c r="EES23" s="46"/>
      <c r="EET23" s="46"/>
      <c r="EEU23" s="46"/>
      <c r="EEV23" s="46"/>
      <c r="EEW23" s="46"/>
      <c r="EEX23" s="46"/>
      <c r="EEY23" s="46"/>
      <c r="EEZ23" s="46"/>
      <c r="EFA23" s="46"/>
      <c r="EFB23" s="46"/>
      <c r="EFC23" s="46"/>
      <c r="EFD23" s="46"/>
      <c r="EFE23" s="46"/>
      <c r="EFF23" s="46"/>
      <c r="EFG23" s="46"/>
      <c r="EFH23" s="46"/>
      <c r="EFI23" s="46"/>
      <c r="EFJ23" s="46"/>
      <c r="EFK23" s="46"/>
      <c r="EFL23" s="46"/>
      <c r="EFM23" s="46"/>
      <c r="EFN23" s="46"/>
      <c r="EFO23" s="46"/>
      <c r="EFP23" s="46"/>
      <c r="EFQ23" s="46"/>
      <c r="EFR23" s="46"/>
      <c r="EFS23" s="46"/>
      <c r="EFT23" s="46"/>
      <c r="EFU23" s="46"/>
      <c r="EFV23" s="46"/>
      <c r="EFW23" s="46"/>
      <c r="EFX23" s="46"/>
      <c r="EFY23" s="46"/>
      <c r="EFZ23" s="46"/>
      <c r="EGA23" s="46"/>
      <c r="EGB23" s="46"/>
      <c r="EGC23" s="46"/>
      <c r="EGD23" s="46"/>
      <c r="EGE23" s="46"/>
      <c r="EGF23" s="46"/>
      <c r="EGG23" s="46"/>
      <c r="EGH23" s="46"/>
      <c r="EGI23" s="46"/>
      <c r="EGJ23" s="46"/>
      <c r="EGK23" s="46"/>
      <c r="EGL23" s="46"/>
      <c r="EGM23" s="46"/>
      <c r="EGN23" s="46"/>
      <c r="EGO23" s="46"/>
      <c r="EGP23" s="46"/>
      <c r="EGQ23" s="46"/>
      <c r="EGR23" s="46"/>
      <c r="EGS23" s="46"/>
      <c r="EGT23" s="46"/>
      <c r="EGU23" s="46"/>
      <c r="EGV23" s="46"/>
      <c r="EGW23" s="46"/>
      <c r="EGX23" s="46"/>
      <c r="EGY23" s="46"/>
      <c r="EGZ23" s="46"/>
      <c r="EHA23" s="46"/>
      <c r="EHB23" s="46"/>
      <c r="EHC23" s="46"/>
      <c r="EHD23" s="46"/>
      <c r="EHE23" s="46"/>
      <c r="EHF23" s="46"/>
      <c r="EHG23" s="46"/>
      <c r="EHH23" s="46"/>
      <c r="EHI23" s="46"/>
      <c r="EHJ23" s="46"/>
      <c r="EHK23" s="46"/>
      <c r="EHL23" s="46"/>
      <c r="EHM23" s="46"/>
      <c r="EHN23" s="46"/>
      <c r="EHO23" s="46"/>
      <c r="EHP23" s="46"/>
      <c r="EHQ23" s="46"/>
      <c r="EHR23" s="46"/>
      <c r="EHS23" s="46"/>
      <c r="EHT23" s="46"/>
      <c r="EHU23" s="46"/>
      <c r="EHV23" s="46"/>
      <c r="EHW23" s="46"/>
      <c r="EHX23" s="46"/>
      <c r="EHY23" s="46"/>
      <c r="EHZ23" s="46"/>
      <c r="EIA23" s="46"/>
      <c r="EIB23" s="46"/>
      <c r="EIC23" s="46"/>
      <c r="EID23" s="46"/>
      <c r="EIE23" s="46"/>
      <c r="EIF23" s="46"/>
      <c r="EIG23" s="46"/>
      <c r="EIH23" s="46"/>
      <c r="EII23" s="46"/>
      <c r="EIJ23" s="46"/>
      <c r="EIK23" s="46"/>
      <c r="EIL23" s="46"/>
      <c r="EIM23" s="46"/>
      <c r="EIN23" s="46"/>
      <c r="EIO23" s="46"/>
      <c r="EIP23" s="46"/>
      <c r="EIQ23" s="46"/>
      <c r="EIR23" s="46"/>
      <c r="EIS23" s="46"/>
      <c r="EIT23" s="46"/>
      <c r="EIU23" s="46"/>
      <c r="EIV23" s="46"/>
      <c r="EIW23" s="46"/>
      <c r="EIX23" s="46"/>
      <c r="EIY23" s="46"/>
      <c r="EIZ23" s="46"/>
      <c r="EJA23" s="46"/>
      <c r="EJB23" s="46"/>
      <c r="EJC23" s="46"/>
      <c r="EJD23" s="46"/>
      <c r="EJE23" s="46"/>
      <c r="EJF23" s="46"/>
      <c r="EJG23" s="46"/>
      <c r="EJH23" s="46"/>
      <c r="EJI23" s="46"/>
      <c r="EJJ23" s="46"/>
      <c r="EJK23" s="46"/>
      <c r="EJL23" s="46"/>
      <c r="EJM23" s="46"/>
      <c r="EJN23" s="46"/>
      <c r="EJO23" s="46"/>
      <c r="EJP23" s="46"/>
      <c r="EJQ23" s="46"/>
      <c r="EJR23" s="46"/>
      <c r="EJS23" s="46"/>
      <c r="EJT23" s="46"/>
      <c r="EJU23" s="46"/>
      <c r="EJV23" s="46"/>
      <c r="EJW23" s="46"/>
      <c r="EJX23" s="46"/>
      <c r="EJY23" s="46"/>
      <c r="EJZ23" s="46"/>
      <c r="EKA23" s="46"/>
      <c r="EKB23" s="46"/>
      <c r="EKC23" s="46"/>
      <c r="EKD23" s="46"/>
      <c r="EKE23" s="46"/>
      <c r="EKF23" s="46"/>
      <c r="EKG23" s="46"/>
      <c r="EKH23" s="46"/>
      <c r="EKI23" s="46"/>
      <c r="EKJ23" s="46"/>
      <c r="EKK23" s="46"/>
      <c r="EKL23" s="46"/>
      <c r="EKM23" s="46"/>
      <c r="EKN23" s="46"/>
      <c r="EKO23" s="46"/>
      <c r="EKP23" s="46"/>
      <c r="EKQ23" s="46"/>
      <c r="EKR23" s="46"/>
      <c r="EKS23" s="46"/>
      <c r="EKT23" s="46"/>
      <c r="EKU23" s="46"/>
      <c r="EKV23" s="46"/>
      <c r="EKW23" s="46"/>
      <c r="EKX23" s="46"/>
      <c r="EKY23" s="46"/>
      <c r="EKZ23" s="46"/>
      <c r="ELA23" s="46"/>
      <c r="ELB23" s="46"/>
      <c r="ELC23" s="46"/>
      <c r="ELD23" s="46"/>
      <c r="ELE23" s="46"/>
      <c r="ELF23" s="46"/>
      <c r="ELG23" s="46"/>
      <c r="ELH23" s="46"/>
      <c r="ELI23" s="46"/>
      <c r="ELJ23" s="46"/>
      <c r="ELK23" s="46"/>
      <c r="ELL23" s="46"/>
      <c r="ELM23" s="46"/>
      <c r="ELN23" s="46"/>
      <c r="ELO23" s="46"/>
      <c r="ELP23" s="46"/>
      <c r="ELQ23" s="46"/>
      <c r="ELR23" s="46"/>
      <c r="ELS23" s="46"/>
      <c r="ELT23" s="46"/>
      <c r="ELU23" s="46"/>
      <c r="ELV23" s="46"/>
      <c r="ELW23" s="46"/>
      <c r="ELX23" s="46"/>
      <c r="ELY23" s="46"/>
      <c r="ELZ23" s="46"/>
      <c r="EMA23" s="46"/>
      <c r="EMB23" s="46"/>
      <c r="EMC23" s="46"/>
      <c r="EMD23" s="46"/>
      <c r="EME23" s="46"/>
      <c r="EMF23" s="46"/>
      <c r="EMG23" s="46"/>
      <c r="EMH23" s="46"/>
      <c r="EMI23" s="46"/>
      <c r="EMJ23" s="46"/>
      <c r="EMK23" s="46"/>
      <c r="EML23" s="46"/>
      <c r="EMM23" s="46"/>
      <c r="EMN23" s="46"/>
      <c r="EMO23" s="46"/>
      <c r="EMP23" s="46"/>
      <c r="EMQ23" s="46"/>
      <c r="EMR23" s="46"/>
      <c r="EMS23" s="46"/>
      <c r="EMT23" s="46"/>
      <c r="EMU23" s="46"/>
      <c r="EMV23" s="46"/>
      <c r="EMW23" s="46"/>
      <c r="EMX23" s="46"/>
      <c r="EMY23" s="46"/>
      <c r="EMZ23" s="46"/>
      <c r="ENA23" s="46"/>
      <c r="ENB23" s="46"/>
      <c r="ENC23" s="46"/>
      <c r="END23" s="46"/>
      <c r="ENE23" s="46"/>
      <c r="ENF23" s="46"/>
      <c r="ENG23" s="46"/>
      <c r="ENH23" s="46"/>
      <c r="ENI23" s="46"/>
      <c r="ENJ23" s="46"/>
      <c r="ENK23" s="46"/>
      <c r="ENL23" s="46"/>
      <c r="ENM23" s="46"/>
      <c r="ENN23" s="46"/>
      <c r="ENO23" s="46"/>
      <c r="ENP23" s="46"/>
      <c r="ENQ23" s="46"/>
      <c r="ENR23" s="46"/>
      <c r="ENS23" s="46"/>
      <c r="ENT23" s="46"/>
      <c r="ENU23" s="46"/>
      <c r="ENV23" s="46"/>
      <c r="ENW23" s="46"/>
      <c r="ENX23" s="46"/>
      <c r="ENY23" s="46"/>
      <c r="ENZ23" s="46"/>
      <c r="EOA23" s="46"/>
      <c r="EOB23" s="46"/>
      <c r="EOC23" s="46"/>
      <c r="EOD23" s="46"/>
      <c r="EOE23" s="46"/>
      <c r="EOF23" s="46"/>
      <c r="EOG23" s="46"/>
      <c r="EOH23" s="46"/>
      <c r="EOI23" s="46"/>
      <c r="EOJ23" s="46"/>
      <c r="EOK23" s="46"/>
      <c r="EOL23" s="46"/>
      <c r="EOM23" s="46"/>
      <c r="EON23" s="46"/>
      <c r="EOO23" s="46"/>
      <c r="EOP23" s="46"/>
      <c r="EOQ23" s="46"/>
      <c r="EOR23" s="46"/>
      <c r="EOS23" s="46"/>
      <c r="EOT23" s="46"/>
      <c r="EOU23" s="46"/>
      <c r="EOV23" s="46"/>
      <c r="EOW23" s="46"/>
      <c r="EOX23" s="46"/>
      <c r="EOY23" s="46"/>
      <c r="EOZ23" s="46"/>
      <c r="EPA23" s="46"/>
      <c r="EPB23" s="46"/>
      <c r="EPC23" s="46"/>
      <c r="EPD23" s="46"/>
      <c r="EPE23" s="46"/>
      <c r="EPF23" s="46"/>
      <c r="EPG23" s="46"/>
      <c r="EPH23" s="46"/>
      <c r="EPI23" s="46"/>
      <c r="EPJ23" s="46"/>
      <c r="EPK23" s="46"/>
      <c r="EPL23" s="46"/>
      <c r="EPM23" s="46"/>
      <c r="EPN23" s="46"/>
      <c r="EPO23" s="46"/>
      <c r="EPP23" s="46"/>
      <c r="EPQ23" s="46"/>
      <c r="EPR23" s="46"/>
      <c r="EPS23" s="46"/>
      <c r="EPT23" s="46"/>
      <c r="EPU23" s="46"/>
      <c r="EPV23" s="46"/>
      <c r="EPW23" s="46"/>
      <c r="EPX23" s="46"/>
      <c r="EPY23" s="46"/>
      <c r="EPZ23" s="46"/>
      <c r="EQA23" s="46"/>
      <c r="EQB23" s="46"/>
      <c r="EQC23" s="46"/>
      <c r="EQD23" s="46"/>
      <c r="EQE23" s="46"/>
      <c r="EQF23" s="46"/>
      <c r="EQG23" s="46"/>
      <c r="EQH23" s="46"/>
      <c r="EQI23" s="46"/>
      <c r="EQJ23" s="46"/>
      <c r="EQK23" s="46"/>
      <c r="EQL23" s="46"/>
      <c r="EQM23" s="46"/>
      <c r="EQN23" s="46"/>
      <c r="EQO23" s="46"/>
      <c r="EQP23" s="46"/>
      <c r="EQQ23" s="46"/>
      <c r="EQR23" s="46"/>
      <c r="EQS23" s="46"/>
      <c r="EQT23" s="46"/>
      <c r="EQU23" s="46"/>
      <c r="EQV23" s="46"/>
      <c r="EQW23" s="46"/>
      <c r="EQX23" s="46"/>
      <c r="EQY23" s="46"/>
      <c r="EQZ23" s="46"/>
      <c r="ERA23" s="46"/>
      <c r="ERB23" s="46"/>
      <c r="ERC23" s="46"/>
      <c r="ERD23" s="46"/>
      <c r="ERE23" s="46"/>
      <c r="ERF23" s="46"/>
      <c r="ERG23" s="46"/>
      <c r="ERH23" s="46"/>
      <c r="ERI23" s="46"/>
      <c r="ERJ23" s="46"/>
      <c r="ERK23" s="46"/>
      <c r="ERL23" s="46"/>
      <c r="ERM23" s="46"/>
      <c r="ERN23" s="46"/>
      <c r="ERO23" s="46"/>
      <c r="ERP23" s="46"/>
      <c r="ERQ23" s="46"/>
      <c r="ERR23" s="46"/>
      <c r="ERS23" s="46"/>
      <c r="ERT23" s="46"/>
      <c r="ERU23" s="46"/>
      <c r="ERV23" s="46"/>
      <c r="ERW23" s="46"/>
      <c r="ERX23" s="46"/>
      <c r="ERY23" s="46"/>
      <c r="ERZ23" s="46"/>
      <c r="ESA23" s="46"/>
      <c r="ESB23" s="46"/>
      <c r="ESC23" s="46"/>
      <c r="ESD23" s="46"/>
      <c r="ESE23" s="46"/>
      <c r="ESF23" s="46"/>
      <c r="ESG23" s="46"/>
      <c r="ESH23" s="46"/>
      <c r="ESI23" s="46"/>
      <c r="ESJ23" s="46"/>
      <c r="ESK23" s="46"/>
      <c r="ESL23" s="46"/>
      <c r="ESM23" s="46"/>
      <c r="ESN23" s="46"/>
      <c r="ESO23" s="46"/>
      <c r="ESP23" s="46"/>
      <c r="ESQ23" s="46"/>
      <c r="ESR23" s="46"/>
      <c r="ESS23" s="46"/>
      <c r="EST23" s="46"/>
      <c r="ESU23" s="46"/>
      <c r="ESV23" s="46"/>
      <c r="ESW23" s="46"/>
      <c r="ESX23" s="46"/>
      <c r="ESY23" s="46"/>
      <c r="ESZ23" s="46"/>
      <c r="ETA23" s="46"/>
      <c r="ETB23" s="46"/>
      <c r="ETC23" s="46"/>
      <c r="ETD23" s="46"/>
      <c r="ETE23" s="46"/>
      <c r="ETF23" s="46"/>
      <c r="ETG23" s="46"/>
      <c r="ETH23" s="46"/>
      <c r="ETI23" s="46"/>
      <c r="ETJ23" s="46"/>
      <c r="ETK23" s="46"/>
      <c r="ETL23" s="46"/>
      <c r="ETM23" s="46"/>
      <c r="ETN23" s="46"/>
      <c r="ETO23" s="46"/>
      <c r="ETP23" s="46"/>
      <c r="ETQ23" s="46"/>
      <c r="ETR23" s="46"/>
      <c r="ETS23" s="46"/>
      <c r="ETT23" s="46"/>
      <c r="ETU23" s="46"/>
      <c r="ETV23" s="46"/>
      <c r="ETW23" s="46"/>
      <c r="ETX23" s="46"/>
      <c r="ETY23" s="46"/>
      <c r="ETZ23" s="46"/>
      <c r="EUA23" s="46"/>
      <c r="EUB23" s="46"/>
      <c r="EUC23" s="46"/>
      <c r="EUD23" s="46"/>
      <c r="EUE23" s="46"/>
      <c r="EUF23" s="46"/>
      <c r="EUG23" s="46"/>
      <c r="EUH23" s="46"/>
      <c r="EUI23" s="46"/>
      <c r="EUJ23" s="46"/>
      <c r="EUK23" s="46"/>
      <c r="EUL23" s="46"/>
      <c r="EUM23" s="46"/>
      <c r="EUN23" s="46"/>
      <c r="EUO23" s="46"/>
      <c r="EUP23" s="46"/>
      <c r="EUQ23" s="46"/>
      <c r="EUR23" s="46"/>
      <c r="EUS23" s="46"/>
      <c r="EUT23" s="46"/>
      <c r="EUU23" s="46"/>
      <c r="EUV23" s="46"/>
      <c r="EUW23" s="46"/>
      <c r="EUX23" s="46"/>
      <c r="EUY23" s="46"/>
      <c r="EUZ23" s="46"/>
      <c r="EVA23" s="46"/>
      <c r="EVB23" s="46"/>
      <c r="EVC23" s="46"/>
      <c r="EVD23" s="46"/>
      <c r="EVE23" s="46"/>
      <c r="EVF23" s="46"/>
      <c r="EVG23" s="46"/>
      <c r="EVH23" s="46"/>
      <c r="EVI23" s="46"/>
      <c r="EVJ23" s="46"/>
      <c r="EVK23" s="46"/>
      <c r="EVL23" s="46"/>
      <c r="EVM23" s="46"/>
      <c r="EVN23" s="46"/>
      <c r="EVO23" s="46"/>
      <c r="EVP23" s="46"/>
      <c r="EVQ23" s="46"/>
      <c r="EVR23" s="46"/>
      <c r="EVS23" s="46"/>
      <c r="EVT23" s="46"/>
      <c r="EVU23" s="46"/>
      <c r="EVV23" s="46"/>
      <c r="EVW23" s="46"/>
      <c r="EVX23" s="46"/>
      <c r="EVY23" s="46"/>
      <c r="EVZ23" s="46"/>
      <c r="EWA23" s="46"/>
      <c r="EWB23" s="46"/>
      <c r="EWC23" s="46"/>
      <c r="EWD23" s="46"/>
      <c r="EWE23" s="46"/>
      <c r="EWF23" s="46"/>
      <c r="EWG23" s="46"/>
      <c r="EWH23" s="46"/>
      <c r="EWI23" s="46"/>
      <c r="EWJ23" s="46"/>
      <c r="EWK23" s="46"/>
      <c r="EWL23" s="46"/>
      <c r="EWM23" s="46"/>
      <c r="EWN23" s="46"/>
      <c r="EWO23" s="46"/>
      <c r="EWP23" s="46"/>
      <c r="EWQ23" s="46"/>
      <c r="EWR23" s="46"/>
      <c r="EWS23" s="46"/>
      <c r="EWT23" s="46"/>
      <c r="EWU23" s="46"/>
      <c r="EWV23" s="46"/>
      <c r="EWW23" s="46"/>
      <c r="EWX23" s="46"/>
      <c r="EWY23" s="46"/>
      <c r="EWZ23" s="46"/>
      <c r="EXA23" s="46"/>
      <c r="EXB23" s="46"/>
      <c r="EXC23" s="46"/>
      <c r="EXD23" s="46"/>
      <c r="EXE23" s="46"/>
      <c r="EXF23" s="46"/>
      <c r="EXG23" s="46"/>
      <c r="EXH23" s="46"/>
      <c r="EXI23" s="46"/>
      <c r="EXJ23" s="46"/>
      <c r="EXK23" s="46"/>
      <c r="EXL23" s="46"/>
      <c r="EXM23" s="46"/>
      <c r="EXN23" s="46"/>
      <c r="EXO23" s="46"/>
      <c r="EXP23" s="46"/>
      <c r="EXQ23" s="46"/>
      <c r="EXR23" s="46"/>
      <c r="EXS23" s="46"/>
      <c r="EXT23" s="46"/>
      <c r="EXU23" s="46"/>
      <c r="EXV23" s="46"/>
      <c r="EXW23" s="46"/>
      <c r="EXX23" s="46"/>
      <c r="EXY23" s="46"/>
      <c r="EXZ23" s="46"/>
      <c r="EYA23" s="46"/>
      <c r="EYB23" s="46"/>
      <c r="EYC23" s="46"/>
      <c r="EYD23" s="46"/>
      <c r="EYE23" s="46"/>
      <c r="EYF23" s="46"/>
      <c r="EYG23" s="46"/>
      <c r="EYH23" s="46"/>
      <c r="EYI23" s="46"/>
      <c r="EYJ23" s="46"/>
      <c r="EYK23" s="46"/>
      <c r="EYL23" s="46"/>
      <c r="EYM23" s="46"/>
      <c r="EYN23" s="46"/>
      <c r="EYO23" s="46"/>
      <c r="EYP23" s="46"/>
      <c r="EYQ23" s="46"/>
      <c r="EYR23" s="46"/>
      <c r="EYS23" s="46"/>
      <c r="EYT23" s="46"/>
      <c r="EYU23" s="46"/>
      <c r="EYV23" s="46"/>
      <c r="EYW23" s="46"/>
      <c r="EYX23" s="46"/>
      <c r="EYY23" s="46"/>
      <c r="EYZ23" s="46"/>
      <c r="EZA23" s="46"/>
      <c r="EZB23" s="46"/>
      <c r="EZC23" s="46"/>
      <c r="EZD23" s="46"/>
      <c r="EZE23" s="46"/>
      <c r="EZF23" s="46"/>
      <c r="EZG23" s="46"/>
      <c r="EZH23" s="46"/>
      <c r="EZI23" s="46"/>
      <c r="EZJ23" s="46"/>
      <c r="EZK23" s="46"/>
      <c r="EZL23" s="46"/>
      <c r="EZM23" s="46"/>
      <c r="EZN23" s="46"/>
      <c r="EZO23" s="46"/>
      <c r="EZP23" s="46"/>
      <c r="EZQ23" s="46"/>
      <c r="EZR23" s="46"/>
      <c r="EZS23" s="46"/>
      <c r="EZT23" s="46"/>
      <c r="EZU23" s="46"/>
      <c r="EZV23" s="46"/>
      <c r="EZW23" s="46"/>
      <c r="EZX23" s="46"/>
      <c r="EZY23" s="46"/>
      <c r="EZZ23" s="46"/>
      <c r="FAA23" s="46"/>
      <c r="FAB23" s="46"/>
      <c r="FAC23" s="46"/>
      <c r="FAD23" s="46"/>
      <c r="FAE23" s="46"/>
      <c r="FAF23" s="46"/>
      <c r="FAG23" s="46"/>
      <c r="FAH23" s="46"/>
      <c r="FAI23" s="46"/>
      <c r="FAJ23" s="46"/>
      <c r="FAK23" s="46"/>
      <c r="FAL23" s="46"/>
      <c r="FAM23" s="46"/>
      <c r="FAN23" s="46"/>
      <c r="FAO23" s="46"/>
      <c r="FAP23" s="46"/>
      <c r="FAQ23" s="46"/>
      <c r="FAR23" s="46"/>
      <c r="FAS23" s="46"/>
      <c r="FAT23" s="46"/>
      <c r="FAU23" s="46"/>
      <c r="FAV23" s="46"/>
      <c r="FAW23" s="46"/>
      <c r="FAX23" s="46"/>
      <c r="FAY23" s="46"/>
      <c r="FAZ23" s="46"/>
      <c r="FBA23" s="46"/>
      <c r="FBB23" s="46"/>
      <c r="FBC23" s="46"/>
      <c r="FBD23" s="46"/>
      <c r="FBE23" s="46"/>
      <c r="FBF23" s="46"/>
      <c r="FBG23" s="46"/>
      <c r="FBH23" s="46"/>
      <c r="FBI23" s="46"/>
      <c r="FBJ23" s="46"/>
      <c r="FBK23" s="46"/>
      <c r="FBL23" s="46"/>
      <c r="FBM23" s="46"/>
      <c r="FBN23" s="46"/>
      <c r="FBO23" s="46"/>
      <c r="FBP23" s="46"/>
      <c r="FBQ23" s="46"/>
      <c r="FBR23" s="46"/>
      <c r="FBS23" s="46"/>
      <c r="FBT23" s="46"/>
      <c r="FBU23" s="46"/>
      <c r="FBV23" s="46"/>
      <c r="FBW23" s="46"/>
      <c r="FBX23" s="46"/>
      <c r="FBY23" s="46"/>
      <c r="FBZ23" s="46"/>
      <c r="FCA23" s="46"/>
      <c r="FCB23" s="46"/>
      <c r="FCC23" s="46"/>
      <c r="FCD23" s="46"/>
      <c r="FCE23" s="46"/>
      <c r="FCF23" s="46"/>
      <c r="FCG23" s="46"/>
      <c r="FCH23" s="46"/>
      <c r="FCI23" s="46"/>
      <c r="FCJ23" s="46"/>
      <c r="FCK23" s="46"/>
      <c r="FCL23" s="46"/>
      <c r="FCM23" s="46"/>
      <c r="FCN23" s="46"/>
      <c r="FCO23" s="46"/>
      <c r="FCP23" s="46"/>
      <c r="FCQ23" s="46"/>
      <c r="FCR23" s="46"/>
      <c r="FCS23" s="46"/>
      <c r="FCT23" s="46"/>
      <c r="FCU23" s="46"/>
      <c r="FCV23" s="46"/>
      <c r="FCW23" s="46"/>
      <c r="FCX23" s="46"/>
      <c r="FCY23" s="46"/>
      <c r="FCZ23" s="46"/>
      <c r="FDA23" s="46"/>
      <c r="FDB23" s="46"/>
      <c r="FDC23" s="46"/>
      <c r="FDD23" s="46"/>
      <c r="FDE23" s="46"/>
      <c r="FDF23" s="46"/>
      <c r="FDG23" s="46"/>
      <c r="FDH23" s="46"/>
      <c r="FDI23" s="46"/>
      <c r="FDJ23" s="46"/>
      <c r="FDK23" s="46"/>
      <c r="FDL23" s="46"/>
      <c r="FDM23" s="46"/>
      <c r="FDN23" s="46"/>
      <c r="FDO23" s="46"/>
      <c r="FDP23" s="46"/>
      <c r="FDQ23" s="46"/>
      <c r="FDR23" s="46"/>
      <c r="FDS23" s="46"/>
      <c r="FDT23" s="46"/>
      <c r="FDU23" s="46"/>
      <c r="FDV23" s="46"/>
      <c r="FDW23" s="46"/>
      <c r="FDX23" s="46"/>
      <c r="FDY23" s="46"/>
      <c r="FDZ23" s="46"/>
      <c r="FEA23" s="46"/>
      <c r="FEB23" s="46"/>
      <c r="FEC23" s="46"/>
      <c r="FED23" s="46"/>
      <c r="FEE23" s="46"/>
      <c r="FEF23" s="46"/>
      <c r="FEG23" s="46"/>
      <c r="FEH23" s="46"/>
      <c r="FEI23" s="46"/>
      <c r="FEJ23" s="46"/>
      <c r="FEK23" s="46"/>
      <c r="FEL23" s="46"/>
      <c r="FEM23" s="46"/>
      <c r="FEN23" s="46"/>
      <c r="FEO23" s="46"/>
      <c r="FEP23" s="46"/>
      <c r="FEQ23" s="46"/>
      <c r="FER23" s="46"/>
      <c r="FES23" s="46"/>
      <c r="FET23" s="46"/>
      <c r="FEU23" s="46"/>
      <c r="FEV23" s="46"/>
      <c r="FEW23" s="46"/>
      <c r="FEX23" s="46"/>
      <c r="FEY23" s="46"/>
      <c r="FEZ23" s="46"/>
      <c r="FFA23" s="46"/>
      <c r="FFB23" s="46"/>
      <c r="FFC23" s="46"/>
      <c r="FFD23" s="46"/>
      <c r="FFE23" s="46"/>
      <c r="FFF23" s="46"/>
      <c r="FFG23" s="46"/>
      <c r="FFH23" s="46"/>
      <c r="FFI23" s="46"/>
      <c r="FFJ23" s="46"/>
      <c r="FFK23" s="46"/>
      <c r="FFL23" s="46"/>
      <c r="FFM23" s="46"/>
      <c r="FFN23" s="46"/>
      <c r="FFO23" s="46"/>
      <c r="FFP23" s="46"/>
      <c r="FFQ23" s="46"/>
      <c r="FFR23" s="46"/>
      <c r="FFS23" s="46"/>
      <c r="FFT23" s="46"/>
      <c r="FFU23" s="46"/>
      <c r="FFV23" s="46"/>
      <c r="FFW23" s="46"/>
      <c r="FFX23" s="46"/>
      <c r="FFY23" s="46"/>
      <c r="FFZ23" s="46"/>
      <c r="FGA23" s="46"/>
      <c r="FGB23" s="46"/>
      <c r="FGC23" s="46"/>
      <c r="FGD23" s="46"/>
      <c r="FGE23" s="46"/>
      <c r="FGF23" s="46"/>
      <c r="FGG23" s="46"/>
      <c r="FGH23" s="46"/>
      <c r="FGI23" s="46"/>
      <c r="FGJ23" s="46"/>
      <c r="FGK23" s="46"/>
      <c r="FGL23" s="46"/>
      <c r="FGM23" s="46"/>
      <c r="FGN23" s="46"/>
      <c r="FGO23" s="46"/>
      <c r="FGP23" s="46"/>
      <c r="FGQ23" s="46"/>
      <c r="FGR23" s="46"/>
      <c r="FGS23" s="46"/>
      <c r="FGT23" s="46"/>
      <c r="FGU23" s="46"/>
      <c r="FGV23" s="46"/>
      <c r="FGW23" s="46"/>
      <c r="FGX23" s="46"/>
      <c r="FGY23" s="46"/>
      <c r="FGZ23" s="46"/>
      <c r="FHA23" s="46"/>
      <c r="FHB23" s="46"/>
      <c r="FHC23" s="46"/>
      <c r="FHD23" s="46"/>
      <c r="FHE23" s="46"/>
      <c r="FHF23" s="46"/>
      <c r="FHG23" s="46"/>
      <c r="FHH23" s="46"/>
      <c r="FHI23" s="46"/>
      <c r="FHJ23" s="46"/>
      <c r="FHK23" s="46"/>
      <c r="FHL23" s="46"/>
      <c r="FHM23" s="46"/>
      <c r="FHN23" s="46"/>
      <c r="FHO23" s="46"/>
      <c r="FHP23" s="46"/>
      <c r="FHQ23" s="46"/>
      <c r="FHR23" s="46"/>
      <c r="FHS23" s="46"/>
      <c r="FHT23" s="46"/>
      <c r="FHU23" s="46"/>
      <c r="FHV23" s="46"/>
      <c r="FHW23" s="46"/>
      <c r="FHX23" s="46"/>
      <c r="FHY23" s="46"/>
      <c r="FHZ23" s="46"/>
      <c r="FIA23" s="46"/>
      <c r="FIB23" s="46"/>
      <c r="FIC23" s="46"/>
      <c r="FID23" s="46"/>
      <c r="FIE23" s="46"/>
      <c r="FIF23" s="46"/>
      <c r="FIG23" s="46"/>
      <c r="FIH23" s="46"/>
      <c r="FII23" s="46"/>
      <c r="FIJ23" s="46"/>
      <c r="FIK23" s="46"/>
      <c r="FIL23" s="46"/>
      <c r="FIM23" s="46"/>
      <c r="FIN23" s="46"/>
      <c r="FIO23" s="46"/>
      <c r="FIP23" s="46"/>
      <c r="FIQ23" s="46"/>
      <c r="FIR23" s="46"/>
      <c r="FIS23" s="46"/>
      <c r="FIT23" s="46"/>
      <c r="FIU23" s="46"/>
      <c r="FIV23" s="46"/>
      <c r="FIW23" s="46"/>
      <c r="FIX23" s="46"/>
      <c r="FIY23" s="46"/>
      <c r="FIZ23" s="46"/>
      <c r="FJA23" s="46"/>
      <c r="FJB23" s="46"/>
      <c r="FJC23" s="46"/>
      <c r="FJD23" s="46"/>
      <c r="FJE23" s="46"/>
      <c r="FJF23" s="46"/>
      <c r="FJG23" s="46"/>
      <c r="FJH23" s="46"/>
      <c r="FJI23" s="46"/>
      <c r="FJJ23" s="46"/>
      <c r="FJK23" s="46"/>
      <c r="FJL23" s="46"/>
      <c r="FJM23" s="46"/>
      <c r="FJN23" s="46"/>
      <c r="FJO23" s="46"/>
      <c r="FJP23" s="46"/>
      <c r="FJQ23" s="46"/>
      <c r="FJR23" s="46"/>
      <c r="FJS23" s="46"/>
      <c r="FJT23" s="46"/>
      <c r="FJU23" s="46"/>
      <c r="FJV23" s="46"/>
      <c r="FJW23" s="46"/>
      <c r="FJX23" s="46"/>
      <c r="FJY23" s="46"/>
      <c r="FJZ23" s="46"/>
      <c r="FKA23" s="46"/>
      <c r="FKB23" s="46"/>
      <c r="FKC23" s="46"/>
      <c r="FKD23" s="46"/>
      <c r="FKE23" s="46"/>
      <c r="FKF23" s="46"/>
      <c r="FKG23" s="46"/>
      <c r="FKH23" s="46"/>
      <c r="FKI23" s="46"/>
      <c r="FKJ23" s="46"/>
      <c r="FKK23" s="46"/>
      <c r="FKL23" s="46"/>
      <c r="FKM23" s="46"/>
      <c r="FKN23" s="46"/>
      <c r="FKO23" s="46"/>
      <c r="FKP23" s="46"/>
      <c r="FKQ23" s="46"/>
      <c r="FKR23" s="46"/>
      <c r="FKS23" s="46"/>
      <c r="FKT23" s="46"/>
      <c r="FKU23" s="46"/>
      <c r="FKV23" s="46"/>
      <c r="FKW23" s="46"/>
      <c r="FKX23" s="46"/>
      <c r="FKY23" s="46"/>
      <c r="FKZ23" s="46"/>
      <c r="FLA23" s="46"/>
      <c r="FLB23" s="46"/>
      <c r="FLC23" s="46"/>
      <c r="FLD23" s="46"/>
      <c r="FLE23" s="46"/>
      <c r="FLF23" s="46"/>
      <c r="FLG23" s="46"/>
      <c r="FLH23" s="46"/>
      <c r="FLI23" s="46"/>
      <c r="FLJ23" s="46"/>
      <c r="FLK23" s="46"/>
      <c r="FLL23" s="46"/>
      <c r="FLM23" s="46"/>
      <c r="FLN23" s="46"/>
      <c r="FLO23" s="46"/>
      <c r="FLP23" s="46"/>
      <c r="FLQ23" s="46"/>
      <c r="FLR23" s="46"/>
      <c r="FLS23" s="46"/>
      <c r="FLT23" s="46"/>
      <c r="FLU23" s="46"/>
      <c r="FLV23" s="46"/>
      <c r="FLW23" s="46"/>
      <c r="FLX23" s="46"/>
      <c r="FLY23" s="46"/>
      <c r="FLZ23" s="46"/>
      <c r="FMA23" s="46"/>
      <c r="FMB23" s="46"/>
      <c r="FMC23" s="46"/>
      <c r="FMD23" s="46"/>
      <c r="FME23" s="46"/>
      <c r="FMF23" s="46"/>
      <c r="FMG23" s="46"/>
      <c r="FMH23" s="46"/>
      <c r="FMI23" s="46"/>
      <c r="FMJ23" s="46"/>
      <c r="FMK23" s="46"/>
      <c r="FML23" s="46"/>
      <c r="FMM23" s="46"/>
      <c r="FMN23" s="46"/>
      <c r="FMO23" s="46"/>
      <c r="FMP23" s="46"/>
      <c r="FMQ23" s="46"/>
      <c r="FMR23" s="46"/>
      <c r="FMS23" s="46"/>
      <c r="FMT23" s="46"/>
      <c r="FMU23" s="46"/>
      <c r="FMV23" s="46"/>
      <c r="FMW23" s="46"/>
      <c r="FMX23" s="46"/>
      <c r="FMY23" s="46"/>
      <c r="FMZ23" s="46"/>
      <c r="FNA23" s="46"/>
      <c r="FNB23" s="46"/>
      <c r="FNC23" s="46"/>
      <c r="FND23" s="46"/>
      <c r="FNE23" s="46"/>
      <c r="FNF23" s="46"/>
      <c r="FNG23" s="46"/>
      <c r="FNH23" s="46"/>
      <c r="FNI23" s="46"/>
      <c r="FNJ23" s="46"/>
      <c r="FNK23" s="46"/>
      <c r="FNL23" s="46"/>
      <c r="FNM23" s="46"/>
      <c r="FNN23" s="46"/>
      <c r="FNO23" s="46"/>
      <c r="FNP23" s="46"/>
      <c r="FNQ23" s="46"/>
      <c r="FNR23" s="46"/>
      <c r="FNS23" s="46"/>
      <c r="FNT23" s="46"/>
      <c r="FNU23" s="46"/>
      <c r="FNV23" s="46"/>
      <c r="FNW23" s="46"/>
      <c r="FNX23" s="46"/>
      <c r="FNY23" s="46"/>
      <c r="FNZ23" s="46"/>
      <c r="FOA23" s="46"/>
      <c r="FOB23" s="46"/>
      <c r="FOC23" s="46"/>
      <c r="FOD23" s="46"/>
      <c r="FOE23" s="46"/>
      <c r="FOF23" s="46"/>
      <c r="FOG23" s="46"/>
      <c r="FOH23" s="46"/>
      <c r="FOI23" s="46"/>
      <c r="FOJ23" s="46"/>
      <c r="FOK23" s="46"/>
      <c r="FOL23" s="46"/>
      <c r="FOM23" s="46"/>
      <c r="FON23" s="46"/>
      <c r="FOO23" s="46"/>
      <c r="FOP23" s="46"/>
      <c r="FOQ23" s="46"/>
      <c r="FOR23" s="46"/>
      <c r="FOS23" s="46"/>
      <c r="FOT23" s="46"/>
      <c r="FOU23" s="46"/>
      <c r="FOV23" s="46"/>
      <c r="FOW23" s="46"/>
      <c r="FOX23" s="46"/>
      <c r="FOY23" s="46"/>
      <c r="FOZ23" s="46"/>
      <c r="FPA23" s="46"/>
      <c r="FPB23" s="46"/>
      <c r="FPC23" s="46"/>
      <c r="FPD23" s="46"/>
      <c r="FPE23" s="46"/>
      <c r="FPF23" s="46"/>
      <c r="FPG23" s="46"/>
      <c r="FPH23" s="46"/>
      <c r="FPI23" s="46"/>
      <c r="FPJ23" s="46"/>
      <c r="FPK23" s="46"/>
      <c r="FPL23" s="46"/>
      <c r="FPM23" s="46"/>
      <c r="FPN23" s="46"/>
      <c r="FPO23" s="46"/>
      <c r="FPP23" s="46"/>
      <c r="FPQ23" s="46"/>
      <c r="FPR23" s="46"/>
      <c r="FPS23" s="46"/>
      <c r="FPT23" s="46"/>
      <c r="FPU23" s="46"/>
      <c r="FPV23" s="46"/>
      <c r="FPW23" s="46"/>
      <c r="FPX23" s="46"/>
      <c r="FPY23" s="46"/>
      <c r="FPZ23" s="46"/>
      <c r="FQA23" s="46"/>
      <c r="FQB23" s="46"/>
      <c r="FQC23" s="46"/>
      <c r="FQD23" s="46"/>
      <c r="FQE23" s="46"/>
      <c r="FQF23" s="46"/>
      <c r="FQG23" s="46"/>
      <c r="FQH23" s="46"/>
      <c r="FQI23" s="46"/>
      <c r="FQJ23" s="46"/>
      <c r="FQK23" s="46"/>
      <c r="FQL23" s="46"/>
      <c r="FQM23" s="46"/>
      <c r="FQN23" s="46"/>
      <c r="FQO23" s="46"/>
      <c r="FQP23" s="46"/>
      <c r="FQQ23" s="46"/>
      <c r="FQR23" s="46"/>
      <c r="FQS23" s="46"/>
      <c r="FQT23" s="46"/>
      <c r="FQU23" s="46"/>
      <c r="FQV23" s="46"/>
      <c r="FQW23" s="46"/>
      <c r="FQX23" s="46"/>
      <c r="FQY23" s="46"/>
      <c r="FQZ23" s="46"/>
      <c r="FRA23" s="46"/>
      <c r="FRB23" s="46"/>
      <c r="FRC23" s="46"/>
      <c r="FRD23" s="46"/>
      <c r="FRE23" s="46"/>
      <c r="FRF23" s="46"/>
      <c r="FRG23" s="46"/>
      <c r="FRH23" s="46"/>
      <c r="FRI23" s="46"/>
      <c r="FRJ23" s="46"/>
      <c r="FRK23" s="46"/>
      <c r="FRL23" s="46"/>
      <c r="FRM23" s="46"/>
      <c r="FRN23" s="46"/>
      <c r="FRO23" s="46"/>
      <c r="FRP23" s="46"/>
      <c r="FRQ23" s="46"/>
      <c r="FRR23" s="46"/>
      <c r="FRS23" s="46"/>
      <c r="FRT23" s="46"/>
      <c r="FRU23" s="46"/>
      <c r="FRV23" s="46"/>
      <c r="FRW23" s="46"/>
      <c r="FRX23" s="46"/>
      <c r="FRY23" s="46"/>
      <c r="FRZ23" s="46"/>
      <c r="FSA23" s="46"/>
      <c r="FSB23" s="46"/>
      <c r="FSC23" s="46"/>
      <c r="FSD23" s="46"/>
      <c r="FSE23" s="46"/>
      <c r="FSF23" s="46"/>
      <c r="FSG23" s="46"/>
      <c r="FSH23" s="46"/>
      <c r="FSI23" s="46"/>
      <c r="FSJ23" s="46"/>
      <c r="FSK23" s="46"/>
      <c r="FSL23" s="46"/>
      <c r="FSM23" s="46"/>
      <c r="FSN23" s="46"/>
      <c r="FSO23" s="46"/>
      <c r="FSP23" s="46"/>
      <c r="FSQ23" s="46"/>
      <c r="FSR23" s="46"/>
      <c r="FSS23" s="46"/>
      <c r="FST23" s="46"/>
      <c r="FSU23" s="46"/>
      <c r="FSV23" s="46"/>
      <c r="FSW23" s="46"/>
      <c r="FSX23" s="46"/>
      <c r="FSY23" s="46"/>
      <c r="FSZ23" s="46"/>
      <c r="FTA23" s="46"/>
      <c r="FTB23" s="46"/>
      <c r="FTC23" s="46"/>
      <c r="FTD23" s="46"/>
      <c r="FTE23" s="46"/>
      <c r="FTF23" s="46"/>
      <c r="FTG23" s="46"/>
      <c r="FTH23" s="46"/>
      <c r="FTI23" s="46"/>
      <c r="FTJ23" s="46"/>
      <c r="FTK23" s="46"/>
      <c r="FTL23" s="46"/>
      <c r="FTM23" s="46"/>
      <c r="FTN23" s="46"/>
      <c r="FTO23" s="46"/>
      <c r="FTP23" s="46"/>
      <c r="FTQ23" s="46"/>
      <c r="FTR23" s="46"/>
      <c r="FTS23" s="46"/>
      <c r="FTT23" s="46"/>
      <c r="FTU23" s="46"/>
      <c r="FTV23" s="46"/>
      <c r="FTW23" s="46"/>
      <c r="FTX23" s="46"/>
      <c r="FTY23" s="46"/>
      <c r="FTZ23" s="46"/>
      <c r="FUA23" s="46"/>
      <c r="FUB23" s="46"/>
      <c r="FUC23" s="46"/>
      <c r="FUD23" s="46"/>
      <c r="FUE23" s="46"/>
      <c r="FUF23" s="46"/>
      <c r="FUG23" s="46"/>
      <c r="FUH23" s="46"/>
      <c r="FUI23" s="46"/>
      <c r="FUJ23" s="46"/>
      <c r="FUK23" s="46"/>
      <c r="FUL23" s="46"/>
      <c r="FUM23" s="46"/>
      <c r="FUN23" s="46"/>
      <c r="FUO23" s="46"/>
      <c r="FUP23" s="46"/>
      <c r="FUQ23" s="46"/>
      <c r="FUR23" s="46"/>
      <c r="FUS23" s="46"/>
      <c r="FUT23" s="46"/>
      <c r="FUU23" s="46"/>
      <c r="FUV23" s="46"/>
      <c r="FUW23" s="46"/>
      <c r="FUX23" s="46"/>
      <c r="FUY23" s="46"/>
      <c r="FUZ23" s="46"/>
      <c r="FVA23" s="46"/>
      <c r="FVB23" s="46"/>
      <c r="FVC23" s="46"/>
      <c r="FVD23" s="46"/>
      <c r="FVE23" s="46"/>
      <c r="FVF23" s="46"/>
      <c r="FVG23" s="46"/>
      <c r="FVH23" s="46"/>
      <c r="FVI23" s="46"/>
      <c r="FVJ23" s="46"/>
      <c r="FVK23" s="46"/>
      <c r="FVL23" s="46"/>
      <c r="FVM23" s="46"/>
      <c r="FVN23" s="46"/>
      <c r="FVO23" s="46"/>
      <c r="FVP23" s="46"/>
      <c r="FVQ23" s="46"/>
      <c r="FVR23" s="46"/>
      <c r="FVS23" s="46"/>
      <c r="FVT23" s="46"/>
      <c r="FVU23" s="46"/>
      <c r="FVV23" s="46"/>
      <c r="FVW23" s="46"/>
      <c r="FVX23" s="46"/>
      <c r="FVY23" s="46"/>
      <c r="FVZ23" s="46"/>
      <c r="FWA23" s="46"/>
      <c r="FWB23" s="46"/>
      <c r="FWC23" s="46"/>
      <c r="FWD23" s="46"/>
      <c r="FWE23" s="46"/>
      <c r="FWF23" s="46"/>
      <c r="FWG23" s="46"/>
      <c r="FWH23" s="46"/>
      <c r="FWI23" s="46"/>
      <c r="FWJ23" s="46"/>
      <c r="FWK23" s="46"/>
      <c r="FWL23" s="46"/>
      <c r="FWM23" s="46"/>
      <c r="FWN23" s="46"/>
      <c r="FWO23" s="46"/>
      <c r="FWP23" s="46"/>
      <c r="FWQ23" s="46"/>
      <c r="FWR23" s="46"/>
      <c r="FWS23" s="46"/>
      <c r="FWT23" s="46"/>
      <c r="FWU23" s="46"/>
      <c r="FWV23" s="46"/>
      <c r="FWW23" s="46"/>
      <c r="FWX23" s="46"/>
      <c r="FWY23" s="46"/>
      <c r="FWZ23" s="46"/>
      <c r="FXA23" s="46"/>
      <c r="FXB23" s="46"/>
      <c r="FXC23" s="46"/>
      <c r="FXD23" s="46"/>
      <c r="FXE23" s="46"/>
      <c r="FXF23" s="46"/>
      <c r="FXG23" s="46"/>
      <c r="FXH23" s="46"/>
      <c r="FXI23" s="46"/>
      <c r="FXJ23" s="46"/>
      <c r="FXK23" s="46"/>
      <c r="FXL23" s="46"/>
      <c r="FXM23" s="46"/>
      <c r="FXN23" s="46"/>
      <c r="FXO23" s="46"/>
      <c r="FXP23" s="46"/>
      <c r="FXQ23" s="46"/>
      <c r="FXR23" s="46"/>
      <c r="FXS23" s="46"/>
      <c r="FXT23" s="46"/>
      <c r="FXU23" s="46"/>
      <c r="FXV23" s="46"/>
      <c r="FXW23" s="46"/>
      <c r="FXX23" s="46"/>
      <c r="FXY23" s="46"/>
      <c r="FXZ23" s="46"/>
      <c r="FYA23" s="46"/>
      <c r="FYB23" s="46"/>
      <c r="FYC23" s="46"/>
      <c r="FYD23" s="46"/>
      <c r="FYE23" s="46"/>
      <c r="FYF23" s="46"/>
      <c r="FYG23" s="46"/>
      <c r="FYH23" s="46"/>
      <c r="FYI23" s="46"/>
      <c r="FYJ23" s="46"/>
      <c r="FYK23" s="46"/>
      <c r="FYL23" s="46"/>
      <c r="FYM23" s="46"/>
      <c r="FYN23" s="46"/>
      <c r="FYO23" s="46"/>
      <c r="FYP23" s="46"/>
      <c r="FYQ23" s="46"/>
      <c r="FYR23" s="46"/>
      <c r="FYS23" s="46"/>
      <c r="FYT23" s="46"/>
      <c r="FYU23" s="46"/>
      <c r="FYV23" s="46"/>
      <c r="FYW23" s="46"/>
      <c r="FYX23" s="46"/>
      <c r="FYY23" s="46"/>
      <c r="FYZ23" s="46"/>
      <c r="FZA23" s="46"/>
      <c r="FZB23" s="46"/>
      <c r="FZC23" s="46"/>
      <c r="FZD23" s="46"/>
      <c r="FZE23" s="46"/>
      <c r="FZF23" s="46"/>
      <c r="FZG23" s="46"/>
      <c r="FZH23" s="46"/>
      <c r="FZI23" s="46"/>
      <c r="FZJ23" s="46"/>
      <c r="FZK23" s="46"/>
      <c r="FZL23" s="46"/>
      <c r="FZM23" s="46"/>
      <c r="FZN23" s="46"/>
      <c r="FZO23" s="46"/>
      <c r="FZP23" s="46"/>
      <c r="FZQ23" s="46"/>
      <c r="FZR23" s="46"/>
      <c r="FZS23" s="46"/>
      <c r="FZT23" s="46"/>
      <c r="FZU23" s="46"/>
      <c r="FZV23" s="46"/>
      <c r="FZW23" s="46"/>
      <c r="FZX23" s="46"/>
      <c r="FZY23" s="46"/>
      <c r="FZZ23" s="46"/>
      <c r="GAA23" s="46"/>
      <c r="GAB23" s="46"/>
      <c r="GAC23" s="46"/>
      <c r="GAD23" s="46"/>
      <c r="GAE23" s="46"/>
      <c r="GAF23" s="46"/>
      <c r="GAG23" s="46"/>
      <c r="GAH23" s="46"/>
      <c r="GAI23" s="46"/>
      <c r="GAJ23" s="46"/>
      <c r="GAK23" s="46"/>
      <c r="GAL23" s="46"/>
      <c r="GAM23" s="46"/>
      <c r="GAN23" s="46"/>
      <c r="GAO23" s="46"/>
      <c r="GAP23" s="46"/>
      <c r="GAQ23" s="46"/>
      <c r="GAR23" s="46"/>
      <c r="GAS23" s="46"/>
      <c r="GAT23" s="46"/>
      <c r="GAU23" s="46"/>
      <c r="GAV23" s="46"/>
      <c r="GAW23" s="46"/>
      <c r="GAX23" s="46"/>
      <c r="GAY23" s="46"/>
      <c r="GAZ23" s="46"/>
      <c r="GBA23" s="46"/>
      <c r="GBB23" s="46"/>
      <c r="GBC23" s="46"/>
      <c r="GBD23" s="46"/>
      <c r="GBE23" s="46"/>
      <c r="GBF23" s="46"/>
      <c r="GBG23" s="46"/>
      <c r="GBH23" s="46"/>
      <c r="GBI23" s="46"/>
      <c r="GBJ23" s="46"/>
      <c r="GBK23" s="46"/>
      <c r="GBL23" s="46"/>
      <c r="GBM23" s="46"/>
      <c r="GBN23" s="46"/>
      <c r="GBO23" s="46"/>
      <c r="GBP23" s="46"/>
      <c r="GBQ23" s="46"/>
      <c r="GBR23" s="46"/>
      <c r="GBS23" s="46"/>
      <c r="GBT23" s="46"/>
      <c r="GBU23" s="46"/>
      <c r="GBV23" s="46"/>
      <c r="GBW23" s="46"/>
      <c r="GBX23" s="46"/>
      <c r="GBY23" s="46"/>
      <c r="GBZ23" s="46"/>
      <c r="GCA23" s="46"/>
      <c r="GCB23" s="46"/>
      <c r="GCC23" s="46"/>
      <c r="GCD23" s="46"/>
      <c r="GCE23" s="46"/>
      <c r="GCF23" s="46"/>
      <c r="GCG23" s="46"/>
      <c r="GCH23" s="46"/>
      <c r="GCI23" s="46"/>
      <c r="GCJ23" s="46"/>
      <c r="GCK23" s="46"/>
      <c r="GCL23" s="46"/>
      <c r="GCM23" s="46"/>
      <c r="GCN23" s="46"/>
      <c r="GCO23" s="46"/>
      <c r="GCP23" s="46"/>
      <c r="GCQ23" s="46"/>
      <c r="GCR23" s="46"/>
      <c r="GCS23" s="46"/>
      <c r="GCT23" s="46"/>
      <c r="GCU23" s="46"/>
      <c r="GCV23" s="46"/>
      <c r="GCW23" s="46"/>
      <c r="GCX23" s="46"/>
      <c r="GCY23" s="46"/>
      <c r="GCZ23" s="46"/>
      <c r="GDA23" s="46"/>
      <c r="GDB23" s="46"/>
      <c r="GDC23" s="46"/>
      <c r="GDD23" s="46"/>
      <c r="GDE23" s="46"/>
      <c r="GDF23" s="46"/>
      <c r="GDG23" s="46"/>
      <c r="GDH23" s="46"/>
      <c r="GDI23" s="46"/>
      <c r="GDJ23" s="46"/>
      <c r="GDK23" s="46"/>
      <c r="GDL23" s="46"/>
      <c r="GDM23" s="46"/>
      <c r="GDN23" s="46"/>
      <c r="GDO23" s="46"/>
      <c r="GDP23" s="46"/>
      <c r="GDQ23" s="46"/>
      <c r="GDR23" s="46"/>
      <c r="GDS23" s="46"/>
      <c r="GDT23" s="46"/>
      <c r="GDU23" s="46"/>
      <c r="GDV23" s="46"/>
      <c r="GDW23" s="46"/>
      <c r="GDX23" s="46"/>
      <c r="GDY23" s="46"/>
      <c r="GDZ23" s="46"/>
      <c r="GEA23" s="46"/>
      <c r="GEB23" s="46"/>
      <c r="GEC23" s="46"/>
      <c r="GED23" s="46"/>
      <c r="GEE23" s="46"/>
      <c r="GEF23" s="46"/>
      <c r="GEG23" s="46"/>
      <c r="GEH23" s="46"/>
      <c r="GEI23" s="46"/>
      <c r="GEJ23" s="46"/>
      <c r="GEK23" s="46"/>
      <c r="GEL23" s="46"/>
      <c r="GEM23" s="46"/>
      <c r="GEN23" s="46"/>
      <c r="GEO23" s="46"/>
      <c r="GEP23" s="46"/>
      <c r="GEQ23" s="46"/>
      <c r="GER23" s="46"/>
      <c r="GES23" s="46"/>
      <c r="GET23" s="46"/>
      <c r="GEU23" s="46"/>
      <c r="GEV23" s="46"/>
      <c r="GEW23" s="46"/>
      <c r="GEX23" s="46"/>
      <c r="GEY23" s="46"/>
      <c r="GEZ23" s="46"/>
      <c r="GFA23" s="46"/>
      <c r="GFB23" s="46"/>
      <c r="GFC23" s="46"/>
      <c r="GFD23" s="46"/>
      <c r="GFE23" s="46"/>
      <c r="GFF23" s="46"/>
      <c r="GFG23" s="46"/>
      <c r="GFH23" s="46"/>
      <c r="GFI23" s="46"/>
      <c r="GFJ23" s="46"/>
      <c r="GFK23" s="46"/>
      <c r="GFL23" s="46"/>
      <c r="GFM23" s="46"/>
      <c r="GFN23" s="46"/>
      <c r="GFO23" s="46"/>
      <c r="GFP23" s="46"/>
      <c r="GFQ23" s="46"/>
      <c r="GFR23" s="46"/>
      <c r="GFS23" s="46"/>
      <c r="GFT23" s="46"/>
      <c r="GFU23" s="46"/>
      <c r="GFV23" s="46"/>
      <c r="GFW23" s="46"/>
      <c r="GFX23" s="46"/>
      <c r="GFY23" s="46"/>
      <c r="GFZ23" s="46"/>
      <c r="GGA23" s="46"/>
      <c r="GGB23" s="46"/>
      <c r="GGC23" s="46"/>
      <c r="GGD23" s="46"/>
      <c r="GGE23" s="46"/>
      <c r="GGF23" s="46"/>
      <c r="GGG23" s="46"/>
      <c r="GGH23" s="46"/>
      <c r="GGI23" s="46"/>
      <c r="GGJ23" s="46"/>
      <c r="GGK23" s="46"/>
      <c r="GGL23" s="46"/>
      <c r="GGM23" s="46"/>
      <c r="GGN23" s="46"/>
      <c r="GGO23" s="46"/>
      <c r="GGP23" s="46"/>
      <c r="GGQ23" s="46"/>
      <c r="GGR23" s="46"/>
      <c r="GGS23" s="46"/>
      <c r="GGT23" s="46"/>
      <c r="GGU23" s="46"/>
      <c r="GGV23" s="46"/>
      <c r="GGW23" s="46"/>
      <c r="GGX23" s="46"/>
      <c r="GGY23" s="46"/>
      <c r="GGZ23" s="46"/>
      <c r="GHA23" s="46"/>
      <c r="GHB23" s="46"/>
      <c r="GHC23" s="46"/>
      <c r="GHD23" s="46"/>
      <c r="GHE23" s="46"/>
      <c r="GHF23" s="46"/>
      <c r="GHG23" s="46"/>
      <c r="GHH23" s="46"/>
      <c r="GHI23" s="46"/>
      <c r="GHJ23" s="46"/>
      <c r="GHK23" s="46"/>
      <c r="GHL23" s="46"/>
      <c r="GHM23" s="46"/>
      <c r="GHN23" s="46"/>
      <c r="GHO23" s="46"/>
      <c r="GHP23" s="46"/>
      <c r="GHQ23" s="46"/>
      <c r="GHR23" s="46"/>
      <c r="GHS23" s="46"/>
      <c r="GHT23" s="46"/>
      <c r="GHU23" s="46"/>
      <c r="GHV23" s="46"/>
      <c r="GHW23" s="46"/>
      <c r="GHX23" s="46"/>
      <c r="GHY23" s="46"/>
      <c r="GHZ23" s="46"/>
      <c r="GIA23" s="46"/>
      <c r="GIB23" s="46"/>
      <c r="GIC23" s="46"/>
      <c r="GID23" s="46"/>
      <c r="GIE23" s="46"/>
      <c r="GIF23" s="46"/>
      <c r="GIG23" s="46"/>
      <c r="GIH23" s="46"/>
      <c r="GII23" s="46"/>
      <c r="GIJ23" s="46"/>
      <c r="GIK23" s="46"/>
      <c r="GIL23" s="46"/>
      <c r="GIM23" s="46"/>
      <c r="GIN23" s="46"/>
      <c r="GIO23" s="46"/>
      <c r="GIP23" s="46"/>
      <c r="GIQ23" s="46"/>
      <c r="GIR23" s="46"/>
      <c r="GIS23" s="46"/>
      <c r="GIT23" s="46"/>
      <c r="GIU23" s="46"/>
      <c r="GIV23" s="46"/>
      <c r="GIW23" s="46"/>
      <c r="GIX23" s="46"/>
      <c r="GIY23" s="46"/>
      <c r="GIZ23" s="46"/>
      <c r="GJA23" s="46"/>
      <c r="GJB23" s="46"/>
      <c r="GJC23" s="46"/>
      <c r="GJD23" s="46"/>
      <c r="GJE23" s="46"/>
      <c r="GJF23" s="46"/>
      <c r="GJG23" s="46"/>
      <c r="GJH23" s="46"/>
      <c r="GJI23" s="46"/>
      <c r="GJJ23" s="46"/>
      <c r="GJK23" s="46"/>
      <c r="GJL23" s="46"/>
      <c r="GJM23" s="46"/>
      <c r="GJN23" s="46"/>
      <c r="GJO23" s="46"/>
      <c r="GJP23" s="46"/>
      <c r="GJQ23" s="46"/>
      <c r="GJR23" s="46"/>
      <c r="GJS23" s="46"/>
      <c r="GJT23" s="46"/>
      <c r="GJU23" s="46"/>
      <c r="GJV23" s="46"/>
      <c r="GJW23" s="46"/>
      <c r="GJX23" s="46"/>
      <c r="GJY23" s="46"/>
      <c r="GJZ23" s="46"/>
      <c r="GKA23" s="46"/>
      <c r="GKB23" s="46"/>
      <c r="GKC23" s="46"/>
      <c r="GKD23" s="46"/>
      <c r="GKE23" s="46"/>
      <c r="GKF23" s="46"/>
      <c r="GKG23" s="46"/>
      <c r="GKH23" s="46"/>
      <c r="GKI23" s="46"/>
      <c r="GKJ23" s="46"/>
      <c r="GKK23" s="46"/>
      <c r="GKL23" s="46"/>
      <c r="GKM23" s="46"/>
      <c r="GKN23" s="46"/>
      <c r="GKO23" s="46"/>
      <c r="GKP23" s="46"/>
      <c r="GKQ23" s="46"/>
      <c r="GKR23" s="46"/>
      <c r="GKS23" s="46"/>
      <c r="GKT23" s="46"/>
      <c r="GKU23" s="46"/>
      <c r="GKV23" s="46"/>
      <c r="GKW23" s="46"/>
      <c r="GKX23" s="46"/>
      <c r="GKY23" s="46"/>
      <c r="GKZ23" s="46"/>
      <c r="GLA23" s="46"/>
      <c r="GLB23" s="46"/>
      <c r="GLC23" s="46"/>
      <c r="GLD23" s="46"/>
      <c r="GLE23" s="46"/>
      <c r="GLF23" s="46"/>
      <c r="GLG23" s="46"/>
      <c r="GLH23" s="46"/>
      <c r="GLI23" s="46"/>
      <c r="GLJ23" s="46"/>
      <c r="GLK23" s="46"/>
      <c r="GLL23" s="46"/>
      <c r="GLM23" s="46"/>
      <c r="GLN23" s="46"/>
      <c r="GLO23" s="46"/>
      <c r="GLP23" s="46"/>
      <c r="GLQ23" s="46"/>
      <c r="GLR23" s="46"/>
      <c r="GLS23" s="46"/>
      <c r="GLT23" s="46"/>
      <c r="GLU23" s="46"/>
      <c r="GLV23" s="46"/>
      <c r="GLW23" s="46"/>
      <c r="GLX23" s="46"/>
      <c r="GLY23" s="46"/>
      <c r="GLZ23" s="46"/>
      <c r="GMA23" s="46"/>
      <c r="GMB23" s="46"/>
      <c r="GMC23" s="46"/>
      <c r="GMD23" s="46"/>
      <c r="GME23" s="46"/>
      <c r="GMF23" s="46"/>
      <c r="GMG23" s="46"/>
      <c r="GMH23" s="46"/>
      <c r="GMI23" s="46"/>
      <c r="GMJ23" s="46"/>
      <c r="GMK23" s="46"/>
      <c r="GML23" s="46"/>
      <c r="GMM23" s="46"/>
      <c r="GMN23" s="46"/>
      <c r="GMO23" s="46"/>
      <c r="GMP23" s="46"/>
      <c r="GMQ23" s="46"/>
      <c r="GMR23" s="46"/>
      <c r="GMS23" s="46"/>
      <c r="GMT23" s="46"/>
      <c r="GMU23" s="46"/>
      <c r="GMV23" s="46"/>
      <c r="GMW23" s="46"/>
      <c r="GMX23" s="46"/>
      <c r="GMY23" s="46"/>
      <c r="GMZ23" s="46"/>
      <c r="GNA23" s="46"/>
      <c r="GNB23" s="46"/>
      <c r="GNC23" s="46"/>
      <c r="GND23" s="46"/>
      <c r="GNE23" s="46"/>
      <c r="GNF23" s="46"/>
      <c r="GNG23" s="46"/>
      <c r="GNH23" s="46"/>
      <c r="GNI23" s="46"/>
      <c r="GNJ23" s="46"/>
      <c r="GNK23" s="46"/>
      <c r="GNL23" s="46"/>
      <c r="GNM23" s="46"/>
      <c r="GNN23" s="46"/>
      <c r="GNO23" s="46"/>
      <c r="GNP23" s="46"/>
      <c r="GNQ23" s="46"/>
      <c r="GNR23" s="46"/>
      <c r="GNS23" s="46"/>
      <c r="GNT23" s="46"/>
      <c r="GNU23" s="46"/>
      <c r="GNV23" s="46"/>
      <c r="GNW23" s="46"/>
      <c r="GNX23" s="46"/>
      <c r="GNY23" s="46"/>
      <c r="GNZ23" s="46"/>
      <c r="GOA23" s="46"/>
      <c r="GOB23" s="46"/>
      <c r="GOC23" s="46"/>
      <c r="GOD23" s="46"/>
      <c r="GOE23" s="46"/>
      <c r="GOF23" s="46"/>
      <c r="GOG23" s="46"/>
      <c r="GOH23" s="46"/>
      <c r="GOI23" s="46"/>
      <c r="GOJ23" s="46"/>
      <c r="GOK23" s="46"/>
      <c r="GOL23" s="46"/>
      <c r="GOM23" s="46"/>
      <c r="GON23" s="46"/>
      <c r="GOO23" s="46"/>
      <c r="GOP23" s="46"/>
      <c r="GOQ23" s="46"/>
      <c r="GOR23" s="46"/>
      <c r="GOS23" s="46"/>
      <c r="GOT23" s="46"/>
      <c r="GOU23" s="46"/>
      <c r="GOV23" s="46"/>
      <c r="GOW23" s="46"/>
      <c r="GOX23" s="46"/>
      <c r="GOY23" s="46"/>
      <c r="GOZ23" s="46"/>
      <c r="GPA23" s="46"/>
      <c r="GPB23" s="46"/>
      <c r="GPC23" s="46"/>
      <c r="GPD23" s="46"/>
      <c r="GPE23" s="46"/>
      <c r="GPF23" s="46"/>
      <c r="GPG23" s="46"/>
      <c r="GPH23" s="46"/>
      <c r="GPI23" s="46"/>
      <c r="GPJ23" s="46"/>
      <c r="GPK23" s="46"/>
      <c r="GPL23" s="46"/>
      <c r="GPM23" s="46"/>
      <c r="GPN23" s="46"/>
      <c r="GPO23" s="46"/>
      <c r="GPP23" s="46"/>
      <c r="GPQ23" s="46"/>
      <c r="GPR23" s="46"/>
      <c r="GPS23" s="46"/>
      <c r="GPT23" s="46"/>
      <c r="GPU23" s="46"/>
      <c r="GPV23" s="46"/>
      <c r="GPW23" s="46"/>
      <c r="GPX23" s="46"/>
      <c r="GPY23" s="46"/>
      <c r="GPZ23" s="46"/>
      <c r="GQA23" s="46"/>
      <c r="GQB23" s="46"/>
      <c r="GQC23" s="46"/>
      <c r="GQD23" s="46"/>
      <c r="GQE23" s="46"/>
      <c r="GQF23" s="46"/>
      <c r="GQG23" s="46"/>
      <c r="GQH23" s="46"/>
      <c r="GQI23" s="46"/>
      <c r="GQJ23" s="46"/>
      <c r="GQK23" s="46"/>
      <c r="GQL23" s="46"/>
      <c r="GQM23" s="46"/>
      <c r="GQN23" s="46"/>
      <c r="GQO23" s="46"/>
      <c r="GQP23" s="46"/>
      <c r="GQQ23" s="46"/>
      <c r="GQR23" s="46"/>
      <c r="GQS23" s="46"/>
      <c r="GQT23" s="46"/>
      <c r="GQU23" s="46"/>
      <c r="GQV23" s="46"/>
      <c r="GQW23" s="46"/>
      <c r="GQX23" s="46"/>
      <c r="GQY23" s="46"/>
      <c r="GQZ23" s="46"/>
      <c r="GRA23" s="46"/>
      <c r="GRB23" s="46"/>
      <c r="GRC23" s="46"/>
      <c r="GRD23" s="46"/>
      <c r="GRE23" s="46"/>
      <c r="GRF23" s="46"/>
      <c r="GRG23" s="46"/>
      <c r="GRH23" s="46"/>
      <c r="GRI23" s="46"/>
      <c r="GRJ23" s="46"/>
      <c r="GRK23" s="46"/>
      <c r="GRL23" s="46"/>
      <c r="GRM23" s="46"/>
      <c r="GRN23" s="46"/>
      <c r="GRO23" s="46"/>
      <c r="GRP23" s="46"/>
      <c r="GRQ23" s="46"/>
      <c r="GRR23" s="46"/>
      <c r="GRS23" s="46"/>
      <c r="GRT23" s="46"/>
      <c r="GRU23" s="46"/>
      <c r="GRV23" s="46"/>
      <c r="GRW23" s="46"/>
      <c r="GRX23" s="46"/>
      <c r="GRY23" s="46"/>
      <c r="GRZ23" s="46"/>
      <c r="GSA23" s="46"/>
      <c r="GSB23" s="46"/>
      <c r="GSC23" s="46"/>
      <c r="GSD23" s="46"/>
      <c r="GSE23" s="46"/>
      <c r="GSF23" s="46"/>
      <c r="GSG23" s="46"/>
      <c r="GSH23" s="46"/>
      <c r="GSI23" s="46"/>
      <c r="GSJ23" s="46"/>
      <c r="GSK23" s="46"/>
      <c r="GSL23" s="46"/>
      <c r="GSM23" s="46"/>
      <c r="GSN23" s="46"/>
      <c r="GSO23" s="46"/>
      <c r="GSP23" s="46"/>
      <c r="GSQ23" s="46"/>
      <c r="GSR23" s="46"/>
      <c r="GSS23" s="46"/>
      <c r="GST23" s="46"/>
      <c r="GSU23" s="46"/>
      <c r="GSV23" s="46"/>
      <c r="GSW23" s="46"/>
      <c r="GSX23" s="46"/>
      <c r="GSY23" s="46"/>
      <c r="GSZ23" s="46"/>
      <c r="GTA23" s="46"/>
      <c r="GTB23" s="46"/>
      <c r="GTC23" s="46"/>
      <c r="GTD23" s="46"/>
      <c r="GTE23" s="46"/>
      <c r="GTF23" s="46"/>
      <c r="GTG23" s="46"/>
      <c r="GTH23" s="46"/>
      <c r="GTI23" s="46"/>
      <c r="GTJ23" s="46"/>
      <c r="GTK23" s="46"/>
      <c r="GTL23" s="46"/>
      <c r="GTM23" s="46"/>
      <c r="GTN23" s="46"/>
      <c r="GTO23" s="46"/>
      <c r="GTP23" s="46"/>
      <c r="GTQ23" s="46"/>
      <c r="GTR23" s="46"/>
      <c r="GTS23" s="46"/>
      <c r="GTT23" s="46"/>
      <c r="GTU23" s="46"/>
      <c r="GTV23" s="46"/>
      <c r="GTW23" s="46"/>
      <c r="GTX23" s="46"/>
      <c r="GTY23" s="46"/>
      <c r="GTZ23" s="46"/>
      <c r="GUA23" s="46"/>
      <c r="GUB23" s="46"/>
      <c r="GUC23" s="46"/>
      <c r="GUD23" s="46"/>
      <c r="GUE23" s="46"/>
      <c r="GUF23" s="46"/>
      <c r="GUG23" s="46"/>
      <c r="GUH23" s="46"/>
      <c r="GUI23" s="46"/>
      <c r="GUJ23" s="46"/>
      <c r="GUK23" s="46"/>
      <c r="GUL23" s="46"/>
      <c r="GUM23" s="46"/>
      <c r="GUN23" s="46"/>
      <c r="GUO23" s="46"/>
      <c r="GUP23" s="46"/>
      <c r="GUQ23" s="46"/>
      <c r="GUR23" s="46"/>
      <c r="GUS23" s="46"/>
      <c r="GUT23" s="46"/>
      <c r="GUU23" s="46"/>
      <c r="GUV23" s="46"/>
      <c r="GUW23" s="46"/>
      <c r="GUX23" s="46"/>
      <c r="GUY23" s="46"/>
      <c r="GUZ23" s="46"/>
      <c r="GVA23" s="46"/>
      <c r="GVB23" s="46"/>
      <c r="GVC23" s="46"/>
      <c r="GVD23" s="46"/>
      <c r="GVE23" s="46"/>
      <c r="GVF23" s="46"/>
      <c r="GVG23" s="46"/>
      <c r="GVH23" s="46"/>
      <c r="GVI23" s="46"/>
      <c r="GVJ23" s="46"/>
      <c r="GVK23" s="46"/>
      <c r="GVL23" s="46"/>
      <c r="GVM23" s="46"/>
      <c r="GVN23" s="46"/>
      <c r="GVO23" s="46"/>
      <c r="GVP23" s="46"/>
      <c r="GVQ23" s="46"/>
      <c r="GVR23" s="46"/>
      <c r="GVS23" s="46"/>
      <c r="GVT23" s="46"/>
      <c r="GVU23" s="46"/>
      <c r="GVV23" s="46"/>
      <c r="GVW23" s="46"/>
      <c r="GVX23" s="46"/>
      <c r="GVY23" s="46"/>
      <c r="GVZ23" s="46"/>
      <c r="GWA23" s="46"/>
      <c r="GWB23" s="46"/>
      <c r="GWC23" s="46"/>
      <c r="GWD23" s="46"/>
      <c r="GWE23" s="46"/>
      <c r="GWF23" s="46"/>
      <c r="GWG23" s="46"/>
      <c r="GWH23" s="46"/>
      <c r="GWI23" s="46"/>
      <c r="GWJ23" s="46"/>
      <c r="GWK23" s="46"/>
      <c r="GWL23" s="46"/>
      <c r="GWM23" s="46"/>
      <c r="GWN23" s="46"/>
      <c r="GWO23" s="46"/>
      <c r="GWP23" s="46"/>
      <c r="GWQ23" s="46"/>
      <c r="GWR23" s="46"/>
      <c r="GWS23" s="46"/>
      <c r="GWT23" s="46"/>
      <c r="GWU23" s="46"/>
      <c r="GWV23" s="46"/>
      <c r="GWW23" s="46"/>
      <c r="GWX23" s="46"/>
      <c r="GWY23" s="46"/>
      <c r="GWZ23" s="46"/>
      <c r="GXA23" s="46"/>
      <c r="GXB23" s="46"/>
      <c r="GXC23" s="46"/>
      <c r="GXD23" s="46"/>
      <c r="GXE23" s="46"/>
      <c r="GXF23" s="46"/>
      <c r="GXG23" s="46"/>
      <c r="GXH23" s="46"/>
      <c r="GXI23" s="46"/>
      <c r="GXJ23" s="46"/>
      <c r="GXK23" s="46"/>
      <c r="GXL23" s="46"/>
      <c r="GXM23" s="46"/>
      <c r="GXN23" s="46"/>
      <c r="GXO23" s="46"/>
      <c r="GXP23" s="46"/>
      <c r="GXQ23" s="46"/>
      <c r="GXR23" s="46"/>
      <c r="GXS23" s="46"/>
      <c r="GXT23" s="46"/>
      <c r="GXU23" s="46"/>
      <c r="GXV23" s="46"/>
      <c r="GXW23" s="46"/>
      <c r="GXX23" s="46"/>
      <c r="GXY23" s="46"/>
      <c r="GXZ23" s="46"/>
      <c r="GYA23" s="46"/>
      <c r="GYB23" s="46"/>
      <c r="GYC23" s="46"/>
      <c r="GYD23" s="46"/>
      <c r="GYE23" s="46"/>
      <c r="GYF23" s="46"/>
      <c r="GYG23" s="46"/>
      <c r="GYH23" s="46"/>
      <c r="GYI23" s="46"/>
      <c r="GYJ23" s="46"/>
      <c r="GYK23" s="46"/>
      <c r="GYL23" s="46"/>
      <c r="GYM23" s="46"/>
      <c r="GYN23" s="46"/>
      <c r="GYO23" s="46"/>
      <c r="GYP23" s="46"/>
      <c r="GYQ23" s="46"/>
      <c r="GYR23" s="46"/>
      <c r="GYS23" s="46"/>
      <c r="GYT23" s="46"/>
      <c r="GYU23" s="46"/>
      <c r="GYV23" s="46"/>
      <c r="GYW23" s="46"/>
      <c r="GYX23" s="46"/>
      <c r="GYY23" s="46"/>
      <c r="GYZ23" s="46"/>
      <c r="GZA23" s="46"/>
      <c r="GZB23" s="46"/>
      <c r="GZC23" s="46"/>
      <c r="GZD23" s="46"/>
      <c r="GZE23" s="46"/>
      <c r="GZF23" s="46"/>
      <c r="GZG23" s="46"/>
      <c r="GZH23" s="46"/>
      <c r="GZI23" s="46"/>
      <c r="GZJ23" s="46"/>
      <c r="GZK23" s="46"/>
      <c r="GZL23" s="46"/>
      <c r="GZM23" s="46"/>
      <c r="GZN23" s="46"/>
      <c r="GZO23" s="46"/>
      <c r="GZP23" s="46"/>
      <c r="GZQ23" s="46"/>
      <c r="GZR23" s="46"/>
      <c r="GZS23" s="46"/>
      <c r="GZT23" s="46"/>
      <c r="GZU23" s="46"/>
      <c r="GZV23" s="46"/>
      <c r="GZW23" s="46"/>
      <c r="GZX23" s="46"/>
      <c r="GZY23" s="46"/>
      <c r="GZZ23" s="46"/>
      <c r="HAA23" s="46"/>
      <c r="HAB23" s="46"/>
      <c r="HAC23" s="46"/>
      <c r="HAD23" s="46"/>
      <c r="HAE23" s="46"/>
      <c r="HAF23" s="46"/>
      <c r="HAG23" s="46"/>
      <c r="HAH23" s="46"/>
      <c r="HAI23" s="46"/>
      <c r="HAJ23" s="46"/>
      <c r="HAK23" s="46"/>
      <c r="HAL23" s="46"/>
      <c r="HAM23" s="46"/>
      <c r="HAN23" s="46"/>
      <c r="HAO23" s="46"/>
      <c r="HAP23" s="46"/>
      <c r="HAQ23" s="46"/>
      <c r="HAR23" s="46"/>
      <c r="HAS23" s="46"/>
      <c r="HAT23" s="46"/>
      <c r="HAU23" s="46"/>
      <c r="HAV23" s="46"/>
      <c r="HAW23" s="46"/>
      <c r="HAX23" s="46"/>
      <c r="HAY23" s="46"/>
      <c r="HAZ23" s="46"/>
      <c r="HBA23" s="46"/>
      <c r="HBB23" s="46"/>
      <c r="HBC23" s="46"/>
      <c r="HBD23" s="46"/>
      <c r="HBE23" s="46"/>
      <c r="HBF23" s="46"/>
      <c r="HBG23" s="46"/>
      <c r="HBH23" s="46"/>
      <c r="HBI23" s="46"/>
      <c r="HBJ23" s="46"/>
      <c r="HBK23" s="46"/>
      <c r="HBL23" s="46"/>
      <c r="HBM23" s="46"/>
      <c r="HBN23" s="46"/>
      <c r="HBO23" s="46"/>
      <c r="HBP23" s="46"/>
      <c r="HBQ23" s="46"/>
      <c r="HBR23" s="46"/>
      <c r="HBS23" s="46"/>
      <c r="HBT23" s="46"/>
      <c r="HBU23" s="46"/>
      <c r="HBV23" s="46"/>
      <c r="HBW23" s="46"/>
      <c r="HBX23" s="46"/>
      <c r="HBY23" s="46"/>
      <c r="HBZ23" s="46"/>
      <c r="HCA23" s="46"/>
      <c r="HCB23" s="46"/>
      <c r="HCC23" s="46"/>
      <c r="HCD23" s="46"/>
      <c r="HCE23" s="46"/>
      <c r="HCF23" s="46"/>
      <c r="HCG23" s="46"/>
      <c r="HCH23" s="46"/>
      <c r="HCI23" s="46"/>
      <c r="HCJ23" s="46"/>
      <c r="HCK23" s="46"/>
      <c r="HCL23" s="46"/>
      <c r="HCM23" s="46"/>
      <c r="HCN23" s="46"/>
      <c r="HCO23" s="46"/>
      <c r="HCP23" s="46"/>
      <c r="HCQ23" s="46"/>
      <c r="HCR23" s="46"/>
      <c r="HCS23" s="46"/>
      <c r="HCT23" s="46"/>
      <c r="HCU23" s="46"/>
      <c r="HCV23" s="46"/>
      <c r="HCW23" s="46"/>
      <c r="HCX23" s="46"/>
      <c r="HCY23" s="46"/>
      <c r="HCZ23" s="46"/>
      <c r="HDA23" s="46"/>
      <c r="HDB23" s="46"/>
      <c r="HDC23" s="46"/>
      <c r="HDD23" s="46"/>
      <c r="HDE23" s="46"/>
      <c r="HDF23" s="46"/>
      <c r="HDG23" s="46"/>
      <c r="HDH23" s="46"/>
      <c r="HDI23" s="46"/>
      <c r="HDJ23" s="46"/>
      <c r="HDK23" s="46"/>
      <c r="HDL23" s="46"/>
      <c r="HDM23" s="46"/>
      <c r="HDN23" s="46"/>
      <c r="HDO23" s="46"/>
      <c r="HDP23" s="46"/>
      <c r="HDQ23" s="46"/>
      <c r="HDR23" s="46"/>
      <c r="HDS23" s="46"/>
      <c r="HDT23" s="46"/>
      <c r="HDU23" s="46"/>
      <c r="HDV23" s="46"/>
      <c r="HDW23" s="46"/>
      <c r="HDX23" s="46"/>
      <c r="HDY23" s="46"/>
      <c r="HDZ23" s="46"/>
      <c r="HEA23" s="46"/>
      <c r="HEB23" s="46"/>
      <c r="HEC23" s="46"/>
      <c r="HED23" s="46"/>
      <c r="HEE23" s="46"/>
      <c r="HEF23" s="46"/>
      <c r="HEG23" s="46"/>
      <c r="HEH23" s="46"/>
      <c r="HEI23" s="46"/>
      <c r="HEJ23" s="46"/>
      <c r="HEK23" s="46"/>
      <c r="HEL23" s="46"/>
      <c r="HEM23" s="46"/>
      <c r="HEN23" s="46"/>
      <c r="HEO23" s="46"/>
      <c r="HEP23" s="46"/>
      <c r="HEQ23" s="46"/>
      <c r="HER23" s="46"/>
      <c r="HES23" s="46"/>
      <c r="HET23" s="46"/>
      <c r="HEU23" s="46"/>
      <c r="HEV23" s="46"/>
      <c r="HEW23" s="46"/>
      <c r="HEX23" s="46"/>
      <c r="HEY23" s="46"/>
      <c r="HEZ23" s="46"/>
      <c r="HFA23" s="46"/>
      <c r="HFB23" s="46"/>
      <c r="HFC23" s="46"/>
      <c r="HFD23" s="46"/>
      <c r="HFE23" s="46"/>
      <c r="HFF23" s="46"/>
      <c r="HFG23" s="46"/>
      <c r="HFH23" s="46"/>
      <c r="HFI23" s="46"/>
      <c r="HFJ23" s="46"/>
      <c r="HFK23" s="46"/>
      <c r="HFL23" s="46"/>
      <c r="HFM23" s="46"/>
      <c r="HFN23" s="46"/>
      <c r="HFO23" s="46"/>
      <c r="HFP23" s="46"/>
      <c r="HFQ23" s="46"/>
      <c r="HFR23" s="46"/>
      <c r="HFS23" s="46"/>
      <c r="HFT23" s="46"/>
      <c r="HFU23" s="46"/>
      <c r="HFV23" s="46"/>
      <c r="HFW23" s="46"/>
      <c r="HFX23" s="46"/>
      <c r="HFY23" s="46"/>
      <c r="HFZ23" s="46"/>
      <c r="HGA23" s="46"/>
      <c r="HGB23" s="46"/>
      <c r="HGC23" s="46"/>
      <c r="HGD23" s="46"/>
      <c r="HGE23" s="46"/>
      <c r="HGF23" s="46"/>
      <c r="HGG23" s="46"/>
      <c r="HGH23" s="46"/>
      <c r="HGI23" s="46"/>
      <c r="HGJ23" s="46"/>
      <c r="HGK23" s="46"/>
      <c r="HGL23" s="46"/>
      <c r="HGM23" s="46"/>
      <c r="HGN23" s="46"/>
      <c r="HGO23" s="46"/>
      <c r="HGP23" s="46"/>
      <c r="HGQ23" s="46"/>
      <c r="HGR23" s="46"/>
      <c r="HGS23" s="46"/>
      <c r="HGT23" s="46"/>
      <c r="HGU23" s="46"/>
      <c r="HGV23" s="46"/>
      <c r="HGW23" s="46"/>
      <c r="HGX23" s="46"/>
      <c r="HGY23" s="46"/>
      <c r="HGZ23" s="46"/>
      <c r="HHA23" s="46"/>
      <c r="HHB23" s="46"/>
      <c r="HHC23" s="46"/>
      <c r="HHD23" s="46"/>
      <c r="HHE23" s="46"/>
      <c r="HHF23" s="46"/>
      <c r="HHG23" s="46"/>
      <c r="HHH23" s="46"/>
      <c r="HHI23" s="46"/>
      <c r="HHJ23" s="46"/>
      <c r="HHK23" s="46"/>
      <c r="HHL23" s="46"/>
      <c r="HHM23" s="46"/>
      <c r="HHN23" s="46"/>
      <c r="HHO23" s="46"/>
      <c r="HHP23" s="46"/>
      <c r="HHQ23" s="46"/>
      <c r="HHR23" s="46"/>
      <c r="HHS23" s="46"/>
      <c r="HHT23" s="46"/>
      <c r="HHU23" s="46"/>
      <c r="HHV23" s="46"/>
      <c r="HHW23" s="46"/>
      <c r="HHX23" s="46"/>
      <c r="HHY23" s="46"/>
      <c r="HHZ23" s="46"/>
      <c r="HIA23" s="46"/>
      <c r="HIB23" s="46"/>
      <c r="HIC23" s="46"/>
      <c r="HID23" s="46"/>
      <c r="HIE23" s="46"/>
      <c r="HIF23" s="46"/>
      <c r="HIG23" s="46"/>
      <c r="HIH23" s="46"/>
      <c r="HII23" s="46"/>
      <c r="HIJ23" s="46"/>
      <c r="HIK23" s="46"/>
      <c r="HIL23" s="46"/>
      <c r="HIM23" s="46"/>
      <c r="HIN23" s="46"/>
      <c r="HIO23" s="46"/>
      <c r="HIP23" s="46"/>
      <c r="HIQ23" s="46"/>
      <c r="HIR23" s="46"/>
      <c r="HIS23" s="46"/>
      <c r="HIT23" s="46"/>
      <c r="HIU23" s="46"/>
      <c r="HIV23" s="46"/>
      <c r="HIW23" s="46"/>
      <c r="HIX23" s="46"/>
      <c r="HIY23" s="46"/>
      <c r="HIZ23" s="46"/>
      <c r="HJA23" s="46"/>
      <c r="HJB23" s="46"/>
      <c r="HJC23" s="46"/>
      <c r="HJD23" s="46"/>
      <c r="HJE23" s="46"/>
      <c r="HJF23" s="46"/>
      <c r="HJG23" s="46"/>
      <c r="HJH23" s="46"/>
      <c r="HJI23" s="46"/>
      <c r="HJJ23" s="46"/>
      <c r="HJK23" s="46"/>
      <c r="HJL23" s="46"/>
      <c r="HJM23" s="46"/>
      <c r="HJN23" s="46"/>
      <c r="HJO23" s="46"/>
      <c r="HJP23" s="46"/>
      <c r="HJQ23" s="46"/>
      <c r="HJR23" s="46"/>
      <c r="HJS23" s="46"/>
      <c r="HJT23" s="46"/>
      <c r="HJU23" s="46"/>
      <c r="HJV23" s="46"/>
      <c r="HJW23" s="46"/>
      <c r="HJX23" s="46"/>
      <c r="HJY23" s="46"/>
      <c r="HJZ23" s="46"/>
      <c r="HKA23" s="46"/>
      <c r="HKB23" s="46"/>
      <c r="HKC23" s="46"/>
      <c r="HKD23" s="46"/>
      <c r="HKE23" s="46"/>
      <c r="HKF23" s="46"/>
      <c r="HKG23" s="46"/>
      <c r="HKH23" s="46"/>
      <c r="HKI23" s="46"/>
      <c r="HKJ23" s="46"/>
      <c r="HKK23" s="46"/>
      <c r="HKL23" s="46"/>
      <c r="HKM23" s="46"/>
      <c r="HKN23" s="46"/>
      <c r="HKO23" s="46"/>
      <c r="HKP23" s="46"/>
      <c r="HKQ23" s="46"/>
      <c r="HKR23" s="46"/>
      <c r="HKS23" s="46"/>
      <c r="HKT23" s="46"/>
      <c r="HKU23" s="46"/>
      <c r="HKV23" s="46"/>
      <c r="HKW23" s="46"/>
      <c r="HKX23" s="46"/>
      <c r="HKY23" s="46"/>
      <c r="HKZ23" s="46"/>
      <c r="HLA23" s="46"/>
      <c r="HLB23" s="46"/>
      <c r="HLC23" s="46"/>
      <c r="HLD23" s="46"/>
      <c r="HLE23" s="46"/>
      <c r="HLF23" s="46"/>
      <c r="HLG23" s="46"/>
      <c r="HLH23" s="46"/>
      <c r="HLI23" s="46"/>
      <c r="HLJ23" s="46"/>
      <c r="HLK23" s="46"/>
      <c r="HLL23" s="46"/>
      <c r="HLM23" s="46"/>
      <c r="HLN23" s="46"/>
      <c r="HLO23" s="46"/>
      <c r="HLP23" s="46"/>
      <c r="HLQ23" s="46"/>
      <c r="HLR23" s="46"/>
      <c r="HLS23" s="46"/>
      <c r="HLT23" s="46"/>
      <c r="HLU23" s="46"/>
      <c r="HLV23" s="46"/>
      <c r="HLW23" s="46"/>
      <c r="HLX23" s="46"/>
      <c r="HLY23" s="46"/>
      <c r="HLZ23" s="46"/>
      <c r="HMA23" s="46"/>
      <c r="HMB23" s="46"/>
      <c r="HMC23" s="46"/>
      <c r="HMD23" s="46"/>
      <c r="HME23" s="46"/>
      <c r="HMF23" s="46"/>
      <c r="HMG23" s="46"/>
      <c r="HMH23" s="46"/>
      <c r="HMI23" s="46"/>
      <c r="HMJ23" s="46"/>
      <c r="HMK23" s="46"/>
      <c r="HML23" s="46"/>
      <c r="HMM23" s="46"/>
      <c r="HMN23" s="46"/>
      <c r="HMO23" s="46"/>
      <c r="HMP23" s="46"/>
      <c r="HMQ23" s="46"/>
      <c r="HMR23" s="46"/>
      <c r="HMS23" s="46"/>
      <c r="HMT23" s="46"/>
      <c r="HMU23" s="46"/>
      <c r="HMV23" s="46"/>
      <c r="HMW23" s="46"/>
      <c r="HMX23" s="46"/>
      <c r="HMY23" s="46"/>
      <c r="HMZ23" s="46"/>
      <c r="HNA23" s="46"/>
      <c r="HNB23" s="46"/>
      <c r="HNC23" s="46"/>
      <c r="HND23" s="46"/>
      <c r="HNE23" s="46"/>
      <c r="HNF23" s="46"/>
      <c r="HNG23" s="46"/>
      <c r="HNH23" s="46"/>
      <c r="HNI23" s="46"/>
      <c r="HNJ23" s="46"/>
      <c r="HNK23" s="46"/>
      <c r="HNL23" s="46"/>
      <c r="HNM23" s="46"/>
      <c r="HNN23" s="46"/>
      <c r="HNO23" s="46"/>
      <c r="HNP23" s="46"/>
      <c r="HNQ23" s="46"/>
      <c r="HNR23" s="46"/>
      <c r="HNS23" s="46"/>
      <c r="HNT23" s="46"/>
      <c r="HNU23" s="46"/>
      <c r="HNV23" s="46"/>
      <c r="HNW23" s="46"/>
      <c r="HNX23" s="46"/>
      <c r="HNY23" s="46"/>
      <c r="HNZ23" s="46"/>
      <c r="HOA23" s="46"/>
      <c r="HOB23" s="46"/>
      <c r="HOC23" s="46"/>
      <c r="HOD23" s="46"/>
      <c r="HOE23" s="46"/>
      <c r="HOF23" s="46"/>
      <c r="HOG23" s="46"/>
      <c r="HOH23" s="46"/>
      <c r="HOI23" s="46"/>
      <c r="HOJ23" s="46"/>
      <c r="HOK23" s="46"/>
      <c r="HOL23" s="46"/>
      <c r="HOM23" s="46"/>
      <c r="HON23" s="46"/>
      <c r="HOO23" s="46"/>
      <c r="HOP23" s="46"/>
      <c r="HOQ23" s="46"/>
      <c r="HOR23" s="46"/>
      <c r="HOS23" s="46"/>
      <c r="HOT23" s="46"/>
      <c r="HOU23" s="46"/>
      <c r="HOV23" s="46"/>
      <c r="HOW23" s="46"/>
      <c r="HOX23" s="46"/>
      <c r="HOY23" s="46"/>
      <c r="HOZ23" s="46"/>
      <c r="HPA23" s="46"/>
      <c r="HPB23" s="46"/>
      <c r="HPC23" s="46"/>
      <c r="HPD23" s="46"/>
      <c r="HPE23" s="46"/>
      <c r="HPF23" s="46"/>
      <c r="HPG23" s="46"/>
      <c r="HPH23" s="46"/>
      <c r="HPI23" s="46"/>
      <c r="HPJ23" s="46"/>
      <c r="HPK23" s="46"/>
      <c r="HPL23" s="46"/>
      <c r="HPM23" s="46"/>
      <c r="HPN23" s="46"/>
      <c r="HPO23" s="46"/>
      <c r="HPP23" s="46"/>
      <c r="HPQ23" s="46"/>
      <c r="HPR23" s="46"/>
      <c r="HPS23" s="46"/>
      <c r="HPT23" s="46"/>
      <c r="HPU23" s="46"/>
      <c r="HPV23" s="46"/>
      <c r="HPW23" s="46"/>
      <c r="HPX23" s="46"/>
      <c r="HPY23" s="46"/>
      <c r="HPZ23" s="46"/>
      <c r="HQA23" s="46"/>
      <c r="HQB23" s="46"/>
      <c r="HQC23" s="46"/>
      <c r="HQD23" s="46"/>
      <c r="HQE23" s="46"/>
      <c r="HQF23" s="46"/>
      <c r="HQG23" s="46"/>
      <c r="HQH23" s="46"/>
      <c r="HQI23" s="46"/>
      <c r="HQJ23" s="46"/>
      <c r="HQK23" s="46"/>
      <c r="HQL23" s="46"/>
      <c r="HQM23" s="46"/>
      <c r="HQN23" s="46"/>
      <c r="HQO23" s="46"/>
      <c r="HQP23" s="46"/>
      <c r="HQQ23" s="46"/>
      <c r="HQR23" s="46"/>
      <c r="HQS23" s="46"/>
      <c r="HQT23" s="46"/>
      <c r="HQU23" s="46"/>
      <c r="HQV23" s="46"/>
      <c r="HQW23" s="46"/>
      <c r="HQX23" s="46"/>
      <c r="HQY23" s="46"/>
      <c r="HQZ23" s="46"/>
      <c r="HRA23" s="46"/>
      <c r="HRB23" s="46"/>
      <c r="HRC23" s="46"/>
      <c r="HRD23" s="46"/>
      <c r="HRE23" s="46"/>
      <c r="HRF23" s="46"/>
      <c r="HRG23" s="46"/>
      <c r="HRH23" s="46"/>
      <c r="HRI23" s="46"/>
      <c r="HRJ23" s="46"/>
      <c r="HRK23" s="46"/>
      <c r="HRL23" s="46"/>
      <c r="HRM23" s="46"/>
      <c r="HRN23" s="46"/>
      <c r="HRO23" s="46"/>
      <c r="HRP23" s="46"/>
      <c r="HRQ23" s="46"/>
      <c r="HRR23" s="46"/>
      <c r="HRS23" s="46"/>
      <c r="HRT23" s="46"/>
      <c r="HRU23" s="46"/>
      <c r="HRV23" s="46"/>
      <c r="HRW23" s="46"/>
      <c r="HRX23" s="46"/>
      <c r="HRY23" s="46"/>
      <c r="HRZ23" s="46"/>
      <c r="HSA23" s="46"/>
      <c r="HSB23" s="46"/>
      <c r="HSC23" s="46"/>
      <c r="HSD23" s="46"/>
      <c r="HSE23" s="46"/>
      <c r="HSF23" s="46"/>
      <c r="HSG23" s="46"/>
      <c r="HSH23" s="46"/>
      <c r="HSI23" s="46"/>
      <c r="HSJ23" s="46"/>
      <c r="HSK23" s="46"/>
      <c r="HSL23" s="46"/>
      <c r="HSM23" s="46"/>
      <c r="HSN23" s="46"/>
      <c r="HSO23" s="46"/>
      <c r="HSP23" s="46"/>
      <c r="HSQ23" s="46"/>
      <c r="HSR23" s="46"/>
      <c r="HSS23" s="46"/>
      <c r="HST23" s="46"/>
      <c r="HSU23" s="46"/>
      <c r="HSV23" s="46"/>
      <c r="HSW23" s="46"/>
      <c r="HSX23" s="46"/>
      <c r="HSY23" s="46"/>
      <c r="HSZ23" s="46"/>
      <c r="HTA23" s="46"/>
      <c r="HTB23" s="46"/>
      <c r="HTC23" s="46"/>
      <c r="HTD23" s="46"/>
      <c r="HTE23" s="46"/>
      <c r="HTF23" s="46"/>
      <c r="HTG23" s="46"/>
      <c r="HTH23" s="46"/>
      <c r="HTI23" s="46"/>
      <c r="HTJ23" s="46"/>
      <c r="HTK23" s="46"/>
      <c r="HTL23" s="46"/>
      <c r="HTM23" s="46"/>
      <c r="HTN23" s="46"/>
      <c r="HTO23" s="46"/>
      <c r="HTP23" s="46"/>
      <c r="HTQ23" s="46"/>
      <c r="HTR23" s="46"/>
      <c r="HTS23" s="46"/>
      <c r="HTT23" s="46"/>
      <c r="HTU23" s="46"/>
      <c r="HTV23" s="46"/>
      <c r="HTW23" s="46"/>
      <c r="HTX23" s="46"/>
      <c r="HTY23" s="46"/>
      <c r="HTZ23" s="46"/>
      <c r="HUA23" s="46"/>
      <c r="HUB23" s="46"/>
      <c r="HUC23" s="46"/>
      <c r="HUD23" s="46"/>
      <c r="HUE23" s="46"/>
      <c r="HUF23" s="46"/>
      <c r="HUG23" s="46"/>
      <c r="HUH23" s="46"/>
      <c r="HUI23" s="46"/>
      <c r="HUJ23" s="46"/>
      <c r="HUK23" s="46"/>
      <c r="HUL23" s="46"/>
      <c r="HUM23" s="46"/>
      <c r="HUN23" s="46"/>
      <c r="HUO23" s="46"/>
      <c r="HUP23" s="46"/>
      <c r="HUQ23" s="46"/>
      <c r="HUR23" s="46"/>
      <c r="HUS23" s="46"/>
      <c r="HUT23" s="46"/>
      <c r="HUU23" s="46"/>
      <c r="HUV23" s="46"/>
      <c r="HUW23" s="46"/>
      <c r="HUX23" s="46"/>
      <c r="HUY23" s="46"/>
      <c r="HUZ23" s="46"/>
      <c r="HVA23" s="46"/>
      <c r="HVB23" s="46"/>
      <c r="HVC23" s="46"/>
      <c r="HVD23" s="46"/>
      <c r="HVE23" s="46"/>
      <c r="HVF23" s="46"/>
      <c r="HVG23" s="46"/>
      <c r="HVH23" s="46"/>
      <c r="HVI23" s="46"/>
      <c r="HVJ23" s="46"/>
      <c r="HVK23" s="46"/>
      <c r="HVL23" s="46"/>
      <c r="HVM23" s="46"/>
      <c r="HVN23" s="46"/>
      <c r="HVO23" s="46"/>
      <c r="HVP23" s="46"/>
      <c r="HVQ23" s="46"/>
      <c r="HVR23" s="46"/>
      <c r="HVS23" s="46"/>
      <c r="HVT23" s="46"/>
      <c r="HVU23" s="46"/>
      <c r="HVV23" s="46"/>
      <c r="HVW23" s="46"/>
      <c r="HVX23" s="46"/>
      <c r="HVY23" s="46"/>
      <c r="HVZ23" s="46"/>
      <c r="HWA23" s="46"/>
      <c r="HWB23" s="46"/>
      <c r="HWC23" s="46"/>
      <c r="HWD23" s="46"/>
      <c r="HWE23" s="46"/>
      <c r="HWF23" s="46"/>
      <c r="HWG23" s="46"/>
      <c r="HWH23" s="46"/>
      <c r="HWI23" s="46"/>
      <c r="HWJ23" s="46"/>
      <c r="HWK23" s="46"/>
      <c r="HWL23" s="46"/>
      <c r="HWM23" s="46"/>
      <c r="HWN23" s="46"/>
      <c r="HWO23" s="46"/>
      <c r="HWP23" s="46"/>
      <c r="HWQ23" s="46"/>
      <c r="HWR23" s="46"/>
      <c r="HWS23" s="46"/>
      <c r="HWT23" s="46"/>
      <c r="HWU23" s="46"/>
      <c r="HWV23" s="46"/>
      <c r="HWW23" s="46"/>
      <c r="HWX23" s="46"/>
      <c r="HWY23" s="46"/>
      <c r="HWZ23" s="46"/>
      <c r="HXA23" s="46"/>
      <c r="HXB23" s="46"/>
      <c r="HXC23" s="46"/>
      <c r="HXD23" s="46"/>
      <c r="HXE23" s="46"/>
      <c r="HXF23" s="46"/>
      <c r="HXG23" s="46"/>
      <c r="HXH23" s="46"/>
      <c r="HXI23" s="46"/>
      <c r="HXJ23" s="46"/>
      <c r="HXK23" s="46"/>
      <c r="HXL23" s="46"/>
      <c r="HXM23" s="46"/>
      <c r="HXN23" s="46"/>
      <c r="HXO23" s="46"/>
      <c r="HXP23" s="46"/>
      <c r="HXQ23" s="46"/>
      <c r="HXR23" s="46"/>
      <c r="HXS23" s="46"/>
      <c r="HXT23" s="46"/>
      <c r="HXU23" s="46"/>
      <c r="HXV23" s="46"/>
      <c r="HXW23" s="46"/>
      <c r="HXX23" s="46"/>
      <c r="HXY23" s="46"/>
      <c r="HXZ23" s="46"/>
      <c r="HYA23" s="46"/>
      <c r="HYB23" s="46"/>
      <c r="HYC23" s="46"/>
      <c r="HYD23" s="46"/>
      <c r="HYE23" s="46"/>
      <c r="HYF23" s="46"/>
      <c r="HYG23" s="46"/>
      <c r="HYH23" s="46"/>
      <c r="HYI23" s="46"/>
      <c r="HYJ23" s="46"/>
      <c r="HYK23" s="46"/>
      <c r="HYL23" s="46"/>
      <c r="HYM23" s="46"/>
      <c r="HYN23" s="46"/>
      <c r="HYO23" s="46"/>
      <c r="HYP23" s="46"/>
      <c r="HYQ23" s="46"/>
      <c r="HYR23" s="46"/>
      <c r="HYS23" s="46"/>
      <c r="HYT23" s="46"/>
      <c r="HYU23" s="46"/>
      <c r="HYV23" s="46"/>
      <c r="HYW23" s="46"/>
      <c r="HYX23" s="46"/>
      <c r="HYY23" s="46"/>
      <c r="HYZ23" s="46"/>
      <c r="HZA23" s="46"/>
      <c r="HZB23" s="46"/>
      <c r="HZC23" s="46"/>
      <c r="HZD23" s="46"/>
      <c r="HZE23" s="46"/>
      <c r="HZF23" s="46"/>
      <c r="HZG23" s="46"/>
      <c r="HZH23" s="46"/>
      <c r="HZI23" s="46"/>
      <c r="HZJ23" s="46"/>
      <c r="HZK23" s="46"/>
      <c r="HZL23" s="46"/>
      <c r="HZM23" s="46"/>
      <c r="HZN23" s="46"/>
      <c r="HZO23" s="46"/>
      <c r="HZP23" s="46"/>
      <c r="HZQ23" s="46"/>
      <c r="HZR23" s="46"/>
      <c r="HZS23" s="46"/>
      <c r="HZT23" s="46"/>
      <c r="HZU23" s="46"/>
      <c r="HZV23" s="46"/>
      <c r="HZW23" s="46"/>
      <c r="HZX23" s="46"/>
      <c r="HZY23" s="46"/>
      <c r="HZZ23" s="46"/>
      <c r="IAA23" s="46"/>
      <c r="IAB23" s="46"/>
      <c r="IAC23" s="46"/>
      <c r="IAD23" s="46"/>
      <c r="IAE23" s="46"/>
      <c r="IAF23" s="46"/>
      <c r="IAG23" s="46"/>
      <c r="IAH23" s="46"/>
      <c r="IAI23" s="46"/>
      <c r="IAJ23" s="46"/>
      <c r="IAK23" s="46"/>
      <c r="IAL23" s="46"/>
      <c r="IAM23" s="46"/>
      <c r="IAN23" s="46"/>
      <c r="IAO23" s="46"/>
      <c r="IAP23" s="46"/>
      <c r="IAQ23" s="46"/>
      <c r="IAR23" s="46"/>
      <c r="IAS23" s="46"/>
      <c r="IAT23" s="46"/>
      <c r="IAU23" s="46"/>
      <c r="IAV23" s="46"/>
      <c r="IAW23" s="46"/>
      <c r="IAX23" s="46"/>
      <c r="IAY23" s="46"/>
      <c r="IAZ23" s="46"/>
      <c r="IBA23" s="46"/>
      <c r="IBB23" s="46"/>
      <c r="IBC23" s="46"/>
      <c r="IBD23" s="46"/>
      <c r="IBE23" s="46"/>
      <c r="IBF23" s="46"/>
      <c r="IBG23" s="46"/>
      <c r="IBH23" s="46"/>
      <c r="IBI23" s="46"/>
      <c r="IBJ23" s="46"/>
      <c r="IBK23" s="46"/>
      <c r="IBL23" s="46"/>
      <c r="IBM23" s="46"/>
      <c r="IBN23" s="46"/>
      <c r="IBO23" s="46"/>
      <c r="IBP23" s="46"/>
      <c r="IBQ23" s="46"/>
      <c r="IBR23" s="46"/>
      <c r="IBS23" s="46"/>
      <c r="IBT23" s="46"/>
      <c r="IBU23" s="46"/>
      <c r="IBV23" s="46"/>
      <c r="IBW23" s="46"/>
      <c r="IBX23" s="46"/>
      <c r="IBY23" s="46"/>
      <c r="IBZ23" s="46"/>
      <c r="ICA23" s="46"/>
      <c r="ICB23" s="46"/>
      <c r="ICC23" s="46"/>
      <c r="ICD23" s="46"/>
      <c r="ICE23" s="46"/>
      <c r="ICF23" s="46"/>
      <c r="ICG23" s="46"/>
      <c r="ICH23" s="46"/>
      <c r="ICI23" s="46"/>
      <c r="ICJ23" s="46"/>
      <c r="ICK23" s="46"/>
      <c r="ICL23" s="46"/>
      <c r="ICM23" s="46"/>
      <c r="ICN23" s="46"/>
      <c r="ICO23" s="46"/>
      <c r="ICP23" s="46"/>
      <c r="ICQ23" s="46"/>
      <c r="ICR23" s="46"/>
      <c r="ICS23" s="46"/>
      <c r="ICT23" s="46"/>
      <c r="ICU23" s="46"/>
      <c r="ICV23" s="46"/>
      <c r="ICW23" s="46"/>
      <c r="ICX23" s="46"/>
      <c r="ICY23" s="46"/>
      <c r="ICZ23" s="46"/>
      <c r="IDA23" s="46"/>
      <c r="IDB23" s="46"/>
      <c r="IDC23" s="46"/>
      <c r="IDD23" s="46"/>
      <c r="IDE23" s="46"/>
      <c r="IDF23" s="46"/>
      <c r="IDG23" s="46"/>
      <c r="IDH23" s="46"/>
      <c r="IDI23" s="46"/>
      <c r="IDJ23" s="46"/>
      <c r="IDK23" s="46"/>
      <c r="IDL23" s="46"/>
      <c r="IDM23" s="46"/>
      <c r="IDN23" s="46"/>
      <c r="IDO23" s="46"/>
      <c r="IDP23" s="46"/>
      <c r="IDQ23" s="46"/>
      <c r="IDR23" s="46"/>
      <c r="IDS23" s="46"/>
      <c r="IDT23" s="46"/>
      <c r="IDU23" s="46"/>
      <c r="IDV23" s="46"/>
      <c r="IDW23" s="46"/>
      <c r="IDX23" s="46"/>
      <c r="IDY23" s="46"/>
      <c r="IDZ23" s="46"/>
      <c r="IEA23" s="46"/>
      <c r="IEB23" s="46"/>
      <c r="IEC23" s="46"/>
      <c r="IED23" s="46"/>
      <c r="IEE23" s="46"/>
      <c r="IEF23" s="46"/>
      <c r="IEG23" s="46"/>
      <c r="IEH23" s="46"/>
      <c r="IEI23" s="46"/>
      <c r="IEJ23" s="46"/>
      <c r="IEK23" s="46"/>
      <c r="IEL23" s="46"/>
      <c r="IEM23" s="46"/>
      <c r="IEN23" s="46"/>
      <c r="IEO23" s="46"/>
      <c r="IEP23" s="46"/>
      <c r="IEQ23" s="46"/>
      <c r="IER23" s="46"/>
      <c r="IES23" s="46"/>
      <c r="IET23" s="46"/>
      <c r="IEU23" s="46"/>
      <c r="IEV23" s="46"/>
      <c r="IEW23" s="46"/>
      <c r="IEX23" s="46"/>
      <c r="IEY23" s="46"/>
      <c r="IEZ23" s="46"/>
      <c r="IFA23" s="46"/>
      <c r="IFB23" s="46"/>
      <c r="IFC23" s="46"/>
      <c r="IFD23" s="46"/>
      <c r="IFE23" s="46"/>
      <c r="IFF23" s="46"/>
      <c r="IFG23" s="46"/>
      <c r="IFH23" s="46"/>
      <c r="IFI23" s="46"/>
      <c r="IFJ23" s="46"/>
      <c r="IFK23" s="46"/>
      <c r="IFL23" s="46"/>
      <c r="IFM23" s="46"/>
      <c r="IFN23" s="46"/>
      <c r="IFO23" s="46"/>
      <c r="IFP23" s="46"/>
      <c r="IFQ23" s="46"/>
      <c r="IFR23" s="46"/>
      <c r="IFS23" s="46"/>
      <c r="IFT23" s="46"/>
      <c r="IFU23" s="46"/>
      <c r="IFV23" s="46"/>
      <c r="IFW23" s="46"/>
      <c r="IFX23" s="46"/>
      <c r="IFY23" s="46"/>
      <c r="IFZ23" s="46"/>
      <c r="IGA23" s="46"/>
      <c r="IGB23" s="46"/>
      <c r="IGC23" s="46"/>
      <c r="IGD23" s="46"/>
      <c r="IGE23" s="46"/>
      <c r="IGF23" s="46"/>
      <c r="IGG23" s="46"/>
      <c r="IGH23" s="46"/>
      <c r="IGI23" s="46"/>
      <c r="IGJ23" s="46"/>
      <c r="IGK23" s="46"/>
      <c r="IGL23" s="46"/>
      <c r="IGM23" s="46"/>
      <c r="IGN23" s="46"/>
      <c r="IGO23" s="46"/>
      <c r="IGP23" s="46"/>
      <c r="IGQ23" s="46"/>
      <c r="IGR23" s="46"/>
      <c r="IGS23" s="46"/>
      <c r="IGT23" s="46"/>
      <c r="IGU23" s="46"/>
      <c r="IGV23" s="46"/>
      <c r="IGW23" s="46"/>
      <c r="IGX23" s="46"/>
      <c r="IGY23" s="46"/>
      <c r="IGZ23" s="46"/>
      <c r="IHA23" s="46"/>
      <c r="IHB23" s="46"/>
      <c r="IHC23" s="46"/>
      <c r="IHD23" s="46"/>
      <c r="IHE23" s="46"/>
      <c r="IHF23" s="46"/>
      <c r="IHG23" s="46"/>
      <c r="IHH23" s="46"/>
      <c r="IHI23" s="46"/>
      <c r="IHJ23" s="46"/>
      <c r="IHK23" s="46"/>
      <c r="IHL23" s="46"/>
      <c r="IHM23" s="46"/>
      <c r="IHN23" s="46"/>
      <c r="IHO23" s="46"/>
      <c r="IHP23" s="46"/>
      <c r="IHQ23" s="46"/>
      <c r="IHR23" s="46"/>
      <c r="IHS23" s="46"/>
      <c r="IHT23" s="46"/>
      <c r="IHU23" s="46"/>
      <c r="IHV23" s="46"/>
      <c r="IHW23" s="46"/>
      <c r="IHX23" s="46"/>
      <c r="IHY23" s="46"/>
      <c r="IHZ23" s="46"/>
      <c r="IIA23" s="46"/>
      <c r="IIB23" s="46"/>
      <c r="IIC23" s="46"/>
      <c r="IID23" s="46"/>
      <c r="IIE23" s="46"/>
      <c r="IIF23" s="46"/>
      <c r="IIG23" s="46"/>
      <c r="IIH23" s="46"/>
      <c r="III23" s="46"/>
      <c r="IIJ23" s="46"/>
      <c r="IIK23" s="46"/>
      <c r="IIL23" s="46"/>
      <c r="IIM23" s="46"/>
      <c r="IIN23" s="46"/>
      <c r="IIO23" s="46"/>
      <c r="IIP23" s="46"/>
      <c r="IIQ23" s="46"/>
      <c r="IIR23" s="46"/>
      <c r="IIS23" s="46"/>
      <c r="IIT23" s="46"/>
      <c r="IIU23" s="46"/>
      <c r="IIV23" s="46"/>
      <c r="IIW23" s="46"/>
      <c r="IIX23" s="46"/>
      <c r="IIY23" s="46"/>
      <c r="IIZ23" s="46"/>
      <c r="IJA23" s="46"/>
      <c r="IJB23" s="46"/>
      <c r="IJC23" s="46"/>
      <c r="IJD23" s="46"/>
      <c r="IJE23" s="46"/>
      <c r="IJF23" s="46"/>
      <c r="IJG23" s="46"/>
      <c r="IJH23" s="46"/>
      <c r="IJI23" s="46"/>
      <c r="IJJ23" s="46"/>
      <c r="IJK23" s="46"/>
      <c r="IJL23" s="46"/>
      <c r="IJM23" s="46"/>
      <c r="IJN23" s="46"/>
      <c r="IJO23" s="46"/>
      <c r="IJP23" s="46"/>
      <c r="IJQ23" s="46"/>
      <c r="IJR23" s="46"/>
      <c r="IJS23" s="46"/>
      <c r="IJT23" s="46"/>
      <c r="IJU23" s="46"/>
      <c r="IJV23" s="46"/>
      <c r="IJW23" s="46"/>
      <c r="IJX23" s="46"/>
      <c r="IJY23" s="46"/>
      <c r="IJZ23" s="46"/>
      <c r="IKA23" s="46"/>
      <c r="IKB23" s="46"/>
      <c r="IKC23" s="46"/>
      <c r="IKD23" s="46"/>
      <c r="IKE23" s="46"/>
      <c r="IKF23" s="46"/>
      <c r="IKG23" s="46"/>
      <c r="IKH23" s="46"/>
      <c r="IKI23" s="46"/>
      <c r="IKJ23" s="46"/>
      <c r="IKK23" s="46"/>
      <c r="IKL23" s="46"/>
      <c r="IKM23" s="46"/>
      <c r="IKN23" s="46"/>
      <c r="IKO23" s="46"/>
      <c r="IKP23" s="46"/>
      <c r="IKQ23" s="46"/>
      <c r="IKR23" s="46"/>
      <c r="IKS23" s="46"/>
      <c r="IKT23" s="46"/>
      <c r="IKU23" s="46"/>
      <c r="IKV23" s="46"/>
      <c r="IKW23" s="46"/>
      <c r="IKX23" s="46"/>
      <c r="IKY23" s="46"/>
      <c r="IKZ23" s="46"/>
      <c r="ILA23" s="46"/>
      <c r="ILB23" s="46"/>
      <c r="ILC23" s="46"/>
      <c r="ILD23" s="46"/>
      <c r="ILE23" s="46"/>
      <c r="ILF23" s="46"/>
      <c r="ILG23" s="46"/>
      <c r="ILH23" s="46"/>
      <c r="ILI23" s="46"/>
      <c r="ILJ23" s="46"/>
      <c r="ILK23" s="46"/>
      <c r="ILL23" s="46"/>
      <c r="ILM23" s="46"/>
      <c r="ILN23" s="46"/>
      <c r="ILO23" s="46"/>
      <c r="ILP23" s="46"/>
      <c r="ILQ23" s="46"/>
      <c r="ILR23" s="46"/>
      <c r="ILS23" s="46"/>
      <c r="ILT23" s="46"/>
      <c r="ILU23" s="46"/>
      <c r="ILV23" s="46"/>
      <c r="ILW23" s="46"/>
      <c r="ILX23" s="46"/>
      <c r="ILY23" s="46"/>
      <c r="ILZ23" s="46"/>
      <c r="IMA23" s="46"/>
      <c r="IMB23" s="46"/>
      <c r="IMC23" s="46"/>
      <c r="IMD23" s="46"/>
      <c r="IME23" s="46"/>
      <c r="IMF23" s="46"/>
      <c r="IMG23" s="46"/>
      <c r="IMH23" s="46"/>
      <c r="IMI23" s="46"/>
      <c r="IMJ23" s="46"/>
      <c r="IMK23" s="46"/>
      <c r="IML23" s="46"/>
      <c r="IMM23" s="46"/>
      <c r="IMN23" s="46"/>
      <c r="IMO23" s="46"/>
      <c r="IMP23" s="46"/>
      <c r="IMQ23" s="46"/>
      <c r="IMR23" s="46"/>
      <c r="IMS23" s="46"/>
      <c r="IMT23" s="46"/>
      <c r="IMU23" s="46"/>
      <c r="IMV23" s="46"/>
      <c r="IMW23" s="46"/>
      <c r="IMX23" s="46"/>
      <c r="IMY23" s="46"/>
      <c r="IMZ23" s="46"/>
      <c r="INA23" s="46"/>
      <c r="INB23" s="46"/>
      <c r="INC23" s="46"/>
      <c r="IND23" s="46"/>
      <c r="INE23" s="46"/>
      <c r="INF23" s="46"/>
      <c r="ING23" s="46"/>
      <c r="INH23" s="46"/>
      <c r="INI23" s="46"/>
      <c r="INJ23" s="46"/>
      <c r="INK23" s="46"/>
      <c r="INL23" s="46"/>
      <c r="INM23" s="46"/>
      <c r="INN23" s="46"/>
      <c r="INO23" s="46"/>
      <c r="INP23" s="46"/>
      <c r="INQ23" s="46"/>
      <c r="INR23" s="46"/>
      <c r="INS23" s="46"/>
      <c r="INT23" s="46"/>
      <c r="INU23" s="46"/>
      <c r="INV23" s="46"/>
      <c r="INW23" s="46"/>
      <c r="INX23" s="46"/>
      <c r="INY23" s="46"/>
      <c r="INZ23" s="46"/>
      <c r="IOA23" s="46"/>
      <c r="IOB23" s="46"/>
      <c r="IOC23" s="46"/>
      <c r="IOD23" s="46"/>
      <c r="IOE23" s="46"/>
      <c r="IOF23" s="46"/>
      <c r="IOG23" s="46"/>
      <c r="IOH23" s="46"/>
      <c r="IOI23" s="46"/>
      <c r="IOJ23" s="46"/>
      <c r="IOK23" s="46"/>
      <c r="IOL23" s="46"/>
      <c r="IOM23" s="46"/>
      <c r="ION23" s="46"/>
      <c r="IOO23" s="46"/>
      <c r="IOP23" s="46"/>
      <c r="IOQ23" s="46"/>
      <c r="IOR23" s="46"/>
      <c r="IOS23" s="46"/>
      <c r="IOT23" s="46"/>
      <c r="IOU23" s="46"/>
      <c r="IOV23" s="46"/>
      <c r="IOW23" s="46"/>
      <c r="IOX23" s="46"/>
      <c r="IOY23" s="46"/>
      <c r="IOZ23" s="46"/>
      <c r="IPA23" s="46"/>
      <c r="IPB23" s="46"/>
      <c r="IPC23" s="46"/>
      <c r="IPD23" s="46"/>
      <c r="IPE23" s="46"/>
      <c r="IPF23" s="46"/>
      <c r="IPG23" s="46"/>
      <c r="IPH23" s="46"/>
      <c r="IPI23" s="46"/>
      <c r="IPJ23" s="46"/>
      <c r="IPK23" s="46"/>
      <c r="IPL23" s="46"/>
      <c r="IPM23" s="46"/>
      <c r="IPN23" s="46"/>
      <c r="IPO23" s="46"/>
      <c r="IPP23" s="46"/>
      <c r="IPQ23" s="46"/>
      <c r="IPR23" s="46"/>
      <c r="IPS23" s="46"/>
      <c r="IPT23" s="46"/>
      <c r="IPU23" s="46"/>
      <c r="IPV23" s="46"/>
      <c r="IPW23" s="46"/>
      <c r="IPX23" s="46"/>
      <c r="IPY23" s="46"/>
      <c r="IPZ23" s="46"/>
      <c r="IQA23" s="46"/>
      <c r="IQB23" s="46"/>
      <c r="IQC23" s="46"/>
      <c r="IQD23" s="46"/>
      <c r="IQE23" s="46"/>
      <c r="IQF23" s="46"/>
      <c r="IQG23" s="46"/>
      <c r="IQH23" s="46"/>
      <c r="IQI23" s="46"/>
      <c r="IQJ23" s="46"/>
      <c r="IQK23" s="46"/>
      <c r="IQL23" s="46"/>
      <c r="IQM23" s="46"/>
      <c r="IQN23" s="46"/>
      <c r="IQO23" s="46"/>
      <c r="IQP23" s="46"/>
      <c r="IQQ23" s="46"/>
      <c r="IQR23" s="46"/>
      <c r="IQS23" s="46"/>
      <c r="IQT23" s="46"/>
      <c r="IQU23" s="46"/>
      <c r="IQV23" s="46"/>
      <c r="IQW23" s="46"/>
      <c r="IQX23" s="46"/>
      <c r="IQY23" s="46"/>
      <c r="IQZ23" s="46"/>
      <c r="IRA23" s="46"/>
      <c r="IRB23" s="46"/>
      <c r="IRC23" s="46"/>
      <c r="IRD23" s="46"/>
      <c r="IRE23" s="46"/>
      <c r="IRF23" s="46"/>
      <c r="IRG23" s="46"/>
      <c r="IRH23" s="46"/>
      <c r="IRI23" s="46"/>
      <c r="IRJ23" s="46"/>
      <c r="IRK23" s="46"/>
      <c r="IRL23" s="46"/>
      <c r="IRM23" s="46"/>
      <c r="IRN23" s="46"/>
      <c r="IRO23" s="46"/>
      <c r="IRP23" s="46"/>
      <c r="IRQ23" s="46"/>
      <c r="IRR23" s="46"/>
      <c r="IRS23" s="46"/>
      <c r="IRT23" s="46"/>
      <c r="IRU23" s="46"/>
      <c r="IRV23" s="46"/>
      <c r="IRW23" s="46"/>
      <c r="IRX23" s="46"/>
      <c r="IRY23" s="46"/>
      <c r="IRZ23" s="46"/>
      <c r="ISA23" s="46"/>
      <c r="ISB23" s="46"/>
      <c r="ISC23" s="46"/>
      <c r="ISD23" s="46"/>
      <c r="ISE23" s="46"/>
      <c r="ISF23" s="46"/>
      <c r="ISG23" s="46"/>
      <c r="ISH23" s="46"/>
      <c r="ISI23" s="46"/>
      <c r="ISJ23" s="46"/>
      <c r="ISK23" s="46"/>
      <c r="ISL23" s="46"/>
      <c r="ISM23" s="46"/>
      <c r="ISN23" s="46"/>
      <c r="ISO23" s="46"/>
      <c r="ISP23" s="46"/>
      <c r="ISQ23" s="46"/>
      <c r="ISR23" s="46"/>
      <c r="ISS23" s="46"/>
      <c r="IST23" s="46"/>
      <c r="ISU23" s="46"/>
      <c r="ISV23" s="46"/>
      <c r="ISW23" s="46"/>
      <c r="ISX23" s="46"/>
      <c r="ISY23" s="46"/>
      <c r="ISZ23" s="46"/>
      <c r="ITA23" s="46"/>
      <c r="ITB23" s="46"/>
      <c r="ITC23" s="46"/>
      <c r="ITD23" s="46"/>
      <c r="ITE23" s="46"/>
      <c r="ITF23" s="46"/>
      <c r="ITG23" s="46"/>
      <c r="ITH23" s="46"/>
      <c r="ITI23" s="46"/>
      <c r="ITJ23" s="46"/>
      <c r="ITK23" s="46"/>
      <c r="ITL23" s="46"/>
      <c r="ITM23" s="46"/>
      <c r="ITN23" s="46"/>
      <c r="ITO23" s="46"/>
      <c r="ITP23" s="46"/>
      <c r="ITQ23" s="46"/>
      <c r="ITR23" s="46"/>
      <c r="ITS23" s="46"/>
      <c r="ITT23" s="46"/>
      <c r="ITU23" s="46"/>
      <c r="ITV23" s="46"/>
      <c r="ITW23" s="46"/>
      <c r="ITX23" s="46"/>
      <c r="ITY23" s="46"/>
      <c r="ITZ23" s="46"/>
      <c r="IUA23" s="46"/>
      <c r="IUB23" s="46"/>
      <c r="IUC23" s="46"/>
      <c r="IUD23" s="46"/>
      <c r="IUE23" s="46"/>
      <c r="IUF23" s="46"/>
      <c r="IUG23" s="46"/>
      <c r="IUH23" s="46"/>
      <c r="IUI23" s="46"/>
      <c r="IUJ23" s="46"/>
      <c r="IUK23" s="46"/>
      <c r="IUL23" s="46"/>
      <c r="IUM23" s="46"/>
      <c r="IUN23" s="46"/>
      <c r="IUO23" s="46"/>
      <c r="IUP23" s="46"/>
      <c r="IUQ23" s="46"/>
      <c r="IUR23" s="46"/>
      <c r="IUS23" s="46"/>
      <c r="IUT23" s="46"/>
      <c r="IUU23" s="46"/>
      <c r="IUV23" s="46"/>
      <c r="IUW23" s="46"/>
      <c r="IUX23" s="46"/>
      <c r="IUY23" s="46"/>
      <c r="IUZ23" s="46"/>
      <c r="IVA23" s="46"/>
      <c r="IVB23" s="46"/>
      <c r="IVC23" s="46"/>
      <c r="IVD23" s="46"/>
      <c r="IVE23" s="46"/>
      <c r="IVF23" s="46"/>
      <c r="IVG23" s="46"/>
      <c r="IVH23" s="46"/>
      <c r="IVI23" s="46"/>
      <c r="IVJ23" s="46"/>
      <c r="IVK23" s="46"/>
      <c r="IVL23" s="46"/>
      <c r="IVM23" s="46"/>
      <c r="IVN23" s="46"/>
      <c r="IVO23" s="46"/>
      <c r="IVP23" s="46"/>
      <c r="IVQ23" s="46"/>
      <c r="IVR23" s="46"/>
      <c r="IVS23" s="46"/>
      <c r="IVT23" s="46"/>
      <c r="IVU23" s="46"/>
      <c r="IVV23" s="46"/>
      <c r="IVW23" s="46"/>
      <c r="IVX23" s="46"/>
      <c r="IVY23" s="46"/>
      <c r="IVZ23" s="46"/>
      <c r="IWA23" s="46"/>
      <c r="IWB23" s="46"/>
      <c r="IWC23" s="46"/>
      <c r="IWD23" s="46"/>
      <c r="IWE23" s="46"/>
      <c r="IWF23" s="46"/>
      <c r="IWG23" s="46"/>
      <c r="IWH23" s="46"/>
      <c r="IWI23" s="46"/>
      <c r="IWJ23" s="46"/>
      <c r="IWK23" s="46"/>
      <c r="IWL23" s="46"/>
      <c r="IWM23" s="46"/>
      <c r="IWN23" s="46"/>
      <c r="IWO23" s="46"/>
      <c r="IWP23" s="46"/>
      <c r="IWQ23" s="46"/>
      <c r="IWR23" s="46"/>
      <c r="IWS23" s="46"/>
      <c r="IWT23" s="46"/>
      <c r="IWU23" s="46"/>
      <c r="IWV23" s="46"/>
      <c r="IWW23" s="46"/>
      <c r="IWX23" s="46"/>
      <c r="IWY23" s="46"/>
      <c r="IWZ23" s="46"/>
      <c r="IXA23" s="46"/>
      <c r="IXB23" s="46"/>
      <c r="IXC23" s="46"/>
      <c r="IXD23" s="46"/>
      <c r="IXE23" s="46"/>
      <c r="IXF23" s="46"/>
      <c r="IXG23" s="46"/>
      <c r="IXH23" s="46"/>
      <c r="IXI23" s="46"/>
      <c r="IXJ23" s="46"/>
      <c r="IXK23" s="46"/>
      <c r="IXL23" s="46"/>
      <c r="IXM23" s="46"/>
      <c r="IXN23" s="46"/>
      <c r="IXO23" s="46"/>
      <c r="IXP23" s="46"/>
      <c r="IXQ23" s="46"/>
      <c r="IXR23" s="46"/>
      <c r="IXS23" s="46"/>
      <c r="IXT23" s="46"/>
      <c r="IXU23" s="46"/>
      <c r="IXV23" s="46"/>
      <c r="IXW23" s="46"/>
      <c r="IXX23" s="46"/>
      <c r="IXY23" s="46"/>
      <c r="IXZ23" s="46"/>
      <c r="IYA23" s="46"/>
      <c r="IYB23" s="46"/>
      <c r="IYC23" s="46"/>
      <c r="IYD23" s="46"/>
      <c r="IYE23" s="46"/>
      <c r="IYF23" s="46"/>
      <c r="IYG23" s="46"/>
      <c r="IYH23" s="46"/>
      <c r="IYI23" s="46"/>
      <c r="IYJ23" s="46"/>
      <c r="IYK23" s="46"/>
      <c r="IYL23" s="46"/>
      <c r="IYM23" s="46"/>
      <c r="IYN23" s="46"/>
      <c r="IYO23" s="46"/>
      <c r="IYP23" s="46"/>
      <c r="IYQ23" s="46"/>
      <c r="IYR23" s="46"/>
      <c r="IYS23" s="46"/>
      <c r="IYT23" s="46"/>
      <c r="IYU23" s="46"/>
      <c r="IYV23" s="46"/>
      <c r="IYW23" s="46"/>
      <c r="IYX23" s="46"/>
      <c r="IYY23" s="46"/>
      <c r="IYZ23" s="46"/>
      <c r="IZA23" s="46"/>
      <c r="IZB23" s="46"/>
      <c r="IZC23" s="46"/>
      <c r="IZD23" s="46"/>
      <c r="IZE23" s="46"/>
      <c r="IZF23" s="46"/>
      <c r="IZG23" s="46"/>
      <c r="IZH23" s="46"/>
      <c r="IZI23" s="46"/>
      <c r="IZJ23" s="46"/>
      <c r="IZK23" s="46"/>
      <c r="IZL23" s="46"/>
      <c r="IZM23" s="46"/>
      <c r="IZN23" s="46"/>
      <c r="IZO23" s="46"/>
      <c r="IZP23" s="46"/>
      <c r="IZQ23" s="46"/>
      <c r="IZR23" s="46"/>
      <c r="IZS23" s="46"/>
      <c r="IZT23" s="46"/>
      <c r="IZU23" s="46"/>
      <c r="IZV23" s="46"/>
      <c r="IZW23" s="46"/>
      <c r="IZX23" s="46"/>
      <c r="IZY23" s="46"/>
      <c r="IZZ23" s="46"/>
      <c r="JAA23" s="46"/>
      <c r="JAB23" s="46"/>
      <c r="JAC23" s="46"/>
      <c r="JAD23" s="46"/>
      <c r="JAE23" s="46"/>
      <c r="JAF23" s="46"/>
      <c r="JAG23" s="46"/>
      <c r="JAH23" s="46"/>
      <c r="JAI23" s="46"/>
      <c r="JAJ23" s="46"/>
      <c r="JAK23" s="46"/>
      <c r="JAL23" s="46"/>
      <c r="JAM23" s="46"/>
      <c r="JAN23" s="46"/>
      <c r="JAO23" s="46"/>
      <c r="JAP23" s="46"/>
      <c r="JAQ23" s="46"/>
      <c r="JAR23" s="46"/>
      <c r="JAS23" s="46"/>
      <c r="JAT23" s="46"/>
      <c r="JAU23" s="46"/>
      <c r="JAV23" s="46"/>
      <c r="JAW23" s="46"/>
      <c r="JAX23" s="46"/>
      <c r="JAY23" s="46"/>
      <c r="JAZ23" s="46"/>
      <c r="JBA23" s="46"/>
      <c r="JBB23" s="46"/>
      <c r="JBC23" s="46"/>
      <c r="JBD23" s="46"/>
      <c r="JBE23" s="46"/>
      <c r="JBF23" s="46"/>
      <c r="JBG23" s="46"/>
      <c r="JBH23" s="46"/>
      <c r="JBI23" s="46"/>
      <c r="JBJ23" s="46"/>
      <c r="JBK23" s="46"/>
      <c r="JBL23" s="46"/>
      <c r="JBM23" s="46"/>
      <c r="JBN23" s="46"/>
      <c r="JBO23" s="46"/>
      <c r="JBP23" s="46"/>
      <c r="JBQ23" s="46"/>
      <c r="JBR23" s="46"/>
      <c r="JBS23" s="46"/>
      <c r="JBT23" s="46"/>
      <c r="JBU23" s="46"/>
      <c r="JBV23" s="46"/>
      <c r="JBW23" s="46"/>
      <c r="JBX23" s="46"/>
      <c r="JBY23" s="46"/>
      <c r="JBZ23" s="46"/>
      <c r="JCA23" s="46"/>
      <c r="JCB23" s="46"/>
      <c r="JCC23" s="46"/>
      <c r="JCD23" s="46"/>
      <c r="JCE23" s="46"/>
      <c r="JCF23" s="46"/>
      <c r="JCG23" s="46"/>
      <c r="JCH23" s="46"/>
      <c r="JCI23" s="46"/>
      <c r="JCJ23" s="46"/>
      <c r="JCK23" s="46"/>
      <c r="JCL23" s="46"/>
      <c r="JCM23" s="46"/>
      <c r="JCN23" s="46"/>
      <c r="JCO23" s="46"/>
      <c r="JCP23" s="46"/>
      <c r="JCQ23" s="46"/>
      <c r="JCR23" s="46"/>
      <c r="JCS23" s="46"/>
      <c r="JCT23" s="46"/>
      <c r="JCU23" s="46"/>
      <c r="JCV23" s="46"/>
      <c r="JCW23" s="46"/>
      <c r="JCX23" s="46"/>
      <c r="JCY23" s="46"/>
      <c r="JCZ23" s="46"/>
      <c r="JDA23" s="46"/>
      <c r="JDB23" s="46"/>
      <c r="JDC23" s="46"/>
      <c r="JDD23" s="46"/>
      <c r="JDE23" s="46"/>
      <c r="JDF23" s="46"/>
      <c r="JDG23" s="46"/>
      <c r="JDH23" s="46"/>
      <c r="JDI23" s="46"/>
      <c r="JDJ23" s="46"/>
      <c r="JDK23" s="46"/>
      <c r="JDL23" s="46"/>
      <c r="JDM23" s="46"/>
      <c r="JDN23" s="46"/>
      <c r="JDO23" s="46"/>
      <c r="JDP23" s="46"/>
      <c r="JDQ23" s="46"/>
      <c r="JDR23" s="46"/>
      <c r="JDS23" s="46"/>
      <c r="JDT23" s="46"/>
      <c r="JDU23" s="46"/>
      <c r="JDV23" s="46"/>
      <c r="JDW23" s="46"/>
      <c r="JDX23" s="46"/>
      <c r="JDY23" s="46"/>
      <c r="JDZ23" s="46"/>
      <c r="JEA23" s="46"/>
      <c r="JEB23" s="46"/>
      <c r="JEC23" s="46"/>
      <c r="JED23" s="46"/>
      <c r="JEE23" s="46"/>
      <c r="JEF23" s="46"/>
      <c r="JEG23" s="46"/>
      <c r="JEH23" s="46"/>
      <c r="JEI23" s="46"/>
      <c r="JEJ23" s="46"/>
      <c r="JEK23" s="46"/>
      <c r="JEL23" s="46"/>
      <c r="JEM23" s="46"/>
      <c r="JEN23" s="46"/>
      <c r="JEO23" s="46"/>
      <c r="JEP23" s="46"/>
      <c r="JEQ23" s="46"/>
      <c r="JER23" s="46"/>
      <c r="JES23" s="46"/>
      <c r="JET23" s="46"/>
      <c r="JEU23" s="46"/>
      <c r="JEV23" s="46"/>
      <c r="JEW23" s="46"/>
      <c r="JEX23" s="46"/>
      <c r="JEY23" s="46"/>
      <c r="JEZ23" s="46"/>
      <c r="JFA23" s="46"/>
      <c r="JFB23" s="46"/>
      <c r="JFC23" s="46"/>
      <c r="JFD23" s="46"/>
      <c r="JFE23" s="46"/>
      <c r="JFF23" s="46"/>
      <c r="JFG23" s="46"/>
      <c r="JFH23" s="46"/>
      <c r="JFI23" s="46"/>
      <c r="JFJ23" s="46"/>
      <c r="JFK23" s="46"/>
      <c r="JFL23" s="46"/>
      <c r="JFM23" s="46"/>
      <c r="JFN23" s="46"/>
      <c r="JFO23" s="46"/>
      <c r="JFP23" s="46"/>
      <c r="JFQ23" s="46"/>
      <c r="JFR23" s="46"/>
      <c r="JFS23" s="46"/>
      <c r="JFT23" s="46"/>
      <c r="JFU23" s="46"/>
      <c r="JFV23" s="46"/>
      <c r="JFW23" s="46"/>
      <c r="JFX23" s="46"/>
      <c r="JFY23" s="46"/>
      <c r="JFZ23" s="46"/>
      <c r="JGA23" s="46"/>
      <c r="JGB23" s="46"/>
      <c r="JGC23" s="46"/>
      <c r="JGD23" s="46"/>
      <c r="JGE23" s="46"/>
      <c r="JGF23" s="46"/>
      <c r="JGG23" s="46"/>
      <c r="JGH23" s="46"/>
      <c r="JGI23" s="46"/>
      <c r="JGJ23" s="46"/>
      <c r="JGK23" s="46"/>
      <c r="JGL23" s="46"/>
      <c r="JGM23" s="46"/>
      <c r="JGN23" s="46"/>
      <c r="JGO23" s="46"/>
      <c r="JGP23" s="46"/>
      <c r="JGQ23" s="46"/>
      <c r="JGR23" s="46"/>
      <c r="JGS23" s="46"/>
      <c r="JGT23" s="46"/>
      <c r="JGU23" s="46"/>
      <c r="JGV23" s="46"/>
      <c r="JGW23" s="46"/>
      <c r="JGX23" s="46"/>
      <c r="JGY23" s="46"/>
      <c r="JGZ23" s="46"/>
      <c r="JHA23" s="46"/>
      <c r="JHB23" s="46"/>
      <c r="JHC23" s="46"/>
      <c r="JHD23" s="46"/>
      <c r="JHE23" s="46"/>
      <c r="JHF23" s="46"/>
      <c r="JHG23" s="46"/>
      <c r="JHH23" s="46"/>
      <c r="JHI23" s="46"/>
      <c r="JHJ23" s="46"/>
      <c r="JHK23" s="46"/>
      <c r="JHL23" s="46"/>
      <c r="JHM23" s="46"/>
      <c r="JHN23" s="46"/>
      <c r="JHO23" s="46"/>
      <c r="JHP23" s="46"/>
      <c r="JHQ23" s="46"/>
      <c r="JHR23" s="46"/>
      <c r="JHS23" s="46"/>
      <c r="JHT23" s="46"/>
      <c r="JHU23" s="46"/>
      <c r="JHV23" s="46"/>
      <c r="JHW23" s="46"/>
      <c r="JHX23" s="46"/>
      <c r="JHY23" s="46"/>
      <c r="JHZ23" s="46"/>
      <c r="JIA23" s="46"/>
      <c r="JIB23" s="46"/>
      <c r="JIC23" s="46"/>
      <c r="JID23" s="46"/>
      <c r="JIE23" s="46"/>
      <c r="JIF23" s="46"/>
      <c r="JIG23" s="46"/>
      <c r="JIH23" s="46"/>
      <c r="JII23" s="46"/>
      <c r="JIJ23" s="46"/>
      <c r="JIK23" s="46"/>
      <c r="JIL23" s="46"/>
      <c r="JIM23" s="46"/>
      <c r="JIN23" s="46"/>
      <c r="JIO23" s="46"/>
      <c r="JIP23" s="46"/>
      <c r="JIQ23" s="46"/>
      <c r="JIR23" s="46"/>
      <c r="JIS23" s="46"/>
      <c r="JIT23" s="46"/>
      <c r="JIU23" s="46"/>
      <c r="JIV23" s="46"/>
      <c r="JIW23" s="46"/>
      <c r="JIX23" s="46"/>
      <c r="JIY23" s="46"/>
      <c r="JIZ23" s="46"/>
      <c r="JJA23" s="46"/>
      <c r="JJB23" s="46"/>
      <c r="JJC23" s="46"/>
      <c r="JJD23" s="46"/>
      <c r="JJE23" s="46"/>
      <c r="JJF23" s="46"/>
      <c r="JJG23" s="46"/>
      <c r="JJH23" s="46"/>
      <c r="JJI23" s="46"/>
      <c r="JJJ23" s="46"/>
      <c r="JJK23" s="46"/>
      <c r="JJL23" s="46"/>
      <c r="JJM23" s="46"/>
      <c r="JJN23" s="46"/>
      <c r="JJO23" s="46"/>
      <c r="JJP23" s="46"/>
      <c r="JJQ23" s="46"/>
      <c r="JJR23" s="46"/>
      <c r="JJS23" s="46"/>
      <c r="JJT23" s="46"/>
      <c r="JJU23" s="46"/>
      <c r="JJV23" s="46"/>
      <c r="JJW23" s="46"/>
      <c r="JJX23" s="46"/>
      <c r="JJY23" s="46"/>
      <c r="JJZ23" s="46"/>
      <c r="JKA23" s="46"/>
      <c r="JKB23" s="46"/>
      <c r="JKC23" s="46"/>
      <c r="JKD23" s="46"/>
      <c r="JKE23" s="46"/>
      <c r="JKF23" s="46"/>
      <c r="JKG23" s="46"/>
      <c r="JKH23" s="46"/>
      <c r="JKI23" s="46"/>
      <c r="JKJ23" s="46"/>
      <c r="JKK23" s="46"/>
      <c r="JKL23" s="46"/>
      <c r="JKM23" s="46"/>
      <c r="JKN23" s="46"/>
      <c r="JKO23" s="46"/>
      <c r="JKP23" s="46"/>
      <c r="JKQ23" s="46"/>
      <c r="JKR23" s="46"/>
      <c r="JKS23" s="46"/>
      <c r="JKT23" s="46"/>
      <c r="JKU23" s="46"/>
      <c r="JKV23" s="46"/>
      <c r="JKW23" s="46"/>
      <c r="JKX23" s="46"/>
      <c r="JKY23" s="46"/>
      <c r="JKZ23" s="46"/>
      <c r="JLA23" s="46"/>
      <c r="JLB23" s="46"/>
      <c r="JLC23" s="46"/>
      <c r="JLD23" s="46"/>
      <c r="JLE23" s="46"/>
      <c r="JLF23" s="46"/>
      <c r="JLG23" s="46"/>
      <c r="JLH23" s="46"/>
      <c r="JLI23" s="46"/>
      <c r="JLJ23" s="46"/>
      <c r="JLK23" s="46"/>
      <c r="JLL23" s="46"/>
      <c r="JLM23" s="46"/>
      <c r="JLN23" s="46"/>
      <c r="JLO23" s="46"/>
      <c r="JLP23" s="46"/>
      <c r="JLQ23" s="46"/>
      <c r="JLR23" s="46"/>
      <c r="JLS23" s="46"/>
      <c r="JLT23" s="46"/>
      <c r="JLU23" s="46"/>
      <c r="JLV23" s="46"/>
      <c r="JLW23" s="46"/>
      <c r="JLX23" s="46"/>
      <c r="JLY23" s="46"/>
      <c r="JLZ23" s="46"/>
      <c r="JMA23" s="46"/>
      <c r="JMB23" s="46"/>
      <c r="JMC23" s="46"/>
      <c r="JMD23" s="46"/>
      <c r="JME23" s="46"/>
      <c r="JMF23" s="46"/>
      <c r="JMG23" s="46"/>
      <c r="JMH23" s="46"/>
      <c r="JMI23" s="46"/>
      <c r="JMJ23" s="46"/>
      <c r="JMK23" s="46"/>
      <c r="JML23" s="46"/>
      <c r="JMM23" s="46"/>
      <c r="JMN23" s="46"/>
      <c r="JMO23" s="46"/>
      <c r="JMP23" s="46"/>
      <c r="JMQ23" s="46"/>
      <c r="JMR23" s="46"/>
      <c r="JMS23" s="46"/>
      <c r="JMT23" s="46"/>
      <c r="JMU23" s="46"/>
      <c r="JMV23" s="46"/>
      <c r="JMW23" s="46"/>
      <c r="JMX23" s="46"/>
      <c r="JMY23" s="46"/>
      <c r="JMZ23" s="46"/>
      <c r="JNA23" s="46"/>
      <c r="JNB23" s="46"/>
      <c r="JNC23" s="46"/>
      <c r="JND23" s="46"/>
      <c r="JNE23" s="46"/>
      <c r="JNF23" s="46"/>
      <c r="JNG23" s="46"/>
      <c r="JNH23" s="46"/>
      <c r="JNI23" s="46"/>
      <c r="JNJ23" s="46"/>
      <c r="JNK23" s="46"/>
      <c r="JNL23" s="46"/>
      <c r="JNM23" s="46"/>
      <c r="JNN23" s="46"/>
      <c r="JNO23" s="46"/>
      <c r="JNP23" s="46"/>
      <c r="JNQ23" s="46"/>
      <c r="JNR23" s="46"/>
      <c r="JNS23" s="46"/>
      <c r="JNT23" s="46"/>
      <c r="JNU23" s="46"/>
      <c r="JNV23" s="46"/>
      <c r="JNW23" s="46"/>
      <c r="JNX23" s="46"/>
      <c r="JNY23" s="46"/>
      <c r="JNZ23" s="46"/>
      <c r="JOA23" s="46"/>
      <c r="JOB23" s="46"/>
      <c r="JOC23" s="46"/>
      <c r="JOD23" s="46"/>
      <c r="JOE23" s="46"/>
      <c r="JOF23" s="46"/>
      <c r="JOG23" s="46"/>
      <c r="JOH23" s="46"/>
      <c r="JOI23" s="46"/>
      <c r="JOJ23" s="46"/>
      <c r="JOK23" s="46"/>
      <c r="JOL23" s="46"/>
      <c r="JOM23" s="46"/>
      <c r="JON23" s="46"/>
      <c r="JOO23" s="46"/>
      <c r="JOP23" s="46"/>
      <c r="JOQ23" s="46"/>
      <c r="JOR23" s="46"/>
      <c r="JOS23" s="46"/>
      <c r="JOT23" s="46"/>
      <c r="JOU23" s="46"/>
      <c r="JOV23" s="46"/>
      <c r="JOW23" s="46"/>
      <c r="JOX23" s="46"/>
      <c r="JOY23" s="46"/>
      <c r="JOZ23" s="46"/>
      <c r="JPA23" s="46"/>
      <c r="JPB23" s="46"/>
      <c r="JPC23" s="46"/>
      <c r="JPD23" s="46"/>
      <c r="JPE23" s="46"/>
      <c r="JPF23" s="46"/>
      <c r="JPG23" s="46"/>
      <c r="JPH23" s="46"/>
      <c r="JPI23" s="46"/>
      <c r="JPJ23" s="46"/>
      <c r="JPK23" s="46"/>
      <c r="JPL23" s="46"/>
      <c r="JPM23" s="46"/>
      <c r="JPN23" s="46"/>
      <c r="JPO23" s="46"/>
      <c r="JPP23" s="46"/>
      <c r="JPQ23" s="46"/>
      <c r="JPR23" s="46"/>
      <c r="JPS23" s="46"/>
      <c r="JPT23" s="46"/>
      <c r="JPU23" s="46"/>
      <c r="JPV23" s="46"/>
      <c r="JPW23" s="46"/>
      <c r="JPX23" s="46"/>
      <c r="JPY23" s="46"/>
      <c r="JPZ23" s="46"/>
      <c r="JQA23" s="46"/>
      <c r="JQB23" s="46"/>
      <c r="JQC23" s="46"/>
      <c r="JQD23" s="46"/>
      <c r="JQE23" s="46"/>
      <c r="JQF23" s="46"/>
      <c r="JQG23" s="46"/>
      <c r="JQH23" s="46"/>
      <c r="JQI23" s="46"/>
      <c r="JQJ23" s="46"/>
      <c r="JQK23" s="46"/>
      <c r="JQL23" s="46"/>
      <c r="JQM23" s="46"/>
      <c r="JQN23" s="46"/>
      <c r="JQO23" s="46"/>
      <c r="JQP23" s="46"/>
      <c r="JQQ23" s="46"/>
      <c r="JQR23" s="46"/>
      <c r="JQS23" s="46"/>
      <c r="JQT23" s="46"/>
      <c r="JQU23" s="46"/>
      <c r="JQV23" s="46"/>
      <c r="JQW23" s="46"/>
      <c r="JQX23" s="46"/>
      <c r="JQY23" s="46"/>
      <c r="JQZ23" s="46"/>
      <c r="JRA23" s="46"/>
      <c r="JRB23" s="46"/>
      <c r="JRC23" s="46"/>
      <c r="JRD23" s="46"/>
      <c r="JRE23" s="46"/>
      <c r="JRF23" s="46"/>
      <c r="JRG23" s="46"/>
      <c r="JRH23" s="46"/>
      <c r="JRI23" s="46"/>
      <c r="JRJ23" s="46"/>
      <c r="JRK23" s="46"/>
      <c r="JRL23" s="46"/>
      <c r="JRM23" s="46"/>
      <c r="JRN23" s="46"/>
      <c r="JRO23" s="46"/>
      <c r="JRP23" s="46"/>
      <c r="JRQ23" s="46"/>
      <c r="JRR23" s="46"/>
      <c r="JRS23" s="46"/>
      <c r="JRT23" s="46"/>
      <c r="JRU23" s="46"/>
      <c r="JRV23" s="46"/>
      <c r="JRW23" s="46"/>
      <c r="JRX23" s="46"/>
      <c r="JRY23" s="46"/>
      <c r="JRZ23" s="46"/>
      <c r="JSA23" s="46"/>
      <c r="JSB23" s="46"/>
      <c r="JSC23" s="46"/>
      <c r="JSD23" s="46"/>
      <c r="JSE23" s="46"/>
      <c r="JSF23" s="46"/>
      <c r="JSG23" s="46"/>
      <c r="JSH23" s="46"/>
      <c r="JSI23" s="46"/>
      <c r="JSJ23" s="46"/>
      <c r="JSK23" s="46"/>
      <c r="JSL23" s="46"/>
      <c r="JSM23" s="46"/>
      <c r="JSN23" s="46"/>
      <c r="JSO23" s="46"/>
      <c r="JSP23" s="46"/>
      <c r="JSQ23" s="46"/>
      <c r="JSR23" s="46"/>
      <c r="JSS23" s="46"/>
      <c r="JST23" s="46"/>
      <c r="JSU23" s="46"/>
      <c r="JSV23" s="46"/>
      <c r="JSW23" s="46"/>
      <c r="JSX23" s="46"/>
      <c r="JSY23" s="46"/>
      <c r="JSZ23" s="46"/>
      <c r="JTA23" s="46"/>
      <c r="JTB23" s="46"/>
      <c r="JTC23" s="46"/>
      <c r="JTD23" s="46"/>
      <c r="JTE23" s="46"/>
      <c r="JTF23" s="46"/>
      <c r="JTG23" s="46"/>
      <c r="JTH23" s="46"/>
      <c r="JTI23" s="46"/>
      <c r="JTJ23" s="46"/>
      <c r="JTK23" s="46"/>
      <c r="JTL23" s="46"/>
      <c r="JTM23" s="46"/>
      <c r="JTN23" s="46"/>
      <c r="JTO23" s="46"/>
      <c r="JTP23" s="46"/>
      <c r="JTQ23" s="46"/>
      <c r="JTR23" s="46"/>
      <c r="JTS23" s="46"/>
      <c r="JTT23" s="46"/>
      <c r="JTU23" s="46"/>
      <c r="JTV23" s="46"/>
      <c r="JTW23" s="46"/>
      <c r="JTX23" s="46"/>
      <c r="JTY23" s="46"/>
      <c r="JTZ23" s="46"/>
      <c r="JUA23" s="46"/>
      <c r="JUB23" s="46"/>
      <c r="JUC23" s="46"/>
      <c r="JUD23" s="46"/>
      <c r="JUE23" s="46"/>
      <c r="JUF23" s="46"/>
      <c r="JUG23" s="46"/>
      <c r="JUH23" s="46"/>
      <c r="JUI23" s="46"/>
      <c r="JUJ23" s="46"/>
      <c r="JUK23" s="46"/>
      <c r="JUL23" s="46"/>
      <c r="JUM23" s="46"/>
      <c r="JUN23" s="46"/>
      <c r="JUO23" s="46"/>
      <c r="JUP23" s="46"/>
      <c r="JUQ23" s="46"/>
      <c r="JUR23" s="46"/>
      <c r="JUS23" s="46"/>
      <c r="JUT23" s="46"/>
      <c r="JUU23" s="46"/>
      <c r="JUV23" s="46"/>
      <c r="JUW23" s="46"/>
      <c r="JUX23" s="46"/>
      <c r="JUY23" s="46"/>
      <c r="JUZ23" s="46"/>
      <c r="JVA23" s="46"/>
      <c r="JVB23" s="46"/>
      <c r="JVC23" s="46"/>
      <c r="JVD23" s="46"/>
      <c r="JVE23" s="46"/>
      <c r="JVF23" s="46"/>
      <c r="JVG23" s="46"/>
      <c r="JVH23" s="46"/>
      <c r="JVI23" s="46"/>
      <c r="JVJ23" s="46"/>
      <c r="JVK23" s="46"/>
      <c r="JVL23" s="46"/>
      <c r="JVM23" s="46"/>
      <c r="JVN23" s="46"/>
      <c r="JVO23" s="46"/>
      <c r="JVP23" s="46"/>
      <c r="JVQ23" s="46"/>
      <c r="JVR23" s="46"/>
      <c r="JVS23" s="46"/>
      <c r="JVT23" s="46"/>
      <c r="JVU23" s="46"/>
      <c r="JVV23" s="46"/>
      <c r="JVW23" s="46"/>
      <c r="JVX23" s="46"/>
      <c r="JVY23" s="46"/>
      <c r="JVZ23" s="46"/>
      <c r="JWA23" s="46"/>
      <c r="JWB23" s="46"/>
      <c r="JWC23" s="46"/>
      <c r="JWD23" s="46"/>
      <c r="JWE23" s="46"/>
      <c r="JWF23" s="46"/>
      <c r="JWG23" s="46"/>
      <c r="JWH23" s="46"/>
      <c r="JWI23" s="46"/>
      <c r="JWJ23" s="46"/>
      <c r="JWK23" s="46"/>
      <c r="JWL23" s="46"/>
      <c r="JWM23" s="46"/>
      <c r="JWN23" s="46"/>
      <c r="JWO23" s="46"/>
      <c r="JWP23" s="46"/>
      <c r="JWQ23" s="46"/>
      <c r="JWR23" s="46"/>
      <c r="JWS23" s="46"/>
      <c r="JWT23" s="46"/>
      <c r="JWU23" s="46"/>
      <c r="JWV23" s="46"/>
      <c r="JWW23" s="46"/>
      <c r="JWX23" s="46"/>
      <c r="JWY23" s="46"/>
      <c r="JWZ23" s="46"/>
      <c r="JXA23" s="46"/>
      <c r="JXB23" s="46"/>
      <c r="JXC23" s="46"/>
      <c r="JXD23" s="46"/>
      <c r="JXE23" s="46"/>
      <c r="JXF23" s="46"/>
      <c r="JXG23" s="46"/>
      <c r="JXH23" s="46"/>
      <c r="JXI23" s="46"/>
      <c r="JXJ23" s="46"/>
      <c r="JXK23" s="46"/>
      <c r="JXL23" s="46"/>
      <c r="JXM23" s="46"/>
      <c r="JXN23" s="46"/>
      <c r="JXO23" s="46"/>
      <c r="JXP23" s="46"/>
      <c r="JXQ23" s="46"/>
      <c r="JXR23" s="46"/>
      <c r="JXS23" s="46"/>
      <c r="JXT23" s="46"/>
      <c r="JXU23" s="46"/>
      <c r="JXV23" s="46"/>
      <c r="JXW23" s="46"/>
      <c r="JXX23" s="46"/>
      <c r="JXY23" s="46"/>
      <c r="JXZ23" s="46"/>
      <c r="JYA23" s="46"/>
      <c r="JYB23" s="46"/>
      <c r="JYC23" s="46"/>
      <c r="JYD23" s="46"/>
      <c r="JYE23" s="46"/>
      <c r="JYF23" s="46"/>
      <c r="JYG23" s="46"/>
      <c r="JYH23" s="46"/>
      <c r="JYI23" s="46"/>
      <c r="JYJ23" s="46"/>
      <c r="JYK23" s="46"/>
      <c r="JYL23" s="46"/>
      <c r="JYM23" s="46"/>
      <c r="JYN23" s="46"/>
      <c r="JYO23" s="46"/>
      <c r="JYP23" s="46"/>
      <c r="JYQ23" s="46"/>
      <c r="JYR23" s="46"/>
      <c r="JYS23" s="46"/>
      <c r="JYT23" s="46"/>
      <c r="JYU23" s="46"/>
      <c r="JYV23" s="46"/>
      <c r="JYW23" s="46"/>
      <c r="JYX23" s="46"/>
      <c r="JYY23" s="46"/>
      <c r="JYZ23" s="46"/>
      <c r="JZA23" s="46"/>
      <c r="JZB23" s="46"/>
      <c r="JZC23" s="46"/>
      <c r="JZD23" s="46"/>
      <c r="JZE23" s="46"/>
      <c r="JZF23" s="46"/>
      <c r="JZG23" s="46"/>
      <c r="JZH23" s="46"/>
      <c r="JZI23" s="46"/>
      <c r="JZJ23" s="46"/>
      <c r="JZK23" s="46"/>
      <c r="JZL23" s="46"/>
      <c r="JZM23" s="46"/>
      <c r="JZN23" s="46"/>
      <c r="JZO23" s="46"/>
      <c r="JZP23" s="46"/>
      <c r="JZQ23" s="46"/>
      <c r="JZR23" s="46"/>
      <c r="JZS23" s="46"/>
      <c r="JZT23" s="46"/>
      <c r="JZU23" s="46"/>
      <c r="JZV23" s="46"/>
      <c r="JZW23" s="46"/>
      <c r="JZX23" s="46"/>
      <c r="JZY23" s="46"/>
      <c r="JZZ23" s="46"/>
      <c r="KAA23" s="46"/>
      <c r="KAB23" s="46"/>
      <c r="KAC23" s="46"/>
      <c r="KAD23" s="46"/>
      <c r="KAE23" s="46"/>
      <c r="KAF23" s="46"/>
      <c r="KAG23" s="46"/>
      <c r="KAH23" s="46"/>
      <c r="KAI23" s="46"/>
      <c r="KAJ23" s="46"/>
      <c r="KAK23" s="46"/>
      <c r="KAL23" s="46"/>
      <c r="KAM23" s="46"/>
      <c r="KAN23" s="46"/>
      <c r="KAO23" s="46"/>
      <c r="KAP23" s="46"/>
      <c r="KAQ23" s="46"/>
      <c r="KAR23" s="46"/>
      <c r="KAS23" s="46"/>
      <c r="KAT23" s="46"/>
      <c r="KAU23" s="46"/>
      <c r="KAV23" s="46"/>
      <c r="KAW23" s="46"/>
      <c r="KAX23" s="46"/>
      <c r="KAY23" s="46"/>
      <c r="KAZ23" s="46"/>
      <c r="KBA23" s="46"/>
      <c r="KBB23" s="46"/>
      <c r="KBC23" s="46"/>
      <c r="KBD23" s="46"/>
      <c r="KBE23" s="46"/>
      <c r="KBF23" s="46"/>
      <c r="KBG23" s="46"/>
      <c r="KBH23" s="46"/>
      <c r="KBI23" s="46"/>
      <c r="KBJ23" s="46"/>
      <c r="KBK23" s="46"/>
      <c r="KBL23" s="46"/>
      <c r="KBM23" s="46"/>
      <c r="KBN23" s="46"/>
      <c r="KBO23" s="46"/>
      <c r="KBP23" s="46"/>
      <c r="KBQ23" s="46"/>
      <c r="KBR23" s="46"/>
      <c r="KBS23" s="46"/>
      <c r="KBT23" s="46"/>
      <c r="KBU23" s="46"/>
      <c r="KBV23" s="46"/>
      <c r="KBW23" s="46"/>
      <c r="KBX23" s="46"/>
      <c r="KBY23" s="46"/>
      <c r="KBZ23" s="46"/>
      <c r="KCA23" s="46"/>
      <c r="KCB23" s="46"/>
      <c r="KCC23" s="46"/>
      <c r="KCD23" s="46"/>
      <c r="KCE23" s="46"/>
      <c r="KCF23" s="46"/>
      <c r="KCG23" s="46"/>
      <c r="KCH23" s="46"/>
      <c r="KCI23" s="46"/>
      <c r="KCJ23" s="46"/>
      <c r="KCK23" s="46"/>
      <c r="KCL23" s="46"/>
      <c r="KCM23" s="46"/>
      <c r="KCN23" s="46"/>
      <c r="KCO23" s="46"/>
      <c r="KCP23" s="46"/>
      <c r="KCQ23" s="46"/>
      <c r="KCR23" s="46"/>
      <c r="KCS23" s="46"/>
      <c r="KCT23" s="46"/>
      <c r="KCU23" s="46"/>
      <c r="KCV23" s="46"/>
      <c r="KCW23" s="46"/>
      <c r="KCX23" s="46"/>
      <c r="KCY23" s="46"/>
      <c r="KCZ23" s="46"/>
      <c r="KDA23" s="46"/>
      <c r="KDB23" s="46"/>
      <c r="KDC23" s="46"/>
      <c r="KDD23" s="46"/>
      <c r="KDE23" s="46"/>
      <c r="KDF23" s="46"/>
      <c r="KDG23" s="46"/>
      <c r="KDH23" s="46"/>
      <c r="KDI23" s="46"/>
      <c r="KDJ23" s="46"/>
      <c r="KDK23" s="46"/>
      <c r="KDL23" s="46"/>
      <c r="KDM23" s="46"/>
      <c r="KDN23" s="46"/>
      <c r="KDO23" s="46"/>
      <c r="KDP23" s="46"/>
      <c r="KDQ23" s="46"/>
      <c r="KDR23" s="46"/>
      <c r="KDS23" s="46"/>
      <c r="KDT23" s="46"/>
      <c r="KDU23" s="46"/>
      <c r="KDV23" s="46"/>
      <c r="KDW23" s="46"/>
      <c r="KDX23" s="46"/>
      <c r="KDY23" s="46"/>
      <c r="KDZ23" s="46"/>
      <c r="KEA23" s="46"/>
      <c r="KEB23" s="46"/>
      <c r="KEC23" s="46"/>
      <c r="KED23" s="46"/>
      <c r="KEE23" s="46"/>
      <c r="KEF23" s="46"/>
      <c r="KEG23" s="46"/>
      <c r="KEH23" s="46"/>
      <c r="KEI23" s="46"/>
      <c r="KEJ23" s="46"/>
      <c r="KEK23" s="46"/>
      <c r="KEL23" s="46"/>
      <c r="KEM23" s="46"/>
      <c r="KEN23" s="46"/>
      <c r="KEO23" s="46"/>
      <c r="KEP23" s="46"/>
      <c r="KEQ23" s="46"/>
      <c r="KER23" s="46"/>
      <c r="KES23" s="46"/>
      <c r="KET23" s="46"/>
      <c r="KEU23" s="46"/>
      <c r="KEV23" s="46"/>
      <c r="KEW23" s="46"/>
      <c r="KEX23" s="46"/>
      <c r="KEY23" s="46"/>
      <c r="KEZ23" s="46"/>
      <c r="KFA23" s="46"/>
      <c r="KFB23" s="46"/>
      <c r="KFC23" s="46"/>
      <c r="KFD23" s="46"/>
      <c r="KFE23" s="46"/>
      <c r="KFF23" s="46"/>
      <c r="KFG23" s="46"/>
      <c r="KFH23" s="46"/>
      <c r="KFI23" s="46"/>
      <c r="KFJ23" s="46"/>
      <c r="KFK23" s="46"/>
      <c r="KFL23" s="46"/>
      <c r="KFM23" s="46"/>
      <c r="KFN23" s="46"/>
      <c r="KFO23" s="46"/>
      <c r="KFP23" s="46"/>
      <c r="KFQ23" s="46"/>
      <c r="KFR23" s="46"/>
      <c r="KFS23" s="46"/>
      <c r="KFT23" s="46"/>
      <c r="KFU23" s="46"/>
      <c r="KFV23" s="46"/>
      <c r="KFW23" s="46"/>
      <c r="KFX23" s="46"/>
      <c r="KFY23" s="46"/>
      <c r="KFZ23" s="46"/>
      <c r="KGA23" s="46"/>
      <c r="KGB23" s="46"/>
      <c r="KGC23" s="46"/>
      <c r="KGD23" s="46"/>
      <c r="KGE23" s="46"/>
      <c r="KGF23" s="46"/>
      <c r="KGG23" s="46"/>
      <c r="KGH23" s="46"/>
      <c r="KGI23" s="46"/>
      <c r="KGJ23" s="46"/>
      <c r="KGK23" s="46"/>
      <c r="KGL23" s="46"/>
      <c r="KGM23" s="46"/>
      <c r="KGN23" s="46"/>
      <c r="KGO23" s="46"/>
      <c r="KGP23" s="46"/>
      <c r="KGQ23" s="46"/>
      <c r="KGR23" s="46"/>
      <c r="KGS23" s="46"/>
      <c r="KGT23" s="46"/>
      <c r="KGU23" s="46"/>
      <c r="KGV23" s="46"/>
      <c r="KGW23" s="46"/>
      <c r="KGX23" s="46"/>
      <c r="KGY23" s="46"/>
      <c r="KGZ23" s="46"/>
      <c r="KHA23" s="46"/>
      <c r="KHB23" s="46"/>
      <c r="KHC23" s="46"/>
      <c r="KHD23" s="46"/>
      <c r="KHE23" s="46"/>
      <c r="KHF23" s="46"/>
      <c r="KHG23" s="46"/>
      <c r="KHH23" s="46"/>
      <c r="KHI23" s="46"/>
      <c r="KHJ23" s="46"/>
      <c r="KHK23" s="46"/>
      <c r="KHL23" s="46"/>
      <c r="KHM23" s="46"/>
      <c r="KHN23" s="46"/>
      <c r="KHO23" s="46"/>
      <c r="KHP23" s="46"/>
      <c r="KHQ23" s="46"/>
      <c r="KHR23" s="46"/>
      <c r="KHS23" s="46"/>
      <c r="KHT23" s="46"/>
      <c r="KHU23" s="46"/>
      <c r="KHV23" s="46"/>
      <c r="KHW23" s="46"/>
      <c r="KHX23" s="46"/>
      <c r="KHY23" s="46"/>
      <c r="KHZ23" s="46"/>
      <c r="KIA23" s="46"/>
      <c r="KIB23" s="46"/>
      <c r="KIC23" s="46"/>
      <c r="KID23" s="46"/>
      <c r="KIE23" s="46"/>
      <c r="KIF23" s="46"/>
      <c r="KIG23" s="46"/>
      <c r="KIH23" s="46"/>
      <c r="KII23" s="46"/>
      <c r="KIJ23" s="46"/>
      <c r="KIK23" s="46"/>
      <c r="KIL23" s="46"/>
      <c r="KIM23" s="46"/>
      <c r="KIN23" s="46"/>
      <c r="KIO23" s="46"/>
      <c r="KIP23" s="46"/>
      <c r="KIQ23" s="46"/>
      <c r="KIR23" s="46"/>
      <c r="KIS23" s="46"/>
      <c r="KIT23" s="46"/>
      <c r="KIU23" s="46"/>
      <c r="KIV23" s="46"/>
      <c r="KIW23" s="46"/>
      <c r="KIX23" s="46"/>
      <c r="KIY23" s="46"/>
      <c r="KIZ23" s="46"/>
      <c r="KJA23" s="46"/>
      <c r="KJB23" s="46"/>
      <c r="KJC23" s="46"/>
      <c r="KJD23" s="46"/>
      <c r="KJE23" s="46"/>
      <c r="KJF23" s="46"/>
      <c r="KJG23" s="46"/>
      <c r="KJH23" s="46"/>
      <c r="KJI23" s="46"/>
      <c r="KJJ23" s="46"/>
      <c r="KJK23" s="46"/>
      <c r="KJL23" s="46"/>
      <c r="KJM23" s="46"/>
      <c r="KJN23" s="46"/>
      <c r="KJO23" s="46"/>
      <c r="KJP23" s="46"/>
      <c r="KJQ23" s="46"/>
      <c r="KJR23" s="46"/>
      <c r="KJS23" s="46"/>
      <c r="KJT23" s="46"/>
      <c r="KJU23" s="46"/>
      <c r="KJV23" s="46"/>
      <c r="KJW23" s="46"/>
      <c r="KJX23" s="46"/>
      <c r="KJY23" s="46"/>
      <c r="KJZ23" s="46"/>
      <c r="KKA23" s="46"/>
      <c r="KKB23" s="46"/>
      <c r="KKC23" s="46"/>
      <c r="KKD23" s="46"/>
      <c r="KKE23" s="46"/>
      <c r="KKF23" s="46"/>
      <c r="KKG23" s="46"/>
      <c r="KKH23" s="46"/>
      <c r="KKI23" s="46"/>
      <c r="KKJ23" s="46"/>
      <c r="KKK23" s="46"/>
      <c r="KKL23" s="46"/>
      <c r="KKM23" s="46"/>
      <c r="KKN23" s="46"/>
      <c r="KKO23" s="46"/>
      <c r="KKP23" s="46"/>
      <c r="KKQ23" s="46"/>
      <c r="KKR23" s="46"/>
      <c r="KKS23" s="46"/>
      <c r="KKT23" s="46"/>
      <c r="KKU23" s="46"/>
      <c r="KKV23" s="46"/>
      <c r="KKW23" s="46"/>
      <c r="KKX23" s="46"/>
      <c r="KKY23" s="46"/>
      <c r="KKZ23" s="46"/>
      <c r="KLA23" s="46"/>
      <c r="KLB23" s="46"/>
      <c r="KLC23" s="46"/>
      <c r="KLD23" s="46"/>
      <c r="KLE23" s="46"/>
      <c r="KLF23" s="46"/>
      <c r="KLG23" s="46"/>
      <c r="KLH23" s="46"/>
      <c r="KLI23" s="46"/>
      <c r="KLJ23" s="46"/>
      <c r="KLK23" s="46"/>
      <c r="KLL23" s="46"/>
      <c r="KLM23" s="46"/>
      <c r="KLN23" s="46"/>
      <c r="KLO23" s="46"/>
      <c r="KLP23" s="46"/>
      <c r="KLQ23" s="46"/>
      <c r="KLR23" s="46"/>
      <c r="KLS23" s="46"/>
      <c r="KLT23" s="46"/>
      <c r="KLU23" s="46"/>
      <c r="KLV23" s="46"/>
      <c r="KLW23" s="46"/>
      <c r="KLX23" s="46"/>
      <c r="KLY23" s="46"/>
      <c r="KLZ23" s="46"/>
      <c r="KMA23" s="46"/>
      <c r="KMB23" s="46"/>
      <c r="KMC23" s="46"/>
      <c r="KMD23" s="46"/>
      <c r="KME23" s="46"/>
      <c r="KMF23" s="46"/>
      <c r="KMG23" s="46"/>
      <c r="KMH23" s="46"/>
      <c r="KMI23" s="46"/>
      <c r="KMJ23" s="46"/>
      <c r="KMK23" s="46"/>
      <c r="KML23" s="46"/>
      <c r="KMM23" s="46"/>
      <c r="KMN23" s="46"/>
      <c r="KMO23" s="46"/>
      <c r="KMP23" s="46"/>
      <c r="KMQ23" s="46"/>
      <c r="KMR23" s="46"/>
      <c r="KMS23" s="46"/>
      <c r="KMT23" s="46"/>
      <c r="KMU23" s="46"/>
      <c r="KMV23" s="46"/>
      <c r="KMW23" s="46"/>
      <c r="KMX23" s="46"/>
      <c r="KMY23" s="46"/>
      <c r="KMZ23" s="46"/>
      <c r="KNA23" s="46"/>
      <c r="KNB23" s="46"/>
      <c r="KNC23" s="46"/>
      <c r="KND23" s="46"/>
      <c r="KNE23" s="46"/>
      <c r="KNF23" s="46"/>
      <c r="KNG23" s="46"/>
      <c r="KNH23" s="46"/>
      <c r="KNI23" s="46"/>
      <c r="KNJ23" s="46"/>
      <c r="KNK23" s="46"/>
      <c r="KNL23" s="46"/>
      <c r="KNM23" s="46"/>
      <c r="KNN23" s="46"/>
      <c r="KNO23" s="46"/>
      <c r="KNP23" s="46"/>
      <c r="KNQ23" s="46"/>
      <c r="KNR23" s="46"/>
      <c r="KNS23" s="46"/>
      <c r="KNT23" s="46"/>
      <c r="KNU23" s="46"/>
      <c r="KNV23" s="46"/>
      <c r="KNW23" s="46"/>
      <c r="KNX23" s="46"/>
      <c r="KNY23" s="46"/>
      <c r="KNZ23" s="46"/>
      <c r="KOA23" s="46"/>
      <c r="KOB23" s="46"/>
      <c r="KOC23" s="46"/>
      <c r="KOD23" s="46"/>
      <c r="KOE23" s="46"/>
      <c r="KOF23" s="46"/>
      <c r="KOG23" s="46"/>
      <c r="KOH23" s="46"/>
      <c r="KOI23" s="46"/>
      <c r="KOJ23" s="46"/>
      <c r="KOK23" s="46"/>
      <c r="KOL23" s="46"/>
      <c r="KOM23" s="46"/>
      <c r="KON23" s="46"/>
      <c r="KOO23" s="46"/>
      <c r="KOP23" s="46"/>
      <c r="KOQ23" s="46"/>
      <c r="KOR23" s="46"/>
      <c r="KOS23" s="46"/>
      <c r="KOT23" s="46"/>
      <c r="KOU23" s="46"/>
      <c r="KOV23" s="46"/>
      <c r="KOW23" s="46"/>
      <c r="KOX23" s="46"/>
      <c r="KOY23" s="46"/>
      <c r="KOZ23" s="46"/>
      <c r="KPA23" s="46"/>
      <c r="KPB23" s="46"/>
      <c r="KPC23" s="46"/>
      <c r="KPD23" s="46"/>
      <c r="KPE23" s="46"/>
      <c r="KPF23" s="46"/>
      <c r="KPG23" s="46"/>
      <c r="KPH23" s="46"/>
      <c r="KPI23" s="46"/>
      <c r="KPJ23" s="46"/>
      <c r="KPK23" s="46"/>
      <c r="KPL23" s="46"/>
      <c r="KPM23" s="46"/>
      <c r="KPN23" s="46"/>
      <c r="KPO23" s="46"/>
      <c r="KPP23" s="46"/>
      <c r="KPQ23" s="46"/>
      <c r="KPR23" s="46"/>
      <c r="KPS23" s="46"/>
      <c r="KPT23" s="46"/>
      <c r="KPU23" s="46"/>
      <c r="KPV23" s="46"/>
      <c r="KPW23" s="46"/>
      <c r="KPX23" s="46"/>
      <c r="KPY23" s="46"/>
      <c r="KPZ23" s="46"/>
      <c r="KQA23" s="46"/>
      <c r="KQB23" s="46"/>
      <c r="KQC23" s="46"/>
      <c r="KQD23" s="46"/>
      <c r="KQE23" s="46"/>
      <c r="KQF23" s="46"/>
      <c r="KQG23" s="46"/>
      <c r="KQH23" s="46"/>
      <c r="KQI23" s="46"/>
      <c r="KQJ23" s="46"/>
      <c r="KQK23" s="46"/>
      <c r="KQL23" s="46"/>
      <c r="KQM23" s="46"/>
      <c r="KQN23" s="46"/>
      <c r="KQO23" s="46"/>
      <c r="KQP23" s="46"/>
      <c r="KQQ23" s="46"/>
      <c r="KQR23" s="46"/>
      <c r="KQS23" s="46"/>
      <c r="KQT23" s="46"/>
      <c r="KQU23" s="46"/>
      <c r="KQV23" s="46"/>
      <c r="KQW23" s="46"/>
      <c r="KQX23" s="46"/>
      <c r="KQY23" s="46"/>
      <c r="KQZ23" s="46"/>
      <c r="KRA23" s="46"/>
      <c r="KRB23" s="46"/>
      <c r="KRC23" s="46"/>
      <c r="KRD23" s="46"/>
      <c r="KRE23" s="46"/>
      <c r="KRF23" s="46"/>
      <c r="KRG23" s="46"/>
      <c r="KRH23" s="46"/>
      <c r="KRI23" s="46"/>
      <c r="KRJ23" s="46"/>
      <c r="KRK23" s="46"/>
      <c r="KRL23" s="46"/>
      <c r="KRM23" s="46"/>
      <c r="KRN23" s="46"/>
      <c r="KRO23" s="46"/>
      <c r="KRP23" s="46"/>
      <c r="KRQ23" s="46"/>
      <c r="KRR23" s="46"/>
      <c r="KRS23" s="46"/>
      <c r="KRT23" s="46"/>
      <c r="KRU23" s="46"/>
      <c r="KRV23" s="46"/>
      <c r="KRW23" s="46"/>
      <c r="KRX23" s="46"/>
      <c r="KRY23" s="46"/>
      <c r="KRZ23" s="46"/>
      <c r="KSA23" s="46"/>
      <c r="KSB23" s="46"/>
      <c r="KSC23" s="46"/>
      <c r="KSD23" s="46"/>
      <c r="KSE23" s="46"/>
      <c r="KSF23" s="46"/>
      <c r="KSG23" s="46"/>
      <c r="KSH23" s="46"/>
      <c r="KSI23" s="46"/>
      <c r="KSJ23" s="46"/>
      <c r="KSK23" s="46"/>
      <c r="KSL23" s="46"/>
      <c r="KSM23" s="46"/>
      <c r="KSN23" s="46"/>
      <c r="KSO23" s="46"/>
      <c r="KSP23" s="46"/>
      <c r="KSQ23" s="46"/>
      <c r="KSR23" s="46"/>
      <c r="KSS23" s="46"/>
      <c r="KST23" s="46"/>
      <c r="KSU23" s="46"/>
      <c r="KSV23" s="46"/>
      <c r="KSW23" s="46"/>
      <c r="KSX23" s="46"/>
      <c r="KSY23" s="46"/>
      <c r="KSZ23" s="46"/>
      <c r="KTA23" s="46"/>
      <c r="KTB23" s="46"/>
      <c r="KTC23" s="46"/>
      <c r="KTD23" s="46"/>
      <c r="KTE23" s="46"/>
      <c r="KTF23" s="46"/>
      <c r="KTG23" s="46"/>
      <c r="KTH23" s="46"/>
      <c r="KTI23" s="46"/>
      <c r="KTJ23" s="46"/>
      <c r="KTK23" s="46"/>
      <c r="KTL23" s="46"/>
      <c r="KTM23" s="46"/>
      <c r="KTN23" s="46"/>
      <c r="KTO23" s="46"/>
      <c r="KTP23" s="46"/>
      <c r="KTQ23" s="46"/>
      <c r="KTR23" s="46"/>
      <c r="KTS23" s="46"/>
      <c r="KTT23" s="46"/>
      <c r="KTU23" s="46"/>
      <c r="KTV23" s="46"/>
      <c r="KTW23" s="46"/>
      <c r="KTX23" s="46"/>
      <c r="KTY23" s="46"/>
      <c r="KTZ23" s="46"/>
      <c r="KUA23" s="46"/>
      <c r="KUB23" s="46"/>
      <c r="KUC23" s="46"/>
      <c r="KUD23" s="46"/>
      <c r="KUE23" s="46"/>
      <c r="KUF23" s="46"/>
      <c r="KUG23" s="46"/>
      <c r="KUH23" s="46"/>
      <c r="KUI23" s="46"/>
      <c r="KUJ23" s="46"/>
      <c r="KUK23" s="46"/>
      <c r="KUL23" s="46"/>
      <c r="KUM23" s="46"/>
      <c r="KUN23" s="46"/>
      <c r="KUO23" s="46"/>
      <c r="KUP23" s="46"/>
      <c r="KUQ23" s="46"/>
      <c r="KUR23" s="46"/>
      <c r="KUS23" s="46"/>
      <c r="KUT23" s="46"/>
      <c r="KUU23" s="46"/>
      <c r="KUV23" s="46"/>
      <c r="KUW23" s="46"/>
      <c r="KUX23" s="46"/>
      <c r="KUY23" s="46"/>
      <c r="KUZ23" s="46"/>
      <c r="KVA23" s="46"/>
      <c r="KVB23" s="46"/>
      <c r="KVC23" s="46"/>
      <c r="KVD23" s="46"/>
      <c r="KVE23" s="46"/>
      <c r="KVF23" s="46"/>
      <c r="KVG23" s="46"/>
      <c r="KVH23" s="46"/>
      <c r="KVI23" s="46"/>
      <c r="KVJ23" s="46"/>
      <c r="KVK23" s="46"/>
      <c r="KVL23" s="46"/>
      <c r="KVM23" s="46"/>
      <c r="KVN23" s="46"/>
      <c r="KVO23" s="46"/>
      <c r="KVP23" s="46"/>
      <c r="KVQ23" s="46"/>
      <c r="KVR23" s="46"/>
      <c r="KVS23" s="46"/>
      <c r="KVT23" s="46"/>
      <c r="KVU23" s="46"/>
      <c r="KVV23" s="46"/>
      <c r="KVW23" s="46"/>
      <c r="KVX23" s="46"/>
      <c r="KVY23" s="46"/>
      <c r="KVZ23" s="46"/>
      <c r="KWA23" s="46"/>
      <c r="KWB23" s="46"/>
      <c r="KWC23" s="46"/>
      <c r="KWD23" s="46"/>
      <c r="KWE23" s="46"/>
      <c r="KWF23" s="46"/>
      <c r="KWG23" s="46"/>
      <c r="KWH23" s="46"/>
      <c r="KWI23" s="46"/>
      <c r="KWJ23" s="46"/>
      <c r="KWK23" s="46"/>
      <c r="KWL23" s="46"/>
      <c r="KWM23" s="46"/>
      <c r="KWN23" s="46"/>
      <c r="KWO23" s="46"/>
      <c r="KWP23" s="46"/>
      <c r="KWQ23" s="46"/>
      <c r="KWR23" s="46"/>
      <c r="KWS23" s="46"/>
      <c r="KWT23" s="46"/>
      <c r="KWU23" s="46"/>
      <c r="KWV23" s="46"/>
      <c r="KWW23" s="46"/>
      <c r="KWX23" s="46"/>
      <c r="KWY23" s="46"/>
      <c r="KWZ23" s="46"/>
      <c r="KXA23" s="46"/>
      <c r="KXB23" s="46"/>
      <c r="KXC23" s="46"/>
      <c r="KXD23" s="46"/>
      <c r="KXE23" s="46"/>
      <c r="KXF23" s="46"/>
      <c r="KXG23" s="46"/>
      <c r="KXH23" s="46"/>
      <c r="KXI23" s="46"/>
      <c r="KXJ23" s="46"/>
      <c r="KXK23" s="46"/>
      <c r="KXL23" s="46"/>
      <c r="KXM23" s="46"/>
      <c r="KXN23" s="46"/>
      <c r="KXO23" s="46"/>
      <c r="KXP23" s="46"/>
      <c r="KXQ23" s="46"/>
      <c r="KXR23" s="46"/>
      <c r="KXS23" s="46"/>
      <c r="KXT23" s="46"/>
      <c r="KXU23" s="46"/>
      <c r="KXV23" s="46"/>
      <c r="KXW23" s="46"/>
      <c r="KXX23" s="46"/>
      <c r="KXY23" s="46"/>
      <c r="KXZ23" s="46"/>
      <c r="KYA23" s="46"/>
      <c r="KYB23" s="46"/>
      <c r="KYC23" s="46"/>
      <c r="KYD23" s="46"/>
      <c r="KYE23" s="46"/>
      <c r="KYF23" s="46"/>
      <c r="KYG23" s="46"/>
      <c r="KYH23" s="46"/>
      <c r="KYI23" s="46"/>
      <c r="KYJ23" s="46"/>
      <c r="KYK23" s="46"/>
      <c r="KYL23" s="46"/>
      <c r="KYM23" s="46"/>
      <c r="KYN23" s="46"/>
      <c r="KYO23" s="46"/>
      <c r="KYP23" s="46"/>
      <c r="KYQ23" s="46"/>
      <c r="KYR23" s="46"/>
      <c r="KYS23" s="46"/>
      <c r="KYT23" s="46"/>
      <c r="KYU23" s="46"/>
      <c r="KYV23" s="46"/>
      <c r="KYW23" s="46"/>
      <c r="KYX23" s="46"/>
      <c r="KYY23" s="46"/>
      <c r="KYZ23" s="46"/>
      <c r="KZA23" s="46"/>
      <c r="KZB23" s="46"/>
      <c r="KZC23" s="46"/>
      <c r="KZD23" s="46"/>
      <c r="KZE23" s="46"/>
      <c r="KZF23" s="46"/>
      <c r="KZG23" s="46"/>
      <c r="KZH23" s="46"/>
      <c r="KZI23" s="46"/>
      <c r="KZJ23" s="46"/>
      <c r="KZK23" s="46"/>
      <c r="KZL23" s="46"/>
      <c r="KZM23" s="46"/>
      <c r="KZN23" s="46"/>
      <c r="KZO23" s="46"/>
      <c r="KZP23" s="46"/>
      <c r="KZQ23" s="46"/>
      <c r="KZR23" s="46"/>
      <c r="KZS23" s="46"/>
      <c r="KZT23" s="46"/>
      <c r="KZU23" s="46"/>
      <c r="KZV23" s="46"/>
      <c r="KZW23" s="46"/>
      <c r="KZX23" s="46"/>
      <c r="KZY23" s="46"/>
      <c r="KZZ23" s="46"/>
      <c r="LAA23" s="46"/>
      <c r="LAB23" s="46"/>
      <c r="LAC23" s="46"/>
      <c r="LAD23" s="46"/>
      <c r="LAE23" s="46"/>
      <c r="LAF23" s="46"/>
      <c r="LAG23" s="46"/>
      <c r="LAH23" s="46"/>
      <c r="LAI23" s="46"/>
      <c r="LAJ23" s="46"/>
      <c r="LAK23" s="46"/>
      <c r="LAL23" s="46"/>
      <c r="LAM23" s="46"/>
      <c r="LAN23" s="46"/>
      <c r="LAO23" s="46"/>
      <c r="LAP23" s="46"/>
      <c r="LAQ23" s="46"/>
      <c r="LAR23" s="46"/>
      <c r="LAS23" s="46"/>
      <c r="LAT23" s="46"/>
      <c r="LAU23" s="46"/>
      <c r="LAV23" s="46"/>
      <c r="LAW23" s="46"/>
      <c r="LAX23" s="46"/>
      <c r="LAY23" s="46"/>
      <c r="LAZ23" s="46"/>
      <c r="LBA23" s="46"/>
      <c r="LBB23" s="46"/>
      <c r="LBC23" s="46"/>
      <c r="LBD23" s="46"/>
      <c r="LBE23" s="46"/>
      <c r="LBF23" s="46"/>
      <c r="LBG23" s="46"/>
      <c r="LBH23" s="46"/>
      <c r="LBI23" s="46"/>
      <c r="LBJ23" s="46"/>
      <c r="LBK23" s="46"/>
      <c r="LBL23" s="46"/>
      <c r="LBM23" s="46"/>
      <c r="LBN23" s="46"/>
      <c r="LBO23" s="46"/>
      <c r="LBP23" s="46"/>
      <c r="LBQ23" s="46"/>
      <c r="LBR23" s="46"/>
      <c r="LBS23" s="46"/>
      <c r="LBT23" s="46"/>
      <c r="LBU23" s="46"/>
      <c r="LBV23" s="46"/>
      <c r="LBW23" s="46"/>
      <c r="LBX23" s="46"/>
      <c r="LBY23" s="46"/>
      <c r="LBZ23" s="46"/>
      <c r="LCA23" s="46"/>
      <c r="LCB23" s="46"/>
      <c r="LCC23" s="46"/>
      <c r="LCD23" s="46"/>
      <c r="LCE23" s="46"/>
      <c r="LCF23" s="46"/>
      <c r="LCG23" s="46"/>
      <c r="LCH23" s="46"/>
      <c r="LCI23" s="46"/>
      <c r="LCJ23" s="46"/>
      <c r="LCK23" s="46"/>
      <c r="LCL23" s="46"/>
      <c r="LCM23" s="46"/>
      <c r="LCN23" s="46"/>
      <c r="LCO23" s="46"/>
      <c r="LCP23" s="46"/>
      <c r="LCQ23" s="46"/>
      <c r="LCR23" s="46"/>
      <c r="LCS23" s="46"/>
      <c r="LCT23" s="46"/>
      <c r="LCU23" s="46"/>
      <c r="LCV23" s="46"/>
      <c r="LCW23" s="46"/>
      <c r="LCX23" s="46"/>
      <c r="LCY23" s="46"/>
      <c r="LCZ23" s="46"/>
      <c r="LDA23" s="46"/>
      <c r="LDB23" s="46"/>
      <c r="LDC23" s="46"/>
      <c r="LDD23" s="46"/>
      <c r="LDE23" s="46"/>
      <c r="LDF23" s="46"/>
      <c r="LDG23" s="46"/>
      <c r="LDH23" s="46"/>
      <c r="LDI23" s="46"/>
      <c r="LDJ23" s="46"/>
      <c r="LDK23" s="46"/>
      <c r="LDL23" s="46"/>
      <c r="LDM23" s="46"/>
      <c r="LDN23" s="46"/>
      <c r="LDO23" s="46"/>
      <c r="LDP23" s="46"/>
      <c r="LDQ23" s="46"/>
      <c r="LDR23" s="46"/>
      <c r="LDS23" s="46"/>
      <c r="LDT23" s="46"/>
      <c r="LDU23" s="46"/>
      <c r="LDV23" s="46"/>
      <c r="LDW23" s="46"/>
      <c r="LDX23" s="46"/>
      <c r="LDY23" s="46"/>
      <c r="LDZ23" s="46"/>
      <c r="LEA23" s="46"/>
      <c r="LEB23" s="46"/>
      <c r="LEC23" s="46"/>
      <c r="LED23" s="46"/>
      <c r="LEE23" s="46"/>
      <c r="LEF23" s="46"/>
      <c r="LEG23" s="46"/>
      <c r="LEH23" s="46"/>
      <c r="LEI23" s="46"/>
      <c r="LEJ23" s="46"/>
      <c r="LEK23" s="46"/>
      <c r="LEL23" s="46"/>
      <c r="LEM23" s="46"/>
      <c r="LEN23" s="46"/>
      <c r="LEO23" s="46"/>
      <c r="LEP23" s="46"/>
      <c r="LEQ23" s="46"/>
      <c r="LER23" s="46"/>
      <c r="LES23" s="46"/>
      <c r="LET23" s="46"/>
      <c r="LEU23" s="46"/>
      <c r="LEV23" s="46"/>
      <c r="LEW23" s="46"/>
      <c r="LEX23" s="46"/>
      <c r="LEY23" s="46"/>
      <c r="LEZ23" s="46"/>
      <c r="LFA23" s="46"/>
      <c r="LFB23" s="46"/>
      <c r="LFC23" s="46"/>
      <c r="LFD23" s="46"/>
      <c r="LFE23" s="46"/>
      <c r="LFF23" s="46"/>
      <c r="LFG23" s="46"/>
      <c r="LFH23" s="46"/>
      <c r="LFI23" s="46"/>
      <c r="LFJ23" s="46"/>
      <c r="LFK23" s="46"/>
      <c r="LFL23" s="46"/>
      <c r="LFM23" s="46"/>
      <c r="LFN23" s="46"/>
      <c r="LFO23" s="46"/>
      <c r="LFP23" s="46"/>
      <c r="LFQ23" s="46"/>
      <c r="LFR23" s="46"/>
      <c r="LFS23" s="46"/>
      <c r="LFT23" s="46"/>
      <c r="LFU23" s="46"/>
      <c r="LFV23" s="46"/>
      <c r="LFW23" s="46"/>
      <c r="LFX23" s="46"/>
      <c r="LFY23" s="46"/>
      <c r="LFZ23" s="46"/>
      <c r="LGA23" s="46"/>
      <c r="LGB23" s="46"/>
      <c r="LGC23" s="46"/>
      <c r="LGD23" s="46"/>
      <c r="LGE23" s="46"/>
      <c r="LGF23" s="46"/>
      <c r="LGG23" s="46"/>
      <c r="LGH23" s="46"/>
      <c r="LGI23" s="46"/>
      <c r="LGJ23" s="46"/>
      <c r="LGK23" s="46"/>
      <c r="LGL23" s="46"/>
      <c r="LGM23" s="46"/>
      <c r="LGN23" s="46"/>
      <c r="LGO23" s="46"/>
      <c r="LGP23" s="46"/>
      <c r="LGQ23" s="46"/>
      <c r="LGR23" s="46"/>
      <c r="LGS23" s="46"/>
      <c r="LGT23" s="46"/>
      <c r="LGU23" s="46"/>
      <c r="LGV23" s="46"/>
      <c r="LGW23" s="46"/>
      <c r="LGX23" s="46"/>
      <c r="LGY23" s="46"/>
      <c r="LGZ23" s="46"/>
      <c r="LHA23" s="46"/>
      <c r="LHB23" s="46"/>
      <c r="LHC23" s="46"/>
      <c r="LHD23" s="46"/>
      <c r="LHE23" s="46"/>
      <c r="LHF23" s="46"/>
      <c r="LHG23" s="46"/>
      <c r="LHH23" s="46"/>
      <c r="LHI23" s="46"/>
      <c r="LHJ23" s="46"/>
      <c r="LHK23" s="46"/>
      <c r="LHL23" s="46"/>
      <c r="LHM23" s="46"/>
      <c r="LHN23" s="46"/>
      <c r="LHO23" s="46"/>
      <c r="LHP23" s="46"/>
      <c r="LHQ23" s="46"/>
      <c r="LHR23" s="46"/>
      <c r="LHS23" s="46"/>
      <c r="LHT23" s="46"/>
      <c r="LHU23" s="46"/>
      <c r="LHV23" s="46"/>
      <c r="LHW23" s="46"/>
      <c r="LHX23" s="46"/>
      <c r="LHY23" s="46"/>
      <c r="LHZ23" s="46"/>
      <c r="LIA23" s="46"/>
      <c r="LIB23" s="46"/>
      <c r="LIC23" s="46"/>
      <c r="LID23" s="46"/>
      <c r="LIE23" s="46"/>
      <c r="LIF23" s="46"/>
      <c r="LIG23" s="46"/>
      <c r="LIH23" s="46"/>
      <c r="LII23" s="46"/>
      <c r="LIJ23" s="46"/>
      <c r="LIK23" s="46"/>
      <c r="LIL23" s="46"/>
      <c r="LIM23" s="46"/>
      <c r="LIN23" s="46"/>
      <c r="LIO23" s="46"/>
      <c r="LIP23" s="46"/>
      <c r="LIQ23" s="46"/>
      <c r="LIR23" s="46"/>
      <c r="LIS23" s="46"/>
      <c r="LIT23" s="46"/>
      <c r="LIU23" s="46"/>
      <c r="LIV23" s="46"/>
      <c r="LIW23" s="46"/>
      <c r="LIX23" s="46"/>
      <c r="LIY23" s="46"/>
      <c r="LIZ23" s="46"/>
      <c r="LJA23" s="46"/>
      <c r="LJB23" s="46"/>
      <c r="LJC23" s="46"/>
      <c r="LJD23" s="46"/>
      <c r="LJE23" s="46"/>
      <c r="LJF23" s="46"/>
      <c r="LJG23" s="46"/>
      <c r="LJH23" s="46"/>
      <c r="LJI23" s="46"/>
      <c r="LJJ23" s="46"/>
      <c r="LJK23" s="46"/>
      <c r="LJL23" s="46"/>
      <c r="LJM23" s="46"/>
      <c r="LJN23" s="46"/>
      <c r="LJO23" s="46"/>
      <c r="LJP23" s="46"/>
      <c r="LJQ23" s="46"/>
      <c r="LJR23" s="46"/>
      <c r="LJS23" s="46"/>
      <c r="LJT23" s="46"/>
      <c r="LJU23" s="46"/>
      <c r="LJV23" s="46"/>
      <c r="LJW23" s="46"/>
      <c r="LJX23" s="46"/>
      <c r="LJY23" s="46"/>
      <c r="LJZ23" s="46"/>
      <c r="LKA23" s="46"/>
      <c r="LKB23" s="46"/>
      <c r="LKC23" s="46"/>
      <c r="LKD23" s="46"/>
      <c r="LKE23" s="46"/>
      <c r="LKF23" s="46"/>
      <c r="LKG23" s="46"/>
      <c r="LKH23" s="46"/>
      <c r="LKI23" s="46"/>
      <c r="LKJ23" s="46"/>
      <c r="LKK23" s="46"/>
      <c r="LKL23" s="46"/>
      <c r="LKM23" s="46"/>
      <c r="LKN23" s="46"/>
      <c r="LKO23" s="46"/>
      <c r="LKP23" s="46"/>
      <c r="LKQ23" s="46"/>
      <c r="LKR23" s="46"/>
      <c r="LKS23" s="46"/>
      <c r="LKT23" s="46"/>
      <c r="LKU23" s="46"/>
      <c r="LKV23" s="46"/>
      <c r="LKW23" s="46"/>
      <c r="LKX23" s="46"/>
      <c r="LKY23" s="46"/>
      <c r="LKZ23" s="46"/>
      <c r="LLA23" s="46"/>
      <c r="LLB23" s="46"/>
      <c r="LLC23" s="46"/>
      <c r="LLD23" s="46"/>
      <c r="LLE23" s="46"/>
      <c r="LLF23" s="46"/>
      <c r="LLG23" s="46"/>
      <c r="LLH23" s="46"/>
      <c r="LLI23" s="46"/>
      <c r="LLJ23" s="46"/>
      <c r="LLK23" s="46"/>
      <c r="LLL23" s="46"/>
      <c r="LLM23" s="46"/>
      <c r="LLN23" s="46"/>
      <c r="LLO23" s="46"/>
      <c r="LLP23" s="46"/>
      <c r="LLQ23" s="46"/>
      <c r="LLR23" s="46"/>
      <c r="LLS23" s="46"/>
      <c r="LLT23" s="46"/>
      <c r="LLU23" s="46"/>
      <c r="LLV23" s="46"/>
      <c r="LLW23" s="46"/>
      <c r="LLX23" s="46"/>
      <c r="LLY23" s="46"/>
      <c r="LLZ23" s="46"/>
      <c r="LMA23" s="46"/>
      <c r="LMB23" s="46"/>
      <c r="LMC23" s="46"/>
      <c r="LMD23" s="46"/>
      <c r="LME23" s="46"/>
      <c r="LMF23" s="46"/>
      <c r="LMG23" s="46"/>
      <c r="LMH23" s="46"/>
      <c r="LMI23" s="46"/>
      <c r="LMJ23" s="46"/>
      <c r="LMK23" s="46"/>
      <c r="LML23" s="46"/>
      <c r="LMM23" s="46"/>
      <c r="LMN23" s="46"/>
      <c r="LMO23" s="46"/>
      <c r="LMP23" s="46"/>
      <c r="LMQ23" s="46"/>
      <c r="LMR23" s="46"/>
      <c r="LMS23" s="46"/>
      <c r="LMT23" s="46"/>
      <c r="LMU23" s="46"/>
      <c r="LMV23" s="46"/>
      <c r="LMW23" s="46"/>
      <c r="LMX23" s="46"/>
      <c r="LMY23" s="46"/>
      <c r="LMZ23" s="46"/>
      <c r="LNA23" s="46"/>
      <c r="LNB23" s="46"/>
      <c r="LNC23" s="46"/>
      <c r="LND23" s="46"/>
      <c r="LNE23" s="46"/>
      <c r="LNF23" s="46"/>
      <c r="LNG23" s="46"/>
      <c r="LNH23" s="46"/>
      <c r="LNI23" s="46"/>
      <c r="LNJ23" s="46"/>
      <c r="LNK23" s="46"/>
      <c r="LNL23" s="46"/>
      <c r="LNM23" s="46"/>
      <c r="LNN23" s="46"/>
      <c r="LNO23" s="46"/>
      <c r="LNP23" s="46"/>
      <c r="LNQ23" s="46"/>
      <c r="LNR23" s="46"/>
      <c r="LNS23" s="46"/>
      <c r="LNT23" s="46"/>
      <c r="LNU23" s="46"/>
      <c r="LNV23" s="46"/>
      <c r="LNW23" s="46"/>
      <c r="LNX23" s="46"/>
      <c r="LNY23" s="46"/>
      <c r="LNZ23" s="46"/>
      <c r="LOA23" s="46"/>
      <c r="LOB23" s="46"/>
      <c r="LOC23" s="46"/>
      <c r="LOD23" s="46"/>
      <c r="LOE23" s="46"/>
      <c r="LOF23" s="46"/>
      <c r="LOG23" s="46"/>
      <c r="LOH23" s="46"/>
      <c r="LOI23" s="46"/>
      <c r="LOJ23" s="46"/>
      <c r="LOK23" s="46"/>
      <c r="LOL23" s="46"/>
      <c r="LOM23" s="46"/>
      <c r="LON23" s="46"/>
      <c r="LOO23" s="46"/>
      <c r="LOP23" s="46"/>
      <c r="LOQ23" s="46"/>
      <c r="LOR23" s="46"/>
      <c r="LOS23" s="46"/>
      <c r="LOT23" s="46"/>
      <c r="LOU23" s="46"/>
      <c r="LOV23" s="46"/>
      <c r="LOW23" s="46"/>
      <c r="LOX23" s="46"/>
      <c r="LOY23" s="46"/>
      <c r="LOZ23" s="46"/>
      <c r="LPA23" s="46"/>
      <c r="LPB23" s="46"/>
      <c r="LPC23" s="46"/>
      <c r="LPD23" s="46"/>
      <c r="LPE23" s="46"/>
      <c r="LPF23" s="46"/>
      <c r="LPG23" s="46"/>
      <c r="LPH23" s="46"/>
      <c r="LPI23" s="46"/>
      <c r="LPJ23" s="46"/>
      <c r="LPK23" s="46"/>
      <c r="LPL23" s="46"/>
      <c r="LPM23" s="46"/>
      <c r="LPN23" s="46"/>
      <c r="LPO23" s="46"/>
      <c r="LPP23" s="46"/>
      <c r="LPQ23" s="46"/>
      <c r="LPR23" s="46"/>
      <c r="LPS23" s="46"/>
      <c r="LPT23" s="46"/>
      <c r="LPU23" s="46"/>
      <c r="LPV23" s="46"/>
      <c r="LPW23" s="46"/>
      <c r="LPX23" s="46"/>
      <c r="LPY23" s="46"/>
      <c r="LPZ23" s="46"/>
      <c r="LQA23" s="46"/>
      <c r="LQB23" s="46"/>
      <c r="LQC23" s="46"/>
      <c r="LQD23" s="46"/>
      <c r="LQE23" s="46"/>
      <c r="LQF23" s="46"/>
      <c r="LQG23" s="46"/>
      <c r="LQH23" s="46"/>
      <c r="LQI23" s="46"/>
      <c r="LQJ23" s="46"/>
      <c r="LQK23" s="46"/>
      <c r="LQL23" s="46"/>
      <c r="LQM23" s="46"/>
      <c r="LQN23" s="46"/>
      <c r="LQO23" s="46"/>
      <c r="LQP23" s="46"/>
      <c r="LQQ23" s="46"/>
      <c r="LQR23" s="46"/>
      <c r="LQS23" s="46"/>
      <c r="LQT23" s="46"/>
      <c r="LQU23" s="46"/>
      <c r="LQV23" s="46"/>
      <c r="LQW23" s="46"/>
      <c r="LQX23" s="46"/>
      <c r="LQY23" s="46"/>
      <c r="LQZ23" s="46"/>
      <c r="LRA23" s="46"/>
      <c r="LRB23" s="46"/>
      <c r="LRC23" s="46"/>
      <c r="LRD23" s="46"/>
      <c r="LRE23" s="46"/>
      <c r="LRF23" s="46"/>
      <c r="LRG23" s="46"/>
      <c r="LRH23" s="46"/>
      <c r="LRI23" s="46"/>
      <c r="LRJ23" s="46"/>
      <c r="LRK23" s="46"/>
      <c r="LRL23" s="46"/>
      <c r="LRM23" s="46"/>
      <c r="LRN23" s="46"/>
      <c r="LRO23" s="46"/>
      <c r="LRP23" s="46"/>
      <c r="LRQ23" s="46"/>
      <c r="LRR23" s="46"/>
      <c r="LRS23" s="46"/>
      <c r="LRT23" s="46"/>
      <c r="LRU23" s="46"/>
      <c r="LRV23" s="46"/>
      <c r="LRW23" s="46"/>
      <c r="LRX23" s="46"/>
      <c r="LRY23" s="46"/>
      <c r="LRZ23" s="46"/>
      <c r="LSA23" s="46"/>
      <c r="LSB23" s="46"/>
      <c r="LSC23" s="46"/>
      <c r="LSD23" s="46"/>
      <c r="LSE23" s="46"/>
      <c r="LSF23" s="46"/>
      <c r="LSG23" s="46"/>
      <c r="LSH23" s="46"/>
      <c r="LSI23" s="46"/>
      <c r="LSJ23" s="46"/>
      <c r="LSK23" s="46"/>
      <c r="LSL23" s="46"/>
      <c r="LSM23" s="46"/>
      <c r="LSN23" s="46"/>
      <c r="LSO23" s="46"/>
      <c r="LSP23" s="46"/>
      <c r="LSQ23" s="46"/>
      <c r="LSR23" s="46"/>
      <c r="LSS23" s="46"/>
      <c r="LST23" s="46"/>
      <c r="LSU23" s="46"/>
      <c r="LSV23" s="46"/>
      <c r="LSW23" s="46"/>
      <c r="LSX23" s="46"/>
      <c r="LSY23" s="46"/>
      <c r="LSZ23" s="46"/>
      <c r="LTA23" s="46"/>
      <c r="LTB23" s="46"/>
      <c r="LTC23" s="46"/>
      <c r="LTD23" s="46"/>
      <c r="LTE23" s="46"/>
      <c r="LTF23" s="46"/>
      <c r="LTG23" s="46"/>
      <c r="LTH23" s="46"/>
      <c r="LTI23" s="46"/>
      <c r="LTJ23" s="46"/>
      <c r="LTK23" s="46"/>
      <c r="LTL23" s="46"/>
      <c r="LTM23" s="46"/>
      <c r="LTN23" s="46"/>
      <c r="LTO23" s="46"/>
      <c r="LTP23" s="46"/>
      <c r="LTQ23" s="46"/>
      <c r="LTR23" s="46"/>
      <c r="LTS23" s="46"/>
      <c r="LTT23" s="46"/>
      <c r="LTU23" s="46"/>
      <c r="LTV23" s="46"/>
      <c r="LTW23" s="46"/>
      <c r="LTX23" s="46"/>
      <c r="LTY23" s="46"/>
      <c r="LTZ23" s="46"/>
      <c r="LUA23" s="46"/>
      <c r="LUB23" s="46"/>
      <c r="LUC23" s="46"/>
      <c r="LUD23" s="46"/>
      <c r="LUE23" s="46"/>
      <c r="LUF23" s="46"/>
      <c r="LUG23" s="46"/>
      <c r="LUH23" s="46"/>
      <c r="LUI23" s="46"/>
      <c r="LUJ23" s="46"/>
      <c r="LUK23" s="46"/>
      <c r="LUL23" s="46"/>
      <c r="LUM23" s="46"/>
      <c r="LUN23" s="46"/>
      <c r="LUO23" s="46"/>
      <c r="LUP23" s="46"/>
      <c r="LUQ23" s="46"/>
      <c r="LUR23" s="46"/>
      <c r="LUS23" s="46"/>
      <c r="LUT23" s="46"/>
      <c r="LUU23" s="46"/>
      <c r="LUV23" s="46"/>
      <c r="LUW23" s="46"/>
      <c r="LUX23" s="46"/>
      <c r="LUY23" s="46"/>
      <c r="LUZ23" s="46"/>
      <c r="LVA23" s="46"/>
      <c r="LVB23" s="46"/>
      <c r="LVC23" s="46"/>
      <c r="LVD23" s="46"/>
      <c r="LVE23" s="46"/>
      <c r="LVF23" s="46"/>
      <c r="LVG23" s="46"/>
      <c r="LVH23" s="46"/>
      <c r="LVI23" s="46"/>
      <c r="LVJ23" s="46"/>
      <c r="LVK23" s="46"/>
      <c r="LVL23" s="46"/>
      <c r="LVM23" s="46"/>
      <c r="LVN23" s="46"/>
      <c r="LVO23" s="46"/>
      <c r="LVP23" s="46"/>
      <c r="LVQ23" s="46"/>
      <c r="LVR23" s="46"/>
      <c r="LVS23" s="46"/>
      <c r="LVT23" s="46"/>
      <c r="LVU23" s="46"/>
      <c r="LVV23" s="46"/>
      <c r="LVW23" s="46"/>
      <c r="LVX23" s="46"/>
      <c r="LVY23" s="46"/>
      <c r="LVZ23" s="46"/>
      <c r="LWA23" s="46"/>
      <c r="LWB23" s="46"/>
      <c r="LWC23" s="46"/>
      <c r="LWD23" s="46"/>
      <c r="LWE23" s="46"/>
      <c r="LWF23" s="46"/>
      <c r="LWG23" s="46"/>
      <c r="LWH23" s="46"/>
      <c r="LWI23" s="46"/>
      <c r="LWJ23" s="46"/>
      <c r="LWK23" s="46"/>
      <c r="LWL23" s="46"/>
      <c r="LWM23" s="46"/>
      <c r="LWN23" s="46"/>
      <c r="LWO23" s="46"/>
      <c r="LWP23" s="46"/>
      <c r="LWQ23" s="46"/>
      <c r="LWR23" s="46"/>
      <c r="LWS23" s="46"/>
      <c r="LWT23" s="46"/>
      <c r="LWU23" s="46"/>
      <c r="LWV23" s="46"/>
      <c r="LWW23" s="46"/>
      <c r="LWX23" s="46"/>
      <c r="LWY23" s="46"/>
      <c r="LWZ23" s="46"/>
      <c r="LXA23" s="46"/>
      <c r="LXB23" s="46"/>
      <c r="LXC23" s="46"/>
      <c r="LXD23" s="46"/>
      <c r="LXE23" s="46"/>
      <c r="LXF23" s="46"/>
      <c r="LXG23" s="46"/>
      <c r="LXH23" s="46"/>
      <c r="LXI23" s="46"/>
      <c r="LXJ23" s="46"/>
      <c r="LXK23" s="46"/>
      <c r="LXL23" s="46"/>
      <c r="LXM23" s="46"/>
      <c r="LXN23" s="46"/>
      <c r="LXO23" s="46"/>
      <c r="LXP23" s="46"/>
      <c r="LXQ23" s="46"/>
      <c r="LXR23" s="46"/>
      <c r="LXS23" s="46"/>
      <c r="LXT23" s="46"/>
      <c r="LXU23" s="46"/>
      <c r="LXV23" s="46"/>
      <c r="LXW23" s="46"/>
      <c r="LXX23" s="46"/>
      <c r="LXY23" s="46"/>
      <c r="LXZ23" s="46"/>
      <c r="LYA23" s="46"/>
      <c r="LYB23" s="46"/>
      <c r="LYC23" s="46"/>
      <c r="LYD23" s="46"/>
      <c r="LYE23" s="46"/>
      <c r="LYF23" s="46"/>
      <c r="LYG23" s="46"/>
      <c r="LYH23" s="46"/>
      <c r="LYI23" s="46"/>
      <c r="LYJ23" s="46"/>
      <c r="LYK23" s="46"/>
      <c r="LYL23" s="46"/>
      <c r="LYM23" s="46"/>
      <c r="LYN23" s="46"/>
      <c r="LYO23" s="46"/>
      <c r="LYP23" s="46"/>
      <c r="LYQ23" s="46"/>
      <c r="LYR23" s="46"/>
      <c r="LYS23" s="46"/>
      <c r="LYT23" s="46"/>
      <c r="LYU23" s="46"/>
      <c r="LYV23" s="46"/>
      <c r="LYW23" s="46"/>
      <c r="LYX23" s="46"/>
      <c r="LYY23" s="46"/>
      <c r="LYZ23" s="46"/>
      <c r="LZA23" s="46"/>
      <c r="LZB23" s="46"/>
      <c r="LZC23" s="46"/>
      <c r="LZD23" s="46"/>
      <c r="LZE23" s="46"/>
      <c r="LZF23" s="46"/>
      <c r="LZG23" s="46"/>
      <c r="LZH23" s="46"/>
      <c r="LZI23" s="46"/>
      <c r="LZJ23" s="46"/>
      <c r="LZK23" s="46"/>
      <c r="LZL23" s="46"/>
      <c r="LZM23" s="46"/>
      <c r="LZN23" s="46"/>
      <c r="LZO23" s="46"/>
      <c r="LZP23" s="46"/>
      <c r="LZQ23" s="46"/>
      <c r="LZR23" s="46"/>
      <c r="LZS23" s="46"/>
      <c r="LZT23" s="46"/>
      <c r="LZU23" s="46"/>
      <c r="LZV23" s="46"/>
      <c r="LZW23" s="46"/>
      <c r="LZX23" s="46"/>
      <c r="LZY23" s="46"/>
      <c r="LZZ23" s="46"/>
      <c r="MAA23" s="46"/>
      <c r="MAB23" s="46"/>
      <c r="MAC23" s="46"/>
      <c r="MAD23" s="46"/>
      <c r="MAE23" s="46"/>
      <c r="MAF23" s="46"/>
      <c r="MAG23" s="46"/>
      <c r="MAH23" s="46"/>
      <c r="MAI23" s="46"/>
      <c r="MAJ23" s="46"/>
      <c r="MAK23" s="46"/>
      <c r="MAL23" s="46"/>
      <c r="MAM23" s="46"/>
      <c r="MAN23" s="46"/>
      <c r="MAO23" s="46"/>
      <c r="MAP23" s="46"/>
      <c r="MAQ23" s="46"/>
      <c r="MAR23" s="46"/>
      <c r="MAS23" s="46"/>
      <c r="MAT23" s="46"/>
      <c r="MAU23" s="46"/>
      <c r="MAV23" s="46"/>
      <c r="MAW23" s="46"/>
      <c r="MAX23" s="46"/>
      <c r="MAY23" s="46"/>
      <c r="MAZ23" s="46"/>
      <c r="MBA23" s="46"/>
      <c r="MBB23" s="46"/>
      <c r="MBC23" s="46"/>
      <c r="MBD23" s="46"/>
      <c r="MBE23" s="46"/>
      <c r="MBF23" s="46"/>
      <c r="MBG23" s="46"/>
      <c r="MBH23" s="46"/>
      <c r="MBI23" s="46"/>
      <c r="MBJ23" s="46"/>
      <c r="MBK23" s="46"/>
      <c r="MBL23" s="46"/>
      <c r="MBM23" s="46"/>
      <c r="MBN23" s="46"/>
      <c r="MBO23" s="46"/>
      <c r="MBP23" s="46"/>
      <c r="MBQ23" s="46"/>
      <c r="MBR23" s="46"/>
      <c r="MBS23" s="46"/>
      <c r="MBT23" s="46"/>
      <c r="MBU23" s="46"/>
      <c r="MBV23" s="46"/>
      <c r="MBW23" s="46"/>
      <c r="MBX23" s="46"/>
      <c r="MBY23" s="46"/>
      <c r="MBZ23" s="46"/>
      <c r="MCA23" s="46"/>
      <c r="MCB23" s="46"/>
      <c r="MCC23" s="46"/>
      <c r="MCD23" s="46"/>
      <c r="MCE23" s="46"/>
      <c r="MCF23" s="46"/>
      <c r="MCG23" s="46"/>
      <c r="MCH23" s="46"/>
      <c r="MCI23" s="46"/>
      <c r="MCJ23" s="46"/>
      <c r="MCK23" s="46"/>
      <c r="MCL23" s="46"/>
      <c r="MCM23" s="46"/>
      <c r="MCN23" s="46"/>
      <c r="MCO23" s="46"/>
      <c r="MCP23" s="46"/>
      <c r="MCQ23" s="46"/>
      <c r="MCR23" s="46"/>
      <c r="MCS23" s="46"/>
      <c r="MCT23" s="46"/>
      <c r="MCU23" s="46"/>
      <c r="MCV23" s="46"/>
      <c r="MCW23" s="46"/>
      <c r="MCX23" s="46"/>
      <c r="MCY23" s="46"/>
      <c r="MCZ23" s="46"/>
      <c r="MDA23" s="46"/>
      <c r="MDB23" s="46"/>
      <c r="MDC23" s="46"/>
      <c r="MDD23" s="46"/>
      <c r="MDE23" s="46"/>
      <c r="MDF23" s="46"/>
      <c r="MDG23" s="46"/>
      <c r="MDH23" s="46"/>
      <c r="MDI23" s="46"/>
      <c r="MDJ23" s="46"/>
      <c r="MDK23" s="46"/>
      <c r="MDL23" s="46"/>
      <c r="MDM23" s="46"/>
      <c r="MDN23" s="46"/>
      <c r="MDO23" s="46"/>
      <c r="MDP23" s="46"/>
      <c r="MDQ23" s="46"/>
      <c r="MDR23" s="46"/>
      <c r="MDS23" s="46"/>
      <c r="MDT23" s="46"/>
      <c r="MDU23" s="46"/>
      <c r="MDV23" s="46"/>
      <c r="MDW23" s="46"/>
      <c r="MDX23" s="46"/>
      <c r="MDY23" s="46"/>
      <c r="MDZ23" s="46"/>
      <c r="MEA23" s="46"/>
      <c r="MEB23" s="46"/>
      <c r="MEC23" s="46"/>
      <c r="MED23" s="46"/>
      <c r="MEE23" s="46"/>
      <c r="MEF23" s="46"/>
      <c r="MEG23" s="46"/>
      <c r="MEH23" s="46"/>
      <c r="MEI23" s="46"/>
      <c r="MEJ23" s="46"/>
      <c r="MEK23" s="46"/>
      <c r="MEL23" s="46"/>
      <c r="MEM23" s="46"/>
      <c r="MEN23" s="46"/>
      <c r="MEO23" s="46"/>
      <c r="MEP23" s="46"/>
      <c r="MEQ23" s="46"/>
      <c r="MER23" s="46"/>
      <c r="MES23" s="46"/>
      <c r="MET23" s="46"/>
      <c r="MEU23" s="46"/>
      <c r="MEV23" s="46"/>
      <c r="MEW23" s="46"/>
      <c r="MEX23" s="46"/>
      <c r="MEY23" s="46"/>
      <c r="MEZ23" s="46"/>
      <c r="MFA23" s="46"/>
      <c r="MFB23" s="46"/>
      <c r="MFC23" s="46"/>
      <c r="MFD23" s="46"/>
      <c r="MFE23" s="46"/>
      <c r="MFF23" s="46"/>
      <c r="MFG23" s="46"/>
      <c r="MFH23" s="46"/>
      <c r="MFI23" s="46"/>
      <c r="MFJ23" s="46"/>
      <c r="MFK23" s="46"/>
      <c r="MFL23" s="46"/>
      <c r="MFM23" s="46"/>
      <c r="MFN23" s="46"/>
      <c r="MFO23" s="46"/>
      <c r="MFP23" s="46"/>
      <c r="MFQ23" s="46"/>
      <c r="MFR23" s="46"/>
      <c r="MFS23" s="46"/>
      <c r="MFT23" s="46"/>
      <c r="MFU23" s="46"/>
      <c r="MFV23" s="46"/>
      <c r="MFW23" s="46"/>
      <c r="MFX23" s="46"/>
      <c r="MFY23" s="46"/>
      <c r="MFZ23" s="46"/>
      <c r="MGA23" s="46"/>
      <c r="MGB23" s="46"/>
      <c r="MGC23" s="46"/>
      <c r="MGD23" s="46"/>
      <c r="MGE23" s="46"/>
      <c r="MGF23" s="46"/>
      <c r="MGG23" s="46"/>
      <c r="MGH23" s="46"/>
      <c r="MGI23" s="46"/>
      <c r="MGJ23" s="46"/>
      <c r="MGK23" s="46"/>
      <c r="MGL23" s="46"/>
      <c r="MGM23" s="46"/>
      <c r="MGN23" s="46"/>
      <c r="MGO23" s="46"/>
      <c r="MGP23" s="46"/>
      <c r="MGQ23" s="46"/>
      <c r="MGR23" s="46"/>
      <c r="MGS23" s="46"/>
      <c r="MGT23" s="46"/>
      <c r="MGU23" s="46"/>
      <c r="MGV23" s="46"/>
      <c r="MGW23" s="46"/>
      <c r="MGX23" s="46"/>
      <c r="MGY23" s="46"/>
      <c r="MGZ23" s="46"/>
      <c r="MHA23" s="46"/>
      <c r="MHB23" s="46"/>
      <c r="MHC23" s="46"/>
      <c r="MHD23" s="46"/>
      <c r="MHE23" s="46"/>
      <c r="MHF23" s="46"/>
      <c r="MHG23" s="46"/>
      <c r="MHH23" s="46"/>
      <c r="MHI23" s="46"/>
      <c r="MHJ23" s="46"/>
      <c r="MHK23" s="46"/>
      <c r="MHL23" s="46"/>
      <c r="MHM23" s="46"/>
      <c r="MHN23" s="46"/>
      <c r="MHO23" s="46"/>
      <c r="MHP23" s="46"/>
      <c r="MHQ23" s="46"/>
      <c r="MHR23" s="46"/>
      <c r="MHS23" s="46"/>
      <c r="MHT23" s="46"/>
      <c r="MHU23" s="46"/>
      <c r="MHV23" s="46"/>
      <c r="MHW23" s="46"/>
      <c r="MHX23" s="46"/>
      <c r="MHY23" s="46"/>
      <c r="MHZ23" s="46"/>
      <c r="MIA23" s="46"/>
      <c r="MIB23" s="46"/>
      <c r="MIC23" s="46"/>
      <c r="MID23" s="46"/>
      <c r="MIE23" s="46"/>
      <c r="MIF23" s="46"/>
      <c r="MIG23" s="46"/>
      <c r="MIH23" s="46"/>
      <c r="MII23" s="46"/>
      <c r="MIJ23" s="46"/>
      <c r="MIK23" s="46"/>
      <c r="MIL23" s="46"/>
      <c r="MIM23" s="46"/>
      <c r="MIN23" s="46"/>
      <c r="MIO23" s="46"/>
      <c r="MIP23" s="46"/>
      <c r="MIQ23" s="46"/>
      <c r="MIR23" s="46"/>
      <c r="MIS23" s="46"/>
      <c r="MIT23" s="46"/>
      <c r="MIU23" s="46"/>
      <c r="MIV23" s="46"/>
      <c r="MIW23" s="46"/>
      <c r="MIX23" s="46"/>
      <c r="MIY23" s="46"/>
      <c r="MIZ23" s="46"/>
      <c r="MJA23" s="46"/>
      <c r="MJB23" s="46"/>
      <c r="MJC23" s="46"/>
      <c r="MJD23" s="46"/>
      <c r="MJE23" s="46"/>
      <c r="MJF23" s="46"/>
      <c r="MJG23" s="46"/>
      <c r="MJH23" s="46"/>
      <c r="MJI23" s="46"/>
      <c r="MJJ23" s="46"/>
      <c r="MJK23" s="46"/>
      <c r="MJL23" s="46"/>
      <c r="MJM23" s="46"/>
      <c r="MJN23" s="46"/>
      <c r="MJO23" s="46"/>
      <c r="MJP23" s="46"/>
      <c r="MJQ23" s="46"/>
      <c r="MJR23" s="46"/>
      <c r="MJS23" s="46"/>
      <c r="MJT23" s="46"/>
      <c r="MJU23" s="46"/>
      <c r="MJV23" s="46"/>
      <c r="MJW23" s="46"/>
      <c r="MJX23" s="46"/>
      <c r="MJY23" s="46"/>
      <c r="MJZ23" s="46"/>
      <c r="MKA23" s="46"/>
      <c r="MKB23" s="46"/>
      <c r="MKC23" s="46"/>
      <c r="MKD23" s="46"/>
      <c r="MKE23" s="46"/>
      <c r="MKF23" s="46"/>
      <c r="MKG23" s="46"/>
      <c r="MKH23" s="46"/>
      <c r="MKI23" s="46"/>
      <c r="MKJ23" s="46"/>
      <c r="MKK23" s="46"/>
      <c r="MKL23" s="46"/>
      <c r="MKM23" s="46"/>
      <c r="MKN23" s="46"/>
      <c r="MKO23" s="46"/>
      <c r="MKP23" s="46"/>
      <c r="MKQ23" s="46"/>
      <c r="MKR23" s="46"/>
      <c r="MKS23" s="46"/>
      <c r="MKT23" s="46"/>
      <c r="MKU23" s="46"/>
      <c r="MKV23" s="46"/>
      <c r="MKW23" s="46"/>
      <c r="MKX23" s="46"/>
      <c r="MKY23" s="46"/>
      <c r="MKZ23" s="46"/>
      <c r="MLA23" s="46"/>
      <c r="MLB23" s="46"/>
      <c r="MLC23" s="46"/>
      <c r="MLD23" s="46"/>
      <c r="MLE23" s="46"/>
      <c r="MLF23" s="46"/>
      <c r="MLG23" s="46"/>
      <c r="MLH23" s="46"/>
      <c r="MLI23" s="46"/>
      <c r="MLJ23" s="46"/>
      <c r="MLK23" s="46"/>
      <c r="MLL23" s="46"/>
      <c r="MLM23" s="46"/>
      <c r="MLN23" s="46"/>
      <c r="MLO23" s="46"/>
      <c r="MLP23" s="46"/>
      <c r="MLQ23" s="46"/>
      <c r="MLR23" s="46"/>
      <c r="MLS23" s="46"/>
      <c r="MLT23" s="46"/>
      <c r="MLU23" s="46"/>
      <c r="MLV23" s="46"/>
      <c r="MLW23" s="46"/>
      <c r="MLX23" s="46"/>
      <c r="MLY23" s="46"/>
      <c r="MLZ23" s="46"/>
      <c r="MMA23" s="46"/>
      <c r="MMB23" s="46"/>
      <c r="MMC23" s="46"/>
      <c r="MMD23" s="46"/>
      <c r="MME23" s="46"/>
      <c r="MMF23" s="46"/>
      <c r="MMG23" s="46"/>
      <c r="MMH23" s="46"/>
      <c r="MMI23" s="46"/>
      <c r="MMJ23" s="46"/>
      <c r="MMK23" s="46"/>
      <c r="MML23" s="46"/>
      <c r="MMM23" s="46"/>
      <c r="MMN23" s="46"/>
      <c r="MMO23" s="46"/>
      <c r="MMP23" s="46"/>
      <c r="MMQ23" s="46"/>
      <c r="MMR23" s="46"/>
      <c r="MMS23" s="46"/>
      <c r="MMT23" s="46"/>
      <c r="MMU23" s="46"/>
      <c r="MMV23" s="46"/>
      <c r="MMW23" s="46"/>
      <c r="MMX23" s="46"/>
      <c r="MMY23" s="46"/>
      <c r="MMZ23" s="46"/>
      <c r="MNA23" s="46"/>
      <c r="MNB23" s="46"/>
      <c r="MNC23" s="46"/>
      <c r="MND23" s="46"/>
      <c r="MNE23" s="46"/>
      <c r="MNF23" s="46"/>
      <c r="MNG23" s="46"/>
      <c r="MNH23" s="46"/>
      <c r="MNI23" s="46"/>
      <c r="MNJ23" s="46"/>
      <c r="MNK23" s="46"/>
      <c r="MNL23" s="46"/>
      <c r="MNM23" s="46"/>
      <c r="MNN23" s="46"/>
      <c r="MNO23" s="46"/>
      <c r="MNP23" s="46"/>
      <c r="MNQ23" s="46"/>
      <c r="MNR23" s="46"/>
      <c r="MNS23" s="46"/>
      <c r="MNT23" s="46"/>
      <c r="MNU23" s="46"/>
      <c r="MNV23" s="46"/>
      <c r="MNW23" s="46"/>
      <c r="MNX23" s="46"/>
      <c r="MNY23" s="46"/>
      <c r="MNZ23" s="46"/>
      <c r="MOA23" s="46"/>
      <c r="MOB23" s="46"/>
      <c r="MOC23" s="46"/>
      <c r="MOD23" s="46"/>
      <c r="MOE23" s="46"/>
      <c r="MOF23" s="46"/>
      <c r="MOG23" s="46"/>
      <c r="MOH23" s="46"/>
      <c r="MOI23" s="46"/>
      <c r="MOJ23" s="46"/>
      <c r="MOK23" s="46"/>
      <c r="MOL23" s="46"/>
      <c r="MOM23" s="46"/>
      <c r="MON23" s="46"/>
      <c r="MOO23" s="46"/>
      <c r="MOP23" s="46"/>
      <c r="MOQ23" s="46"/>
      <c r="MOR23" s="46"/>
      <c r="MOS23" s="46"/>
      <c r="MOT23" s="46"/>
      <c r="MOU23" s="46"/>
      <c r="MOV23" s="46"/>
      <c r="MOW23" s="46"/>
      <c r="MOX23" s="46"/>
      <c r="MOY23" s="46"/>
      <c r="MOZ23" s="46"/>
      <c r="MPA23" s="46"/>
      <c r="MPB23" s="46"/>
      <c r="MPC23" s="46"/>
      <c r="MPD23" s="46"/>
      <c r="MPE23" s="46"/>
      <c r="MPF23" s="46"/>
      <c r="MPG23" s="46"/>
      <c r="MPH23" s="46"/>
      <c r="MPI23" s="46"/>
      <c r="MPJ23" s="46"/>
      <c r="MPK23" s="46"/>
      <c r="MPL23" s="46"/>
      <c r="MPM23" s="46"/>
      <c r="MPN23" s="46"/>
      <c r="MPO23" s="46"/>
      <c r="MPP23" s="46"/>
      <c r="MPQ23" s="46"/>
      <c r="MPR23" s="46"/>
      <c r="MPS23" s="46"/>
      <c r="MPT23" s="46"/>
      <c r="MPU23" s="46"/>
      <c r="MPV23" s="46"/>
      <c r="MPW23" s="46"/>
      <c r="MPX23" s="46"/>
      <c r="MPY23" s="46"/>
      <c r="MPZ23" s="46"/>
      <c r="MQA23" s="46"/>
      <c r="MQB23" s="46"/>
      <c r="MQC23" s="46"/>
      <c r="MQD23" s="46"/>
      <c r="MQE23" s="46"/>
      <c r="MQF23" s="46"/>
      <c r="MQG23" s="46"/>
      <c r="MQH23" s="46"/>
      <c r="MQI23" s="46"/>
      <c r="MQJ23" s="46"/>
      <c r="MQK23" s="46"/>
      <c r="MQL23" s="46"/>
      <c r="MQM23" s="46"/>
      <c r="MQN23" s="46"/>
      <c r="MQO23" s="46"/>
      <c r="MQP23" s="46"/>
      <c r="MQQ23" s="46"/>
      <c r="MQR23" s="46"/>
      <c r="MQS23" s="46"/>
      <c r="MQT23" s="46"/>
      <c r="MQU23" s="46"/>
      <c r="MQV23" s="46"/>
      <c r="MQW23" s="46"/>
      <c r="MQX23" s="46"/>
      <c r="MQY23" s="46"/>
      <c r="MQZ23" s="46"/>
      <c r="MRA23" s="46"/>
      <c r="MRB23" s="46"/>
      <c r="MRC23" s="46"/>
      <c r="MRD23" s="46"/>
      <c r="MRE23" s="46"/>
      <c r="MRF23" s="46"/>
      <c r="MRG23" s="46"/>
      <c r="MRH23" s="46"/>
      <c r="MRI23" s="46"/>
      <c r="MRJ23" s="46"/>
      <c r="MRK23" s="46"/>
      <c r="MRL23" s="46"/>
      <c r="MRM23" s="46"/>
      <c r="MRN23" s="46"/>
      <c r="MRO23" s="46"/>
      <c r="MRP23" s="46"/>
      <c r="MRQ23" s="46"/>
      <c r="MRR23" s="46"/>
      <c r="MRS23" s="46"/>
      <c r="MRT23" s="46"/>
      <c r="MRU23" s="46"/>
      <c r="MRV23" s="46"/>
      <c r="MRW23" s="46"/>
      <c r="MRX23" s="46"/>
      <c r="MRY23" s="46"/>
      <c r="MRZ23" s="46"/>
      <c r="MSA23" s="46"/>
      <c r="MSB23" s="46"/>
      <c r="MSC23" s="46"/>
      <c r="MSD23" s="46"/>
      <c r="MSE23" s="46"/>
      <c r="MSF23" s="46"/>
      <c r="MSG23" s="46"/>
      <c r="MSH23" s="46"/>
      <c r="MSI23" s="46"/>
      <c r="MSJ23" s="46"/>
      <c r="MSK23" s="46"/>
      <c r="MSL23" s="46"/>
      <c r="MSM23" s="46"/>
      <c r="MSN23" s="46"/>
      <c r="MSO23" s="46"/>
      <c r="MSP23" s="46"/>
      <c r="MSQ23" s="46"/>
      <c r="MSR23" s="46"/>
      <c r="MSS23" s="46"/>
      <c r="MST23" s="46"/>
      <c r="MSU23" s="46"/>
      <c r="MSV23" s="46"/>
      <c r="MSW23" s="46"/>
      <c r="MSX23" s="46"/>
      <c r="MSY23" s="46"/>
      <c r="MSZ23" s="46"/>
      <c r="MTA23" s="46"/>
      <c r="MTB23" s="46"/>
      <c r="MTC23" s="46"/>
      <c r="MTD23" s="46"/>
      <c r="MTE23" s="46"/>
      <c r="MTF23" s="46"/>
      <c r="MTG23" s="46"/>
      <c r="MTH23" s="46"/>
      <c r="MTI23" s="46"/>
      <c r="MTJ23" s="46"/>
      <c r="MTK23" s="46"/>
      <c r="MTL23" s="46"/>
      <c r="MTM23" s="46"/>
      <c r="MTN23" s="46"/>
      <c r="MTO23" s="46"/>
      <c r="MTP23" s="46"/>
      <c r="MTQ23" s="46"/>
      <c r="MTR23" s="46"/>
      <c r="MTS23" s="46"/>
      <c r="MTT23" s="46"/>
      <c r="MTU23" s="46"/>
      <c r="MTV23" s="46"/>
      <c r="MTW23" s="46"/>
      <c r="MTX23" s="46"/>
      <c r="MTY23" s="46"/>
      <c r="MTZ23" s="46"/>
      <c r="MUA23" s="46"/>
      <c r="MUB23" s="46"/>
      <c r="MUC23" s="46"/>
      <c r="MUD23" s="46"/>
      <c r="MUE23" s="46"/>
      <c r="MUF23" s="46"/>
      <c r="MUG23" s="46"/>
      <c r="MUH23" s="46"/>
      <c r="MUI23" s="46"/>
      <c r="MUJ23" s="46"/>
      <c r="MUK23" s="46"/>
      <c r="MUL23" s="46"/>
      <c r="MUM23" s="46"/>
      <c r="MUN23" s="46"/>
      <c r="MUO23" s="46"/>
      <c r="MUP23" s="46"/>
      <c r="MUQ23" s="46"/>
      <c r="MUR23" s="46"/>
      <c r="MUS23" s="46"/>
      <c r="MUT23" s="46"/>
      <c r="MUU23" s="46"/>
      <c r="MUV23" s="46"/>
      <c r="MUW23" s="46"/>
      <c r="MUX23" s="46"/>
      <c r="MUY23" s="46"/>
      <c r="MUZ23" s="46"/>
      <c r="MVA23" s="46"/>
      <c r="MVB23" s="46"/>
      <c r="MVC23" s="46"/>
      <c r="MVD23" s="46"/>
      <c r="MVE23" s="46"/>
      <c r="MVF23" s="46"/>
      <c r="MVG23" s="46"/>
      <c r="MVH23" s="46"/>
      <c r="MVI23" s="46"/>
      <c r="MVJ23" s="46"/>
      <c r="MVK23" s="46"/>
      <c r="MVL23" s="46"/>
      <c r="MVM23" s="46"/>
      <c r="MVN23" s="46"/>
      <c r="MVO23" s="46"/>
      <c r="MVP23" s="46"/>
      <c r="MVQ23" s="46"/>
      <c r="MVR23" s="46"/>
      <c r="MVS23" s="46"/>
      <c r="MVT23" s="46"/>
      <c r="MVU23" s="46"/>
      <c r="MVV23" s="46"/>
      <c r="MVW23" s="46"/>
      <c r="MVX23" s="46"/>
      <c r="MVY23" s="46"/>
      <c r="MVZ23" s="46"/>
      <c r="MWA23" s="46"/>
      <c r="MWB23" s="46"/>
      <c r="MWC23" s="46"/>
      <c r="MWD23" s="46"/>
      <c r="MWE23" s="46"/>
      <c r="MWF23" s="46"/>
      <c r="MWG23" s="46"/>
      <c r="MWH23" s="46"/>
      <c r="MWI23" s="46"/>
      <c r="MWJ23" s="46"/>
      <c r="MWK23" s="46"/>
      <c r="MWL23" s="46"/>
      <c r="MWM23" s="46"/>
      <c r="MWN23" s="46"/>
      <c r="MWO23" s="46"/>
      <c r="MWP23" s="46"/>
      <c r="MWQ23" s="46"/>
      <c r="MWR23" s="46"/>
      <c r="MWS23" s="46"/>
      <c r="MWT23" s="46"/>
      <c r="MWU23" s="46"/>
      <c r="MWV23" s="46"/>
      <c r="MWW23" s="46"/>
      <c r="MWX23" s="46"/>
      <c r="MWY23" s="46"/>
      <c r="MWZ23" s="46"/>
      <c r="MXA23" s="46"/>
      <c r="MXB23" s="46"/>
      <c r="MXC23" s="46"/>
      <c r="MXD23" s="46"/>
      <c r="MXE23" s="46"/>
      <c r="MXF23" s="46"/>
      <c r="MXG23" s="46"/>
      <c r="MXH23" s="46"/>
      <c r="MXI23" s="46"/>
      <c r="MXJ23" s="46"/>
      <c r="MXK23" s="46"/>
      <c r="MXL23" s="46"/>
      <c r="MXM23" s="46"/>
      <c r="MXN23" s="46"/>
      <c r="MXO23" s="46"/>
      <c r="MXP23" s="46"/>
      <c r="MXQ23" s="46"/>
      <c r="MXR23" s="46"/>
      <c r="MXS23" s="46"/>
      <c r="MXT23" s="46"/>
      <c r="MXU23" s="46"/>
      <c r="MXV23" s="46"/>
      <c r="MXW23" s="46"/>
      <c r="MXX23" s="46"/>
      <c r="MXY23" s="46"/>
      <c r="MXZ23" s="46"/>
      <c r="MYA23" s="46"/>
      <c r="MYB23" s="46"/>
      <c r="MYC23" s="46"/>
      <c r="MYD23" s="46"/>
      <c r="MYE23" s="46"/>
      <c r="MYF23" s="46"/>
      <c r="MYG23" s="46"/>
      <c r="MYH23" s="46"/>
      <c r="MYI23" s="46"/>
      <c r="MYJ23" s="46"/>
      <c r="MYK23" s="46"/>
      <c r="MYL23" s="46"/>
      <c r="MYM23" s="46"/>
      <c r="MYN23" s="46"/>
      <c r="MYO23" s="46"/>
      <c r="MYP23" s="46"/>
      <c r="MYQ23" s="46"/>
      <c r="MYR23" s="46"/>
      <c r="MYS23" s="46"/>
      <c r="MYT23" s="46"/>
      <c r="MYU23" s="46"/>
      <c r="MYV23" s="46"/>
      <c r="MYW23" s="46"/>
      <c r="MYX23" s="46"/>
      <c r="MYY23" s="46"/>
      <c r="MYZ23" s="46"/>
      <c r="MZA23" s="46"/>
      <c r="MZB23" s="46"/>
      <c r="MZC23" s="46"/>
      <c r="MZD23" s="46"/>
      <c r="MZE23" s="46"/>
      <c r="MZF23" s="46"/>
      <c r="MZG23" s="46"/>
      <c r="MZH23" s="46"/>
      <c r="MZI23" s="46"/>
      <c r="MZJ23" s="46"/>
      <c r="MZK23" s="46"/>
      <c r="MZL23" s="46"/>
      <c r="MZM23" s="46"/>
      <c r="MZN23" s="46"/>
      <c r="MZO23" s="46"/>
      <c r="MZP23" s="46"/>
      <c r="MZQ23" s="46"/>
      <c r="MZR23" s="46"/>
      <c r="MZS23" s="46"/>
      <c r="MZT23" s="46"/>
      <c r="MZU23" s="46"/>
      <c r="MZV23" s="46"/>
      <c r="MZW23" s="46"/>
      <c r="MZX23" s="46"/>
      <c r="MZY23" s="46"/>
      <c r="MZZ23" s="46"/>
      <c r="NAA23" s="46"/>
      <c r="NAB23" s="46"/>
      <c r="NAC23" s="46"/>
      <c r="NAD23" s="46"/>
      <c r="NAE23" s="46"/>
      <c r="NAF23" s="46"/>
      <c r="NAG23" s="46"/>
      <c r="NAH23" s="46"/>
      <c r="NAI23" s="46"/>
      <c r="NAJ23" s="46"/>
      <c r="NAK23" s="46"/>
      <c r="NAL23" s="46"/>
      <c r="NAM23" s="46"/>
      <c r="NAN23" s="46"/>
      <c r="NAO23" s="46"/>
      <c r="NAP23" s="46"/>
      <c r="NAQ23" s="46"/>
      <c r="NAR23" s="46"/>
      <c r="NAS23" s="46"/>
      <c r="NAT23" s="46"/>
      <c r="NAU23" s="46"/>
      <c r="NAV23" s="46"/>
      <c r="NAW23" s="46"/>
      <c r="NAX23" s="46"/>
      <c r="NAY23" s="46"/>
      <c r="NAZ23" s="46"/>
      <c r="NBA23" s="46"/>
      <c r="NBB23" s="46"/>
      <c r="NBC23" s="46"/>
      <c r="NBD23" s="46"/>
      <c r="NBE23" s="46"/>
      <c r="NBF23" s="46"/>
      <c r="NBG23" s="46"/>
      <c r="NBH23" s="46"/>
      <c r="NBI23" s="46"/>
      <c r="NBJ23" s="46"/>
      <c r="NBK23" s="46"/>
      <c r="NBL23" s="46"/>
      <c r="NBM23" s="46"/>
      <c r="NBN23" s="46"/>
      <c r="NBO23" s="46"/>
      <c r="NBP23" s="46"/>
      <c r="NBQ23" s="46"/>
      <c r="NBR23" s="46"/>
      <c r="NBS23" s="46"/>
      <c r="NBT23" s="46"/>
      <c r="NBU23" s="46"/>
      <c r="NBV23" s="46"/>
      <c r="NBW23" s="46"/>
      <c r="NBX23" s="46"/>
      <c r="NBY23" s="46"/>
      <c r="NBZ23" s="46"/>
      <c r="NCA23" s="46"/>
      <c r="NCB23" s="46"/>
      <c r="NCC23" s="46"/>
      <c r="NCD23" s="46"/>
      <c r="NCE23" s="46"/>
      <c r="NCF23" s="46"/>
      <c r="NCG23" s="46"/>
      <c r="NCH23" s="46"/>
      <c r="NCI23" s="46"/>
      <c r="NCJ23" s="46"/>
      <c r="NCK23" s="46"/>
      <c r="NCL23" s="46"/>
      <c r="NCM23" s="46"/>
      <c r="NCN23" s="46"/>
      <c r="NCO23" s="46"/>
      <c r="NCP23" s="46"/>
      <c r="NCQ23" s="46"/>
      <c r="NCR23" s="46"/>
      <c r="NCS23" s="46"/>
      <c r="NCT23" s="46"/>
      <c r="NCU23" s="46"/>
      <c r="NCV23" s="46"/>
      <c r="NCW23" s="46"/>
      <c r="NCX23" s="46"/>
      <c r="NCY23" s="46"/>
      <c r="NCZ23" s="46"/>
      <c r="NDA23" s="46"/>
      <c r="NDB23" s="46"/>
      <c r="NDC23" s="46"/>
      <c r="NDD23" s="46"/>
      <c r="NDE23" s="46"/>
      <c r="NDF23" s="46"/>
      <c r="NDG23" s="46"/>
      <c r="NDH23" s="46"/>
      <c r="NDI23" s="46"/>
      <c r="NDJ23" s="46"/>
      <c r="NDK23" s="46"/>
      <c r="NDL23" s="46"/>
      <c r="NDM23" s="46"/>
      <c r="NDN23" s="46"/>
      <c r="NDO23" s="46"/>
      <c r="NDP23" s="46"/>
      <c r="NDQ23" s="46"/>
      <c r="NDR23" s="46"/>
      <c r="NDS23" s="46"/>
      <c r="NDT23" s="46"/>
      <c r="NDU23" s="46"/>
      <c r="NDV23" s="46"/>
      <c r="NDW23" s="46"/>
      <c r="NDX23" s="46"/>
      <c r="NDY23" s="46"/>
      <c r="NDZ23" s="46"/>
      <c r="NEA23" s="46"/>
      <c r="NEB23" s="46"/>
      <c r="NEC23" s="46"/>
      <c r="NED23" s="46"/>
      <c r="NEE23" s="46"/>
      <c r="NEF23" s="46"/>
      <c r="NEG23" s="46"/>
      <c r="NEH23" s="46"/>
      <c r="NEI23" s="46"/>
      <c r="NEJ23" s="46"/>
      <c r="NEK23" s="46"/>
      <c r="NEL23" s="46"/>
      <c r="NEM23" s="46"/>
      <c r="NEN23" s="46"/>
      <c r="NEO23" s="46"/>
      <c r="NEP23" s="46"/>
      <c r="NEQ23" s="46"/>
      <c r="NER23" s="46"/>
      <c r="NES23" s="46"/>
      <c r="NET23" s="46"/>
      <c r="NEU23" s="46"/>
      <c r="NEV23" s="46"/>
      <c r="NEW23" s="46"/>
      <c r="NEX23" s="46"/>
      <c r="NEY23" s="46"/>
      <c r="NEZ23" s="46"/>
      <c r="NFA23" s="46"/>
      <c r="NFB23" s="46"/>
      <c r="NFC23" s="46"/>
      <c r="NFD23" s="46"/>
      <c r="NFE23" s="46"/>
      <c r="NFF23" s="46"/>
      <c r="NFG23" s="46"/>
      <c r="NFH23" s="46"/>
      <c r="NFI23" s="46"/>
      <c r="NFJ23" s="46"/>
      <c r="NFK23" s="46"/>
      <c r="NFL23" s="46"/>
      <c r="NFM23" s="46"/>
      <c r="NFN23" s="46"/>
      <c r="NFO23" s="46"/>
      <c r="NFP23" s="46"/>
      <c r="NFQ23" s="46"/>
      <c r="NFR23" s="46"/>
      <c r="NFS23" s="46"/>
      <c r="NFT23" s="46"/>
      <c r="NFU23" s="46"/>
      <c r="NFV23" s="46"/>
      <c r="NFW23" s="46"/>
      <c r="NFX23" s="46"/>
      <c r="NFY23" s="46"/>
      <c r="NFZ23" s="46"/>
      <c r="NGA23" s="46"/>
      <c r="NGB23" s="46"/>
      <c r="NGC23" s="46"/>
      <c r="NGD23" s="46"/>
      <c r="NGE23" s="46"/>
      <c r="NGF23" s="46"/>
      <c r="NGG23" s="46"/>
      <c r="NGH23" s="46"/>
      <c r="NGI23" s="46"/>
      <c r="NGJ23" s="46"/>
      <c r="NGK23" s="46"/>
      <c r="NGL23" s="46"/>
      <c r="NGM23" s="46"/>
      <c r="NGN23" s="46"/>
      <c r="NGO23" s="46"/>
      <c r="NGP23" s="46"/>
      <c r="NGQ23" s="46"/>
      <c r="NGR23" s="46"/>
      <c r="NGS23" s="46"/>
      <c r="NGT23" s="46"/>
      <c r="NGU23" s="46"/>
      <c r="NGV23" s="46"/>
      <c r="NGW23" s="46"/>
      <c r="NGX23" s="46"/>
      <c r="NGY23" s="46"/>
      <c r="NGZ23" s="46"/>
      <c r="NHA23" s="46"/>
      <c r="NHB23" s="46"/>
      <c r="NHC23" s="46"/>
      <c r="NHD23" s="46"/>
      <c r="NHE23" s="46"/>
      <c r="NHF23" s="46"/>
      <c r="NHG23" s="46"/>
      <c r="NHH23" s="46"/>
      <c r="NHI23" s="46"/>
      <c r="NHJ23" s="46"/>
      <c r="NHK23" s="46"/>
      <c r="NHL23" s="46"/>
      <c r="NHM23" s="46"/>
      <c r="NHN23" s="46"/>
      <c r="NHO23" s="46"/>
      <c r="NHP23" s="46"/>
      <c r="NHQ23" s="46"/>
      <c r="NHR23" s="46"/>
      <c r="NHS23" s="46"/>
      <c r="NHT23" s="46"/>
      <c r="NHU23" s="46"/>
      <c r="NHV23" s="46"/>
      <c r="NHW23" s="46"/>
      <c r="NHX23" s="46"/>
      <c r="NHY23" s="46"/>
      <c r="NHZ23" s="46"/>
      <c r="NIA23" s="46"/>
      <c r="NIB23" s="46"/>
      <c r="NIC23" s="46"/>
      <c r="NID23" s="46"/>
      <c r="NIE23" s="46"/>
      <c r="NIF23" s="46"/>
      <c r="NIG23" s="46"/>
      <c r="NIH23" s="46"/>
      <c r="NII23" s="46"/>
      <c r="NIJ23" s="46"/>
      <c r="NIK23" s="46"/>
      <c r="NIL23" s="46"/>
      <c r="NIM23" s="46"/>
      <c r="NIN23" s="46"/>
      <c r="NIO23" s="46"/>
      <c r="NIP23" s="46"/>
      <c r="NIQ23" s="46"/>
      <c r="NIR23" s="46"/>
      <c r="NIS23" s="46"/>
      <c r="NIT23" s="46"/>
      <c r="NIU23" s="46"/>
      <c r="NIV23" s="46"/>
      <c r="NIW23" s="46"/>
      <c r="NIX23" s="46"/>
      <c r="NIY23" s="46"/>
      <c r="NIZ23" s="46"/>
      <c r="NJA23" s="46"/>
      <c r="NJB23" s="46"/>
      <c r="NJC23" s="46"/>
      <c r="NJD23" s="46"/>
      <c r="NJE23" s="46"/>
      <c r="NJF23" s="46"/>
      <c r="NJG23" s="46"/>
      <c r="NJH23" s="46"/>
      <c r="NJI23" s="46"/>
      <c r="NJJ23" s="46"/>
      <c r="NJK23" s="46"/>
      <c r="NJL23" s="46"/>
      <c r="NJM23" s="46"/>
      <c r="NJN23" s="46"/>
      <c r="NJO23" s="46"/>
      <c r="NJP23" s="46"/>
      <c r="NJQ23" s="46"/>
      <c r="NJR23" s="46"/>
      <c r="NJS23" s="46"/>
      <c r="NJT23" s="46"/>
      <c r="NJU23" s="46"/>
      <c r="NJV23" s="46"/>
      <c r="NJW23" s="46"/>
      <c r="NJX23" s="46"/>
      <c r="NJY23" s="46"/>
      <c r="NJZ23" s="46"/>
      <c r="NKA23" s="46"/>
      <c r="NKB23" s="46"/>
      <c r="NKC23" s="46"/>
      <c r="NKD23" s="46"/>
      <c r="NKE23" s="46"/>
      <c r="NKF23" s="46"/>
      <c r="NKG23" s="46"/>
      <c r="NKH23" s="46"/>
      <c r="NKI23" s="46"/>
      <c r="NKJ23" s="46"/>
      <c r="NKK23" s="46"/>
      <c r="NKL23" s="46"/>
      <c r="NKM23" s="46"/>
      <c r="NKN23" s="46"/>
      <c r="NKO23" s="46"/>
      <c r="NKP23" s="46"/>
      <c r="NKQ23" s="46"/>
      <c r="NKR23" s="46"/>
      <c r="NKS23" s="46"/>
      <c r="NKT23" s="46"/>
      <c r="NKU23" s="46"/>
      <c r="NKV23" s="46"/>
      <c r="NKW23" s="46"/>
      <c r="NKX23" s="46"/>
      <c r="NKY23" s="46"/>
      <c r="NKZ23" s="46"/>
      <c r="NLA23" s="46"/>
      <c r="NLB23" s="46"/>
      <c r="NLC23" s="46"/>
      <c r="NLD23" s="46"/>
      <c r="NLE23" s="46"/>
      <c r="NLF23" s="46"/>
      <c r="NLG23" s="46"/>
      <c r="NLH23" s="46"/>
      <c r="NLI23" s="46"/>
      <c r="NLJ23" s="46"/>
      <c r="NLK23" s="46"/>
      <c r="NLL23" s="46"/>
      <c r="NLM23" s="46"/>
      <c r="NLN23" s="46"/>
      <c r="NLO23" s="46"/>
      <c r="NLP23" s="46"/>
      <c r="NLQ23" s="46"/>
      <c r="NLR23" s="46"/>
      <c r="NLS23" s="46"/>
      <c r="NLT23" s="46"/>
      <c r="NLU23" s="46"/>
      <c r="NLV23" s="46"/>
      <c r="NLW23" s="46"/>
      <c r="NLX23" s="46"/>
      <c r="NLY23" s="46"/>
      <c r="NLZ23" s="46"/>
      <c r="NMA23" s="46"/>
      <c r="NMB23" s="46"/>
      <c r="NMC23" s="46"/>
      <c r="NMD23" s="46"/>
      <c r="NME23" s="46"/>
      <c r="NMF23" s="46"/>
      <c r="NMG23" s="46"/>
      <c r="NMH23" s="46"/>
      <c r="NMI23" s="46"/>
      <c r="NMJ23" s="46"/>
      <c r="NMK23" s="46"/>
      <c r="NML23" s="46"/>
      <c r="NMM23" s="46"/>
      <c r="NMN23" s="46"/>
      <c r="NMO23" s="46"/>
      <c r="NMP23" s="46"/>
      <c r="NMQ23" s="46"/>
      <c r="NMR23" s="46"/>
      <c r="NMS23" s="46"/>
      <c r="NMT23" s="46"/>
      <c r="NMU23" s="46"/>
      <c r="NMV23" s="46"/>
      <c r="NMW23" s="46"/>
      <c r="NMX23" s="46"/>
      <c r="NMY23" s="46"/>
      <c r="NMZ23" s="46"/>
      <c r="NNA23" s="46"/>
      <c r="NNB23" s="46"/>
      <c r="NNC23" s="46"/>
      <c r="NND23" s="46"/>
      <c r="NNE23" s="46"/>
      <c r="NNF23" s="46"/>
      <c r="NNG23" s="46"/>
      <c r="NNH23" s="46"/>
      <c r="NNI23" s="46"/>
      <c r="NNJ23" s="46"/>
      <c r="NNK23" s="46"/>
      <c r="NNL23" s="46"/>
      <c r="NNM23" s="46"/>
      <c r="NNN23" s="46"/>
      <c r="NNO23" s="46"/>
      <c r="NNP23" s="46"/>
      <c r="NNQ23" s="46"/>
      <c r="NNR23" s="46"/>
      <c r="NNS23" s="46"/>
      <c r="NNT23" s="46"/>
      <c r="NNU23" s="46"/>
      <c r="NNV23" s="46"/>
      <c r="NNW23" s="46"/>
      <c r="NNX23" s="46"/>
      <c r="NNY23" s="46"/>
      <c r="NNZ23" s="46"/>
      <c r="NOA23" s="46"/>
      <c r="NOB23" s="46"/>
      <c r="NOC23" s="46"/>
      <c r="NOD23" s="46"/>
      <c r="NOE23" s="46"/>
      <c r="NOF23" s="46"/>
      <c r="NOG23" s="46"/>
      <c r="NOH23" s="46"/>
      <c r="NOI23" s="46"/>
      <c r="NOJ23" s="46"/>
      <c r="NOK23" s="46"/>
      <c r="NOL23" s="46"/>
      <c r="NOM23" s="46"/>
      <c r="NON23" s="46"/>
      <c r="NOO23" s="46"/>
      <c r="NOP23" s="46"/>
      <c r="NOQ23" s="46"/>
      <c r="NOR23" s="46"/>
      <c r="NOS23" s="46"/>
      <c r="NOT23" s="46"/>
      <c r="NOU23" s="46"/>
      <c r="NOV23" s="46"/>
      <c r="NOW23" s="46"/>
      <c r="NOX23" s="46"/>
      <c r="NOY23" s="46"/>
      <c r="NOZ23" s="46"/>
      <c r="NPA23" s="46"/>
      <c r="NPB23" s="46"/>
      <c r="NPC23" s="46"/>
      <c r="NPD23" s="46"/>
      <c r="NPE23" s="46"/>
      <c r="NPF23" s="46"/>
      <c r="NPG23" s="46"/>
      <c r="NPH23" s="46"/>
      <c r="NPI23" s="46"/>
      <c r="NPJ23" s="46"/>
      <c r="NPK23" s="46"/>
      <c r="NPL23" s="46"/>
      <c r="NPM23" s="46"/>
      <c r="NPN23" s="46"/>
      <c r="NPO23" s="46"/>
      <c r="NPP23" s="46"/>
      <c r="NPQ23" s="46"/>
      <c r="NPR23" s="46"/>
      <c r="NPS23" s="46"/>
      <c r="NPT23" s="46"/>
      <c r="NPU23" s="46"/>
      <c r="NPV23" s="46"/>
      <c r="NPW23" s="46"/>
      <c r="NPX23" s="46"/>
      <c r="NPY23" s="46"/>
      <c r="NPZ23" s="46"/>
      <c r="NQA23" s="46"/>
      <c r="NQB23" s="46"/>
      <c r="NQC23" s="46"/>
      <c r="NQD23" s="46"/>
      <c r="NQE23" s="46"/>
      <c r="NQF23" s="46"/>
      <c r="NQG23" s="46"/>
      <c r="NQH23" s="46"/>
      <c r="NQI23" s="46"/>
      <c r="NQJ23" s="46"/>
      <c r="NQK23" s="46"/>
      <c r="NQL23" s="46"/>
      <c r="NQM23" s="46"/>
      <c r="NQN23" s="46"/>
      <c r="NQO23" s="46"/>
      <c r="NQP23" s="46"/>
      <c r="NQQ23" s="46"/>
      <c r="NQR23" s="46"/>
      <c r="NQS23" s="46"/>
      <c r="NQT23" s="46"/>
      <c r="NQU23" s="46"/>
      <c r="NQV23" s="46"/>
      <c r="NQW23" s="46"/>
      <c r="NQX23" s="46"/>
      <c r="NQY23" s="46"/>
      <c r="NQZ23" s="46"/>
      <c r="NRA23" s="46"/>
      <c r="NRB23" s="46"/>
      <c r="NRC23" s="46"/>
      <c r="NRD23" s="46"/>
      <c r="NRE23" s="46"/>
      <c r="NRF23" s="46"/>
      <c r="NRG23" s="46"/>
      <c r="NRH23" s="46"/>
      <c r="NRI23" s="46"/>
      <c r="NRJ23" s="46"/>
      <c r="NRK23" s="46"/>
      <c r="NRL23" s="46"/>
      <c r="NRM23" s="46"/>
      <c r="NRN23" s="46"/>
      <c r="NRO23" s="46"/>
      <c r="NRP23" s="46"/>
      <c r="NRQ23" s="46"/>
      <c r="NRR23" s="46"/>
      <c r="NRS23" s="46"/>
      <c r="NRT23" s="46"/>
      <c r="NRU23" s="46"/>
      <c r="NRV23" s="46"/>
      <c r="NRW23" s="46"/>
      <c r="NRX23" s="46"/>
      <c r="NRY23" s="46"/>
      <c r="NRZ23" s="46"/>
      <c r="NSA23" s="46"/>
      <c r="NSB23" s="46"/>
      <c r="NSC23" s="46"/>
      <c r="NSD23" s="46"/>
      <c r="NSE23" s="46"/>
      <c r="NSF23" s="46"/>
      <c r="NSG23" s="46"/>
      <c r="NSH23" s="46"/>
      <c r="NSI23" s="46"/>
      <c r="NSJ23" s="46"/>
      <c r="NSK23" s="46"/>
      <c r="NSL23" s="46"/>
      <c r="NSM23" s="46"/>
      <c r="NSN23" s="46"/>
      <c r="NSO23" s="46"/>
      <c r="NSP23" s="46"/>
      <c r="NSQ23" s="46"/>
      <c r="NSR23" s="46"/>
      <c r="NSS23" s="46"/>
      <c r="NST23" s="46"/>
      <c r="NSU23" s="46"/>
      <c r="NSV23" s="46"/>
      <c r="NSW23" s="46"/>
      <c r="NSX23" s="46"/>
      <c r="NSY23" s="46"/>
      <c r="NSZ23" s="46"/>
      <c r="NTA23" s="46"/>
      <c r="NTB23" s="46"/>
      <c r="NTC23" s="46"/>
      <c r="NTD23" s="46"/>
      <c r="NTE23" s="46"/>
      <c r="NTF23" s="46"/>
      <c r="NTG23" s="46"/>
      <c r="NTH23" s="46"/>
      <c r="NTI23" s="46"/>
      <c r="NTJ23" s="46"/>
      <c r="NTK23" s="46"/>
      <c r="NTL23" s="46"/>
      <c r="NTM23" s="46"/>
      <c r="NTN23" s="46"/>
      <c r="NTO23" s="46"/>
      <c r="NTP23" s="46"/>
      <c r="NTQ23" s="46"/>
      <c r="NTR23" s="46"/>
      <c r="NTS23" s="46"/>
      <c r="NTT23" s="46"/>
      <c r="NTU23" s="46"/>
      <c r="NTV23" s="46"/>
      <c r="NTW23" s="46"/>
      <c r="NTX23" s="46"/>
      <c r="NTY23" s="46"/>
      <c r="NTZ23" s="46"/>
      <c r="NUA23" s="46"/>
      <c r="NUB23" s="46"/>
      <c r="NUC23" s="46"/>
      <c r="NUD23" s="46"/>
      <c r="NUE23" s="46"/>
      <c r="NUF23" s="46"/>
      <c r="NUG23" s="46"/>
      <c r="NUH23" s="46"/>
      <c r="NUI23" s="46"/>
      <c r="NUJ23" s="46"/>
      <c r="NUK23" s="46"/>
      <c r="NUL23" s="46"/>
      <c r="NUM23" s="46"/>
      <c r="NUN23" s="46"/>
      <c r="NUO23" s="46"/>
      <c r="NUP23" s="46"/>
      <c r="NUQ23" s="46"/>
      <c r="NUR23" s="46"/>
      <c r="NUS23" s="46"/>
      <c r="NUT23" s="46"/>
      <c r="NUU23" s="46"/>
      <c r="NUV23" s="46"/>
      <c r="NUW23" s="46"/>
      <c r="NUX23" s="46"/>
      <c r="NUY23" s="46"/>
      <c r="NUZ23" s="46"/>
      <c r="NVA23" s="46"/>
      <c r="NVB23" s="46"/>
      <c r="NVC23" s="46"/>
      <c r="NVD23" s="46"/>
      <c r="NVE23" s="46"/>
      <c r="NVF23" s="46"/>
      <c r="NVG23" s="46"/>
      <c r="NVH23" s="46"/>
      <c r="NVI23" s="46"/>
      <c r="NVJ23" s="46"/>
      <c r="NVK23" s="46"/>
      <c r="NVL23" s="46"/>
      <c r="NVM23" s="46"/>
      <c r="NVN23" s="46"/>
      <c r="NVO23" s="46"/>
      <c r="NVP23" s="46"/>
      <c r="NVQ23" s="46"/>
      <c r="NVR23" s="46"/>
      <c r="NVS23" s="46"/>
      <c r="NVT23" s="46"/>
      <c r="NVU23" s="46"/>
      <c r="NVV23" s="46"/>
      <c r="NVW23" s="46"/>
      <c r="NVX23" s="46"/>
      <c r="NVY23" s="46"/>
      <c r="NVZ23" s="46"/>
      <c r="NWA23" s="46"/>
      <c r="NWB23" s="46"/>
      <c r="NWC23" s="46"/>
      <c r="NWD23" s="46"/>
      <c r="NWE23" s="46"/>
      <c r="NWF23" s="46"/>
      <c r="NWG23" s="46"/>
      <c r="NWH23" s="46"/>
      <c r="NWI23" s="46"/>
      <c r="NWJ23" s="46"/>
      <c r="NWK23" s="46"/>
      <c r="NWL23" s="46"/>
      <c r="NWM23" s="46"/>
      <c r="NWN23" s="46"/>
      <c r="NWO23" s="46"/>
      <c r="NWP23" s="46"/>
      <c r="NWQ23" s="46"/>
      <c r="NWR23" s="46"/>
      <c r="NWS23" s="46"/>
      <c r="NWT23" s="46"/>
      <c r="NWU23" s="46"/>
      <c r="NWV23" s="46"/>
      <c r="NWW23" s="46"/>
      <c r="NWX23" s="46"/>
      <c r="NWY23" s="46"/>
      <c r="NWZ23" s="46"/>
      <c r="NXA23" s="46"/>
      <c r="NXB23" s="46"/>
      <c r="NXC23" s="46"/>
      <c r="NXD23" s="46"/>
      <c r="NXE23" s="46"/>
      <c r="NXF23" s="46"/>
      <c r="NXG23" s="46"/>
      <c r="NXH23" s="46"/>
      <c r="NXI23" s="46"/>
      <c r="NXJ23" s="46"/>
      <c r="NXK23" s="46"/>
      <c r="NXL23" s="46"/>
      <c r="NXM23" s="46"/>
      <c r="NXN23" s="46"/>
      <c r="NXO23" s="46"/>
      <c r="NXP23" s="46"/>
      <c r="NXQ23" s="46"/>
      <c r="NXR23" s="46"/>
      <c r="NXS23" s="46"/>
      <c r="NXT23" s="46"/>
      <c r="NXU23" s="46"/>
      <c r="NXV23" s="46"/>
      <c r="NXW23" s="46"/>
      <c r="NXX23" s="46"/>
      <c r="NXY23" s="46"/>
      <c r="NXZ23" s="46"/>
      <c r="NYA23" s="46"/>
      <c r="NYB23" s="46"/>
      <c r="NYC23" s="46"/>
      <c r="NYD23" s="46"/>
      <c r="NYE23" s="46"/>
      <c r="NYF23" s="46"/>
      <c r="NYG23" s="46"/>
      <c r="NYH23" s="46"/>
      <c r="NYI23" s="46"/>
      <c r="NYJ23" s="46"/>
      <c r="NYK23" s="46"/>
      <c r="NYL23" s="46"/>
      <c r="NYM23" s="46"/>
      <c r="NYN23" s="46"/>
      <c r="NYO23" s="46"/>
      <c r="NYP23" s="46"/>
      <c r="NYQ23" s="46"/>
      <c r="NYR23" s="46"/>
      <c r="NYS23" s="46"/>
      <c r="NYT23" s="46"/>
      <c r="NYU23" s="46"/>
      <c r="NYV23" s="46"/>
      <c r="NYW23" s="46"/>
      <c r="NYX23" s="46"/>
      <c r="NYY23" s="46"/>
      <c r="NYZ23" s="46"/>
      <c r="NZA23" s="46"/>
      <c r="NZB23" s="46"/>
      <c r="NZC23" s="46"/>
      <c r="NZD23" s="46"/>
      <c r="NZE23" s="46"/>
      <c r="NZF23" s="46"/>
      <c r="NZG23" s="46"/>
      <c r="NZH23" s="46"/>
      <c r="NZI23" s="46"/>
      <c r="NZJ23" s="46"/>
      <c r="NZK23" s="46"/>
      <c r="NZL23" s="46"/>
      <c r="NZM23" s="46"/>
      <c r="NZN23" s="46"/>
      <c r="NZO23" s="46"/>
      <c r="NZP23" s="46"/>
      <c r="NZQ23" s="46"/>
      <c r="NZR23" s="46"/>
      <c r="NZS23" s="46"/>
      <c r="NZT23" s="46"/>
      <c r="NZU23" s="46"/>
      <c r="NZV23" s="46"/>
      <c r="NZW23" s="46"/>
      <c r="NZX23" s="46"/>
      <c r="NZY23" s="46"/>
      <c r="NZZ23" s="46"/>
      <c r="OAA23" s="46"/>
      <c r="OAB23" s="46"/>
      <c r="OAC23" s="46"/>
      <c r="OAD23" s="46"/>
      <c r="OAE23" s="46"/>
      <c r="OAF23" s="46"/>
      <c r="OAG23" s="46"/>
      <c r="OAH23" s="46"/>
      <c r="OAI23" s="46"/>
      <c r="OAJ23" s="46"/>
      <c r="OAK23" s="46"/>
      <c r="OAL23" s="46"/>
      <c r="OAM23" s="46"/>
      <c r="OAN23" s="46"/>
      <c r="OAO23" s="46"/>
      <c r="OAP23" s="46"/>
      <c r="OAQ23" s="46"/>
      <c r="OAR23" s="46"/>
      <c r="OAS23" s="46"/>
      <c r="OAT23" s="46"/>
      <c r="OAU23" s="46"/>
      <c r="OAV23" s="46"/>
      <c r="OAW23" s="46"/>
      <c r="OAX23" s="46"/>
      <c r="OAY23" s="46"/>
      <c r="OAZ23" s="46"/>
      <c r="OBA23" s="46"/>
      <c r="OBB23" s="46"/>
      <c r="OBC23" s="46"/>
      <c r="OBD23" s="46"/>
      <c r="OBE23" s="46"/>
      <c r="OBF23" s="46"/>
      <c r="OBG23" s="46"/>
      <c r="OBH23" s="46"/>
      <c r="OBI23" s="46"/>
      <c r="OBJ23" s="46"/>
      <c r="OBK23" s="46"/>
      <c r="OBL23" s="46"/>
      <c r="OBM23" s="46"/>
      <c r="OBN23" s="46"/>
      <c r="OBO23" s="46"/>
      <c r="OBP23" s="46"/>
      <c r="OBQ23" s="46"/>
      <c r="OBR23" s="46"/>
      <c r="OBS23" s="46"/>
      <c r="OBT23" s="46"/>
      <c r="OBU23" s="46"/>
      <c r="OBV23" s="46"/>
      <c r="OBW23" s="46"/>
      <c r="OBX23" s="46"/>
      <c r="OBY23" s="46"/>
      <c r="OBZ23" s="46"/>
      <c r="OCA23" s="46"/>
      <c r="OCB23" s="46"/>
      <c r="OCC23" s="46"/>
      <c r="OCD23" s="46"/>
      <c r="OCE23" s="46"/>
      <c r="OCF23" s="46"/>
      <c r="OCG23" s="46"/>
      <c r="OCH23" s="46"/>
      <c r="OCI23" s="46"/>
      <c r="OCJ23" s="46"/>
      <c r="OCK23" s="46"/>
      <c r="OCL23" s="46"/>
      <c r="OCM23" s="46"/>
      <c r="OCN23" s="46"/>
      <c r="OCO23" s="46"/>
      <c r="OCP23" s="46"/>
      <c r="OCQ23" s="46"/>
      <c r="OCR23" s="46"/>
      <c r="OCS23" s="46"/>
      <c r="OCT23" s="46"/>
      <c r="OCU23" s="46"/>
      <c r="OCV23" s="46"/>
      <c r="OCW23" s="46"/>
      <c r="OCX23" s="46"/>
      <c r="OCY23" s="46"/>
      <c r="OCZ23" s="46"/>
      <c r="ODA23" s="46"/>
      <c r="ODB23" s="46"/>
      <c r="ODC23" s="46"/>
      <c r="ODD23" s="46"/>
      <c r="ODE23" s="46"/>
      <c r="ODF23" s="46"/>
      <c r="ODG23" s="46"/>
      <c r="ODH23" s="46"/>
      <c r="ODI23" s="46"/>
      <c r="ODJ23" s="46"/>
      <c r="ODK23" s="46"/>
      <c r="ODL23" s="46"/>
      <c r="ODM23" s="46"/>
      <c r="ODN23" s="46"/>
      <c r="ODO23" s="46"/>
      <c r="ODP23" s="46"/>
      <c r="ODQ23" s="46"/>
      <c r="ODR23" s="46"/>
      <c r="ODS23" s="46"/>
      <c r="ODT23" s="46"/>
      <c r="ODU23" s="46"/>
      <c r="ODV23" s="46"/>
      <c r="ODW23" s="46"/>
      <c r="ODX23" s="46"/>
      <c r="ODY23" s="46"/>
      <c r="ODZ23" s="46"/>
      <c r="OEA23" s="46"/>
      <c r="OEB23" s="46"/>
      <c r="OEC23" s="46"/>
      <c r="OED23" s="46"/>
      <c r="OEE23" s="46"/>
      <c r="OEF23" s="46"/>
      <c r="OEG23" s="46"/>
      <c r="OEH23" s="46"/>
      <c r="OEI23" s="46"/>
      <c r="OEJ23" s="46"/>
      <c r="OEK23" s="46"/>
      <c r="OEL23" s="46"/>
      <c r="OEM23" s="46"/>
      <c r="OEN23" s="46"/>
      <c r="OEO23" s="46"/>
      <c r="OEP23" s="46"/>
      <c r="OEQ23" s="46"/>
      <c r="OER23" s="46"/>
      <c r="OES23" s="46"/>
      <c r="OET23" s="46"/>
      <c r="OEU23" s="46"/>
      <c r="OEV23" s="46"/>
      <c r="OEW23" s="46"/>
      <c r="OEX23" s="46"/>
      <c r="OEY23" s="46"/>
      <c r="OEZ23" s="46"/>
      <c r="OFA23" s="46"/>
      <c r="OFB23" s="46"/>
      <c r="OFC23" s="46"/>
      <c r="OFD23" s="46"/>
      <c r="OFE23" s="46"/>
      <c r="OFF23" s="46"/>
      <c r="OFG23" s="46"/>
      <c r="OFH23" s="46"/>
      <c r="OFI23" s="46"/>
      <c r="OFJ23" s="46"/>
      <c r="OFK23" s="46"/>
      <c r="OFL23" s="46"/>
      <c r="OFM23" s="46"/>
      <c r="OFN23" s="46"/>
      <c r="OFO23" s="46"/>
      <c r="OFP23" s="46"/>
      <c r="OFQ23" s="46"/>
      <c r="OFR23" s="46"/>
      <c r="OFS23" s="46"/>
      <c r="OFT23" s="46"/>
      <c r="OFU23" s="46"/>
      <c r="OFV23" s="46"/>
      <c r="OFW23" s="46"/>
      <c r="OFX23" s="46"/>
      <c r="OFY23" s="46"/>
      <c r="OFZ23" s="46"/>
      <c r="OGA23" s="46"/>
      <c r="OGB23" s="46"/>
      <c r="OGC23" s="46"/>
      <c r="OGD23" s="46"/>
      <c r="OGE23" s="46"/>
      <c r="OGF23" s="46"/>
      <c r="OGG23" s="46"/>
      <c r="OGH23" s="46"/>
      <c r="OGI23" s="46"/>
      <c r="OGJ23" s="46"/>
      <c r="OGK23" s="46"/>
      <c r="OGL23" s="46"/>
      <c r="OGM23" s="46"/>
      <c r="OGN23" s="46"/>
      <c r="OGO23" s="46"/>
      <c r="OGP23" s="46"/>
      <c r="OGQ23" s="46"/>
      <c r="OGR23" s="46"/>
      <c r="OGS23" s="46"/>
      <c r="OGT23" s="46"/>
      <c r="OGU23" s="46"/>
      <c r="OGV23" s="46"/>
      <c r="OGW23" s="46"/>
      <c r="OGX23" s="46"/>
      <c r="OGY23" s="46"/>
      <c r="OGZ23" s="46"/>
      <c r="OHA23" s="46"/>
      <c r="OHB23" s="46"/>
      <c r="OHC23" s="46"/>
      <c r="OHD23" s="46"/>
      <c r="OHE23" s="46"/>
      <c r="OHF23" s="46"/>
      <c r="OHG23" s="46"/>
      <c r="OHH23" s="46"/>
      <c r="OHI23" s="46"/>
      <c r="OHJ23" s="46"/>
      <c r="OHK23" s="46"/>
      <c r="OHL23" s="46"/>
      <c r="OHM23" s="46"/>
      <c r="OHN23" s="46"/>
      <c r="OHO23" s="46"/>
      <c r="OHP23" s="46"/>
      <c r="OHQ23" s="46"/>
      <c r="OHR23" s="46"/>
      <c r="OHS23" s="46"/>
      <c r="OHT23" s="46"/>
      <c r="OHU23" s="46"/>
      <c r="OHV23" s="46"/>
      <c r="OHW23" s="46"/>
      <c r="OHX23" s="46"/>
      <c r="OHY23" s="46"/>
      <c r="OHZ23" s="46"/>
      <c r="OIA23" s="46"/>
      <c r="OIB23" s="46"/>
      <c r="OIC23" s="46"/>
      <c r="OID23" s="46"/>
      <c r="OIE23" s="46"/>
      <c r="OIF23" s="46"/>
      <c r="OIG23" s="46"/>
      <c r="OIH23" s="46"/>
      <c r="OII23" s="46"/>
      <c r="OIJ23" s="46"/>
      <c r="OIK23" s="46"/>
      <c r="OIL23" s="46"/>
      <c r="OIM23" s="46"/>
      <c r="OIN23" s="46"/>
      <c r="OIO23" s="46"/>
      <c r="OIP23" s="46"/>
      <c r="OIQ23" s="46"/>
      <c r="OIR23" s="46"/>
      <c r="OIS23" s="46"/>
      <c r="OIT23" s="46"/>
      <c r="OIU23" s="46"/>
      <c r="OIV23" s="46"/>
      <c r="OIW23" s="46"/>
      <c r="OIX23" s="46"/>
      <c r="OIY23" s="46"/>
      <c r="OIZ23" s="46"/>
      <c r="OJA23" s="46"/>
      <c r="OJB23" s="46"/>
      <c r="OJC23" s="46"/>
      <c r="OJD23" s="46"/>
      <c r="OJE23" s="46"/>
      <c r="OJF23" s="46"/>
      <c r="OJG23" s="46"/>
      <c r="OJH23" s="46"/>
      <c r="OJI23" s="46"/>
      <c r="OJJ23" s="46"/>
      <c r="OJK23" s="46"/>
      <c r="OJL23" s="46"/>
      <c r="OJM23" s="46"/>
      <c r="OJN23" s="46"/>
      <c r="OJO23" s="46"/>
      <c r="OJP23" s="46"/>
      <c r="OJQ23" s="46"/>
      <c r="OJR23" s="46"/>
      <c r="OJS23" s="46"/>
      <c r="OJT23" s="46"/>
      <c r="OJU23" s="46"/>
      <c r="OJV23" s="46"/>
      <c r="OJW23" s="46"/>
      <c r="OJX23" s="46"/>
      <c r="OJY23" s="46"/>
      <c r="OJZ23" s="46"/>
      <c r="OKA23" s="46"/>
      <c r="OKB23" s="46"/>
      <c r="OKC23" s="46"/>
      <c r="OKD23" s="46"/>
      <c r="OKE23" s="46"/>
      <c r="OKF23" s="46"/>
      <c r="OKG23" s="46"/>
      <c r="OKH23" s="46"/>
      <c r="OKI23" s="46"/>
      <c r="OKJ23" s="46"/>
      <c r="OKK23" s="46"/>
      <c r="OKL23" s="46"/>
      <c r="OKM23" s="46"/>
      <c r="OKN23" s="46"/>
      <c r="OKO23" s="46"/>
      <c r="OKP23" s="46"/>
      <c r="OKQ23" s="46"/>
      <c r="OKR23" s="46"/>
      <c r="OKS23" s="46"/>
      <c r="OKT23" s="46"/>
      <c r="OKU23" s="46"/>
      <c r="OKV23" s="46"/>
      <c r="OKW23" s="46"/>
      <c r="OKX23" s="46"/>
      <c r="OKY23" s="46"/>
      <c r="OKZ23" s="46"/>
      <c r="OLA23" s="46"/>
      <c r="OLB23" s="46"/>
      <c r="OLC23" s="46"/>
      <c r="OLD23" s="46"/>
      <c r="OLE23" s="46"/>
      <c r="OLF23" s="46"/>
      <c r="OLG23" s="46"/>
      <c r="OLH23" s="46"/>
      <c r="OLI23" s="46"/>
      <c r="OLJ23" s="46"/>
      <c r="OLK23" s="46"/>
      <c r="OLL23" s="46"/>
      <c r="OLM23" s="46"/>
      <c r="OLN23" s="46"/>
      <c r="OLO23" s="46"/>
      <c r="OLP23" s="46"/>
      <c r="OLQ23" s="46"/>
      <c r="OLR23" s="46"/>
      <c r="OLS23" s="46"/>
      <c r="OLT23" s="46"/>
      <c r="OLU23" s="46"/>
      <c r="OLV23" s="46"/>
      <c r="OLW23" s="46"/>
      <c r="OLX23" s="46"/>
      <c r="OLY23" s="46"/>
      <c r="OLZ23" s="46"/>
      <c r="OMA23" s="46"/>
      <c r="OMB23" s="46"/>
      <c r="OMC23" s="46"/>
      <c r="OMD23" s="46"/>
      <c r="OME23" s="46"/>
      <c r="OMF23" s="46"/>
      <c r="OMG23" s="46"/>
      <c r="OMH23" s="46"/>
      <c r="OMI23" s="46"/>
      <c r="OMJ23" s="46"/>
      <c r="OMK23" s="46"/>
      <c r="OML23" s="46"/>
      <c r="OMM23" s="46"/>
      <c r="OMN23" s="46"/>
      <c r="OMO23" s="46"/>
      <c r="OMP23" s="46"/>
      <c r="OMQ23" s="46"/>
      <c r="OMR23" s="46"/>
      <c r="OMS23" s="46"/>
      <c r="OMT23" s="46"/>
      <c r="OMU23" s="46"/>
      <c r="OMV23" s="46"/>
      <c r="OMW23" s="46"/>
      <c r="OMX23" s="46"/>
      <c r="OMY23" s="46"/>
      <c r="OMZ23" s="46"/>
      <c r="ONA23" s="46"/>
      <c r="ONB23" s="46"/>
      <c r="ONC23" s="46"/>
      <c r="OND23" s="46"/>
      <c r="ONE23" s="46"/>
      <c r="ONF23" s="46"/>
      <c r="ONG23" s="46"/>
      <c r="ONH23" s="46"/>
      <c r="ONI23" s="46"/>
      <c r="ONJ23" s="46"/>
      <c r="ONK23" s="46"/>
      <c r="ONL23" s="46"/>
      <c r="ONM23" s="46"/>
      <c r="ONN23" s="46"/>
      <c r="ONO23" s="46"/>
      <c r="ONP23" s="46"/>
      <c r="ONQ23" s="46"/>
      <c r="ONR23" s="46"/>
      <c r="ONS23" s="46"/>
      <c r="ONT23" s="46"/>
      <c r="ONU23" s="46"/>
      <c r="ONV23" s="46"/>
      <c r="ONW23" s="46"/>
      <c r="ONX23" s="46"/>
      <c r="ONY23" s="46"/>
      <c r="ONZ23" s="46"/>
      <c r="OOA23" s="46"/>
      <c r="OOB23" s="46"/>
      <c r="OOC23" s="46"/>
      <c r="OOD23" s="46"/>
      <c r="OOE23" s="46"/>
      <c r="OOF23" s="46"/>
      <c r="OOG23" s="46"/>
      <c r="OOH23" s="46"/>
      <c r="OOI23" s="46"/>
      <c r="OOJ23" s="46"/>
      <c r="OOK23" s="46"/>
      <c r="OOL23" s="46"/>
      <c r="OOM23" s="46"/>
      <c r="OON23" s="46"/>
      <c r="OOO23" s="46"/>
      <c r="OOP23" s="46"/>
      <c r="OOQ23" s="46"/>
      <c r="OOR23" s="46"/>
      <c r="OOS23" s="46"/>
      <c r="OOT23" s="46"/>
      <c r="OOU23" s="46"/>
      <c r="OOV23" s="46"/>
      <c r="OOW23" s="46"/>
      <c r="OOX23" s="46"/>
      <c r="OOY23" s="46"/>
      <c r="OOZ23" s="46"/>
      <c r="OPA23" s="46"/>
      <c r="OPB23" s="46"/>
      <c r="OPC23" s="46"/>
      <c r="OPD23" s="46"/>
      <c r="OPE23" s="46"/>
      <c r="OPF23" s="46"/>
      <c r="OPG23" s="46"/>
      <c r="OPH23" s="46"/>
      <c r="OPI23" s="46"/>
      <c r="OPJ23" s="46"/>
      <c r="OPK23" s="46"/>
      <c r="OPL23" s="46"/>
      <c r="OPM23" s="46"/>
      <c r="OPN23" s="46"/>
      <c r="OPO23" s="46"/>
      <c r="OPP23" s="46"/>
      <c r="OPQ23" s="46"/>
      <c r="OPR23" s="46"/>
      <c r="OPS23" s="46"/>
      <c r="OPT23" s="46"/>
      <c r="OPU23" s="46"/>
      <c r="OPV23" s="46"/>
      <c r="OPW23" s="46"/>
      <c r="OPX23" s="46"/>
      <c r="OPY23" s="46"/>
      <c r="OPZ23" s="46"/>
      <c r="OQA23" s="46"/>
      <c r="OQB23" s="46"/>
      <c r="OQC23" s="46"/>
      <c r="OQD23" s="46"/>
      <c r="OQE23" s="46"/>
      <c r="OQF23" s="46"/>
      <c r="OQG23" s="46"/>
      <c r="OQH23" s="46"/>
      <c r="OQI23" s="46"/>
      <c r="OQJ23" s="46"/>
      <c r="OQK23" s="46"/>
      <c r="OQL23" s="46"/>
      <c r="OQM23" s="46"/>
      <c r="OQN23" s="46"/>
      <c r="OQO23" s="46"/>
      <c r="OQP23" s="46"/>
      <c r="OQQ23" s="46"/>
      <c r="OQR23" s="46"/>
      <c r="OQS23" s="46"/>
      <c r="OQT23" s="46"/>
      <c r="OQU23" s="46"/>
      <c r="OQV23" s="46"/>
      <c r="OQW23" s="46"/>
      <c r="OQX23" s="46"/>
      <c r="OQY23" s="46"/>
      <c r="OQZ23" s="46"/>
      <c r="ORA23" s="46"/>
      <c r="ORB23" s="46"/>
      <c r="ORC23" s="46"/>
      <c r="ORD23" s="46"/>
      <c r="ORE23" s="46"/>
      <c r="ORF23" s="46"/>
      <c r="ORG23" s="46"/>
      <c r="ORH23" s="46"/>
      <c r="ORI23" s="46"/>
      <c r="ORJ23" s="46"/>
      <c r="ORK23" s="46"/>
      <c r="ORL23" s="46"/>
      <c r="ORM23" s="46"/>
      <c r="ORN23" s="46"/>
      <c r="ORO23" s="46"/>
      <c r="ORP23" s="46"/>
      <c r="ORQ23" s="46"/>
      <c r="ORR23" s="46"/>
      <c r="ORS23" s="46"/>
      <c r="ORT23" s="46"/>
      <c r="ORU23" s="46"/>
      <c r="ORV23" s="46"/>
      <c r="ORW23" s="46"/>
      <c r="ORX23" s="46"/>
      <c r="ORY23" s="46"/>
      <c r="ORZ23" s="46"/>
      <c r="OSA23" s="46"/>
      <c r="OSB23" s="46"/>
      <c r="OSC23" s="46"/>
      <c r="OSD23" s="46"/>
      <c r="OSE23" s="46"/>
      <c r="OSF23" s="46"/>
      <c r="OSG23" s="46"/>
      <c r="OSH23" s="46"/>
      <c r="OSI23" s="46"/>
      <c r="OSJ23" s="46"/>
      <c r="OSK23" s="46"/>
      <c r="OSL23" s="46"/>
      <c r="OSM23" s="46"/>
      <c r="OSN23" s="46"/>
      <c r="OSO23" s="46"/>
      <c r="OSP23" s="46"/>
      <c r="OSQ23" s="46"/>
      <c r="OSR23" s="46"/>
      <c r="OSS23" s="46"/>
      <c r="OST23" s="46"/>
      <c r="OSU23" s="46"/>
      <c r="OSV23" s="46"/>
      <c r="OSW23" s="46"/>
      <c r="OSX23" s="46"/>
      <c r="OSY23" s="46"/>
      <c r="OSZ23" s="46"/>
      <c r="OTA23" s="46"/>
      <c r="OTB23" s="46"/>
      <c r="OTC23" s="46"/>
      <c r="OTD23" s="46"/>
      <c r="OTE23" s="46"/>
      <c r="OTF23" s="46"/>
      <c r="OTG23" s="46"/>
      <c r="OTH23" s="46"/>
      <c r="OTI23" s="46"/>
      <c r="OTJ23" s="46"/>
      <c r="OTK23" s="46"/>
      <c r="OTL23" s="46"/>
      <c r="OTM23" s="46"/>
      <c r="OTN23" s="46"/>
      <c r="OTO23" s="46"/>
      <c r="OTP23" s="46"/>
      <c r="OTQ23" s="46"/>
      <c r="OTR23" s="46"/>
      <c r="OTS23" s="46"/>
      <c r="OTT23" s="46"/>
      <c r="OTU23" s="46"/>
      <c r="OTV23" s="46"/>
      <c r="OTW23" s="46"/>
      <c r="OTX23" s="46"/>
      <c r="OTY23" s="46"/>
      <c r="OTZ23" s="46"/>
      <c r="OUA23" s="46"/>
      <c r="OUB23" s="46"/>
      <c r="OUC23" s="46"/>
      <c r="OUD23" s="46"/>
      <c r="OUE23" s="46"/>
      <c r="OUF23" s="46"/>
      <c r="OUG23" s="46"/>
      <c r="OUH23" s="46"/>
      <c r="OUI23" s="46"/>
      <c r="OUJ23" s="46"/>
      <c r="OUK23" s="46"/>
      <c r="OUL23" s="46"/>
      <c r="OUM23" s="46"/>
      <c r="OUN23" s="46"/>
      <c r="OUO23" s="46"/>
      <c r="OUP23" s="46"/>
      <c r="OUQ23" s="46"/>
      <c r="OUR23" s="46"/>
      <c r="OUS23" s="46"/>
      <c r="OUT23" s="46"/>
      <c r="OUU23" s="46"/>
      <c r="OUV23" s="46"/>
      <c r="OUW23" s="46"/>
      <c r="OUX23" s="46"/>
      <c r="OUY23" s="46"/>
      <c r="OUZ23" s="46"/>
      <c r="OVA23" s="46"/>
      <c r="OVB23" s="46"/>
      <c r="OVC23" s="46"/>
      <c r="OVD23" s="46"/>
      <c r="OVE23" s="46"/>
      <c r="OVF23" s="46"/>
      <c r="OVG23" s="46"/>
      <c r="OVH23" s="46"/>
      <c r="OVI23" s="46"/>
      <c r="OVJ23" s="46"/>
      <c r="OVK23" s="46"/>
      <c r="OVL23" s="46"/>
      <c r="OVM23" s="46"/>
      <c r="OVN23" s="46"/>
      <c r="OVO23" s="46"/>
      <c r="OVP23" s="46"/>
      <c r="OVQ23" s="46"/>
      <c r="OVR23" s="46"/>
      <c r="OVS23" s="46"/>
      <c r="OVT23" s="46"/>
      <c r="OVU23" s="46"/>
      <c r="OVV23" s="46"/>
      <c r="OVW23" s="46"/>
      <c r="OVX23" s="46"/>
      <c r="OVY23" s="46"/>
      <c r="OVZ23" s="46"/>
      <c r="OWA23" s="46"/>
      <c r="OWB23" s="46"/>
      <c r="OWC23" s="46"/>
      <c r="OWD23" s="46"/>
      <c r="OWE23" s="46"/>
      <c r="OWF23" s="46"/>
      <c r="OWG23" s="46"/>
      <c r="OWH23" s="46"/>
      <c r="OWI23" s="46"/>
      <c r="OWJ23" s="46"/>
      <c r="OWK23" s="46"/>
      <c r="OWL23" s="46"/>
      <c r="OWM23" s="46"/>
      <c r="OWN23" s="46"/>
      <c r="OWO23" s="46"/>
      <c r="OWP23" s="46"/>
      <c r="OWQ23" s="46"/>
      <c r="OWR23" s="46"/>
      <c r="OWS23" s="46"/>
      <c r="OWT23" s="46"/>
      <c r="OWU23" s="46"/>
      <c r="OWV23" s="46"/>
      <c r="OWW23" s="46"/>
      <c r="OWX23" s="46"/>
      <c r="OWY23" s="46"/>
      <c r="OWZ23" s="46"/>
      <c r="OXA23" s="46"/>
      <c r="OXB23" s="46"/>
      <c r="OXC23" s="46"/>
      <c r="OXD23" s="46"/>
      <c r="OXE23" s="46"/>
      <c r="OXF23" s="46"/>
      <c r="OXG23" s="46"/>
      <c r="OXH23" s="46"/>
      <c r="OXI23" s="46"/>
      <c r="OXJ23" s="46"/>
      <c r="OXK23" s="46"/>
      <c r="OXL23" s="46"/>
      <c r="OXM23" s="46"/>
      <c r="OXN23" s="46"/>
      <c r="OXO23" s="46"/>
      <c r="OXP23" s="46"/>
      <c r="OXQ23" s="46"/>
      <c r="OXR23" s="46"/>
      <c r="OXS23" s="46"/>
      <c r="OXT23" s="46"/>
      <c r="OXU23" s="46"/>
      <c r="OXV23" s="46"/>
      <c r="OXW23" s="46"/>
      <c r="OXX23" s="46"/>
      <c r="OXY23" s="46"/>
      <c r="OXZ23" s="46"/>
      <c r="OYA23" s="46"/>
      <c r="OYB23" s="46"/>
      <c r="OYC23" s="46"/>
      <c r="OYD23" s="46"/>
      <c r="OYE23" s="46"/>
      <c r="OYF23" s="46"/>
      <c r="OYG23" s="46"/>
      <c r="OYH23" s="46"/>
      <c r="OYI23" s="46"/>
      <c r="OYJ23" s="46"/>
      <c r="OYK23" s="46"/>
      <c r="OYL23" s="46"/>
      <c r="OYM23" s="46"/>
      <c r="OYN23" s="46"/>
      <c r="OYO23" s="46"/>
      <c r="OYP23" s="46"/>
      <c r="OYQ23" s="46"/>
      <c r="OYR23" s="46"/>
      <c r="OYS23" s="46"/>
      <c r="OYT23" s="46"/>
      <c r="OYU23" s="46"/>
      <c r="OYV23" s="46"/>
      <c r="OYW23" s="46"/>
      <c r="OYX23" s="46"/>
      <c r="OYY23" s="46"/>
      <c r="OYZ23" s="46"/>
      <c r="OZA23" s="46"/>
      <c r="OZB23" s="46"/>
      <c r="OZC23" s="46"/>
      <c r="OZD23" s="46"/>
      <c r="OZE23" s="46"/>
      <c r="OZF23" s="46"/>
      <c r="OZG23" s="46"/>
      <c r="OZH23" s="46"/>
      <c r="OZI23" s="46"/>
      <c r="OZJ23" s="46"/>
      <c r="OZK23" s="46"/>
      <c r="OZL23" s="46"/>
      <c r="OZM23" s="46"/>
      <c r="OZN23" s="46"/>
      <c r="OZO23" s="46"/>
      <c r="OZP23" s="46"/>
      <c r="OZQ23" s="46"/>
      <c r="OZR23" s="46"/>
      <c r="OZS23" s="46"/>
      <c r="OZT23" s="46"/>
      <c r="OZU23" s="46"/>
      <c r="OZV23" s="46"/>
      <c r="OZW23" s="46"/>
      <c r="OZX23" s="46"/>
      <c r="OZY23" s="46"/>
      <c r="OZZ23" s="46"/>
      <c r="PAA23" s="46"/>
      <c r="PAB23" s="46"/>
      <c r="PAC23" s="46"/>
      <c r="PAD23" s="46"/>
      <c r="PAE23" s="46"/>
      <c r="PAF23" s="46"/>
      <c r="PAG23" s="46"/>
      <c r="PAH23" s="46"/>
      <c r="PAI23" s="46"/>
      <c r="PAJ23" s="46"/>
      <c r="PAK23" s="46"/>
      <c r="PAL23" s="46"/>
      <c r="PAM23" s="46"/>
      <c r="PAN23" s="46"/>
      <c r="PAO23" s="46"/>
      <c r="PAP23" s="46"/>
      <c r="PAQ23" s="46"/>
      <c r="PAR23" s="46"/>
      <c r="PAS23" s="46"/>
      <c r="PAT23" s="46"/>
      <c r="PAU23" s="46"/>
      <c r="PAV23" s="46"/>
      <c r="PAW23" s="46"/>
      <c r="PAX23" s="46"/>
      <c r="PAY23" s="46"/>
      <c r="PAZ23" s="46"/>
      <c r="PBA23" s="46"/>
      <c r="PBB23" s="46"/>
      <c r="PBC23" s="46"/>
      <c r="PBD23" s="46"/>
      <c r="PBE23" s="46"/>
      <c r="PBF23" s="46"/>
      <c r="PBG23" s="46"/>
      <c r="PBH23" s="46"/>
      <c r="PBI23" s="46"/>
      <c r="PBJ23" s="46"/>
      <c r="PBK23" s="46"/>
      <c r="PBL23" s="46"/>
      <c r="PBM23" s="46"/>
      <c r="PBN23" s="46"/>
      <c r="PBO23" s="46"/>
      <c r="PBP23" s="46"/>
      <c r="PBQ23" s="46"/>
      <c r="PBR23" s="46"/>
      <c r="PBS23" s="46"/>
      <c r="PBT23" s="46"/>
      <c r="PBU23" s="46"/>
      <c r="PBV23" s="46"/>
      <c r="PBW23" s="46"/>
      <c r="PBX23" s="46"/>
      <c r="PBY23" s="46"/>
      <c r="PBZ23" s="46"/>
      <c r="PCA23" s="46"/>
      <c r="PCB23" s="46"/>
      <c r="PCC23" s="46"/>
      <c r="PCD23" s="46"/>
      <c r="PCE23" s="46"/>
      <c r="PCF23" s="46"/>
      <c r="PCG23" s="46"/>
      <c r="PCH23" s="46"/>
      <c r="PCI23" s="46"/>
      <c r="PCJ23" s="46"/>
      <c r="PCK23" s="46"/>
      <c r="PCL23" s="46"/>
      <c r="PCM23" s="46"/>
      <c r="PCN23" s="46"/>
      <c r="PCO23" s="46"/>
      <c r="PCP23" s="46"/>
      <c r="PCQ23" s="46"/>
      <c r="PCR23" s="46"/>
      <c r="PCS23" s="46"/>
      <c r="PCT23" s="46"/>
      <c r="PCU23" s="46"/>
      <c r="PCV23" s="46"/>
      <c r="PCW23" s="46"/>
      <c r="PCX23" s="46"/>
      <c r="PCY23" s="46"/>
      <c r="PCZ23" s="46"/>
      <c r="PDA23" s="46"/>
      <c r="PDB23" s="46"/>
      <c r="PDC23" s="46"/>
      <c r="PDD23" s="46"/>
      <c r="PDE23" s="46"/>
      <c r="PDF23" s="46"/>
      <c r="PDG23" s="46"/>
      <c r="PDH23" s="46"/>
      <c r="PDI23" s="46"/>
      <c r="PDJ23" s="46"/>
      <c r="PDK23" s="46"/>
      <c r="PDL23" s="46"/>
      <c r="PDM23" s="46"/>
      <c r="PDN23" s="46"/>
      <c r="PDO23" s="46"/>
      <c r="PDP23" s="46"/>
      <c r="PDQ23" s="46"/>
      <c r="PDR23" s="46"/>
      <c r="PDS23" s="46"/>
      <c r="PDT23" s="46"/>
      <c r="PDU23" s="46"/>
      <c r="PDV23" s="46"/>
      <c r="PDW23" s="46"/>
      <c r="PDX23" s="46"/>
      <c r="PDY23" s="46"/>
      <c r="PDZ23" s="46"/>
      <c r="PEA23" s="46"/>
      <c r="PEB23" s="46"/>
      <c r="PEC23" s="46"/>
      <c r="PED23" s="46"/>
      <c r="PEE23" s="46"/>
      <c r="PEF23" s="46"/>
      <c r="PEG23" s="46"/>
      <c r="PEH23" s="46"/>
      <c r="PEI23" s="46"/>
      <c r="PEJ23" s="46"/>
      <c r="PEK23" s="46"/>
      <c r="PEL23" s="46"/>
      <c r="PEM23" s="46"/>
      <c r="PEN23" s="46"/>
      <c r="PEO23" s="46"/>
      <c r="PEP23" s="46"/>
      <c r="PEQ23" s="46"/>
      <c r="PER23" s="46"/>
      <c r="PES23" s="46"/>
      <c r="PET23" s="46"/>
      <c r="PEU23" s="46"/>
      <c r="PEV23" s="46"/>
      <c r="PEW23" s="46"/>
      <c r="PEX23" s="46"/>
      <c r="PEY23" s="46"/>
      <c r="PEZ23" s="46"/>
      <c r="PFA23" s="46"/>
      <c r="PFB23" s="46"/>
      <c r="PFC23" s="46"/>
      <c r="PFD23" s="46"/>
      <c r="PFE23" s="46"/>
      <c r="PFF23" s="46"/>
      <c r="PFG23" s="46"/>
      <c r="PFH23" s="46"/>
      <c r="PFI23" s="46"/>
      <c r="PFJ23" s="46"/>
      <c r="PFK23" s="46"/>
      <c r="PFL23" s="46"/>
      <c r="PFM23" s="46"/>
      <c r="PFN23" s="46"/>
      <c r="PFO23" s="46"/>
      <c r="PFP23" s="46"/>
      <c r="PFQ23" s="46"/>
      <c r="PFR23" s="46"/>
      <c r="PFS23" s="46"/>
      <c r="PFT23" s="46"/>
      <c r="PFU23" s="46"/>
      <c r="PFV23" s="46"/>
      <c r="PFW23" s="46"/>
      <c r="PFX23" s="46"/>
      <c r="PFY23" s="46"/>
      <c r="PFZ23" s="46"/>
      <c r="PGA23" s="46"/>
      <c r="PGB23" s="46"/>
      <c r="PGC23" s="46"/>
      <c r="PGD23" s="46"/>
      <c r="PGE23" s="46"/>
      <c r="PGF23" s="46"/>
      <c r="PGG23" s="46"/>
      <c r="PGH23" s="46"/>
      <c r="PGI23" s="46"/>
      <c r="PGJ23" s="46"/>
      <c r="PGK23" s="46"/>
      <c r="PGL23" s="46"/>
      <c r="PGM23" s="46"/>
      <c r="PGN23" s="46"/>
      <c r="PGO23" s="46"/>
      <c r="PGP23" s="46"/>
      <c r="PGQ23" s="46"/>
      <c r="PGR23" s="46"/>
      <c r="PGS23" s="46"/>
      <c r="PGT23" s="46"/>
      <c r="PGU23" s="46"/>
      <c r="PGV23" s="46"/>
      <c r="PGW23" s="46"/>
      <c r="PGX23" s="46"/>
      <c r="PGY23" s="46"/>
      <c r="PGZ23" s="46"/>
      <c r="PHA23" s="46"/>
      <c r="PHB23" s="46"/>
      <c r="PHC23" s="46"/>
      <c r="PHD23" s="46"/>
      <c r="PHE23" s="46"/>
      <c r="PHF23" s="46"/>
      <c r="PHG23" s="46"/>
      <c r="PHH23" s="46"/>
      <c r="PHI23" s="46"/>
      <c r="PHJ23" s="46"/>
      <c r="PHK23" s="46"/>
      <c r="PHL23" s="46"/>
      <c r="PHM23" s="46"/>
      <c r="PHN23" s="46"/>
      <c r="PHO23" s="46"/>
      <c r="PHP23" s="46"/>
      <c r="PHQ23" s="46"/>
      <c r="PHR23" s="46"/>
      <c r="PHS23" s="46"/>
      <c r="PHT23" s="46"/>
      <c r="PHU23" s="46"/>
      <c r="PHV23" s="46"/>
      <c r="PHW23" s="46"/>
      <c r="PHX23" s="46"/>
      <c r="PHY23" s="46"/>
      <c r="PHZ23" s="46"/>
      <c r="PIA23" s="46"/>
      <c r="PIB23" s="46"/>
      <c r="PIC23" s="46"/>
      <c r="PID23" s="46"/>
      <c r="PIE23" s="46"/>
      <c r="PIF23" s="46"/>
      <c r="PIG23" s="46"/>
      <c r="PIH23" s="46"/>
      <c r="PII23" s="46"/>
      <c r="PIJ23" s="46"/>
      <c r="PIK23" s="46"/>
      <c r="PIL23" s="46"/>
      <c r="PIM23" s="46"/>
      <c r="PIN23" s="46"/>
      <c r="PIO23" s="46"/>
      <c r="PIP23" s="46"/>
      <c r="PIQ23" s="46"/>
      <c r="PIR23" s="46"/>
      <c r="PIS23" s="46"/>
      <c r="PIT23" s="46"/>
      <c r="PIU23" s="46"/>
      <c r="PIV23" s="46"/>
      <c r="PIW23" s="46"/>
      <c r="PIX23" s="46"/>
      <c r="PIY23" s="46"/>
      <c r="PIZ23" s="46"/>
      <c r="PJA23" s="46"/>
      <c r="PJB23" s="46"/>
      <c r="PJC23" s="46"/>
      <c r="PJD23" s="46"/>
      <c r="PJE23" s="46"/>
      <c r="PJF23" s="46"/>
      <c r="PJG23" s="46"/>
      <c r="PJH23" s="46"/>
      <c r="PJI23" s="46"/>
      <c r="PJJ23" s="46"/>
      <c r="PJK23" s="46"/>
      <c r="PJL23" s="46"/>
      <c r="PJM23" s="46"/>
      <c r="PJN23" s="46"/>
      <c r="PJO23" s="46"/>
      <c r="PJP23" s="46"/>
      <c r="PJQ23" s="46"/>
      <c r="PJR23" s="46"/>
      <c r="PJS23" s="46"/>
      <c r="PJT23" s="46"/>
      <c r="PJU23" s="46"/>
      <c r="PJV23" s="46"/>
      <c r="PJW23" s="46"/>
      <c r="PJX23" s="46"/>
      <c r="PJY23" s="46"/>
      <c r="PJZ23" s="46"/>
      <c r="PKA23" s="46"/>
      <c r="PKB23" s="46"/>
      <c r="PKC23" s="46"/>
      <c r="PKD23" s="46"/>
      <c r="PKE23" s="46"/>
      <c r="PKF23" s="46"/>
      <c r="PKG23" s="46"/>
      <c r="PKH23" s="46"/>
      <c r="PKI23" s="46"/>
      <c r="PKJ23" s="46"/>
      <c r="PKK23" s="46"/>
      <c r="PKL23" s="46"/>
      <c r="PKM23" s="46"/>
      <c r="PKN23" s="46"/>
      <c r="PKO23" s="46"/>
      <c r="PKP23" s="46"/>
      <c r="PKQ23" s="46"/>
      <c r="PKR23" s="46"/>
      <c r="PKS23" s="46"/>
      <c r="PKT23" s="46"/>
      <c r="PKU23" s="46"/>
      <c r="PKV23" s="46"/>
      <c r="PKW23" s="46"/>
      <c r="PKX23" s="46"/>
      <c r="PKY23" s="46"/>
      <c r="PKZ23" s="46"/>
      <c r="PLA23" s="46"/>
      <c r="PLB23" s="46"/>
      <c r="PLC23" s="46"/>
      <c r="PLD23" s="46"/>
      <c r="PLE23" s="46"/>
      <c r="PLF23" s="46"/>
      <c r="PLG23" s="46"/>
      <c r="PLH23" s="46"/>
      <c r="PLI23" s="46"/>
      <c r="PLJ23" s="46"/>
      <c r="PLK23" s="46"/>
      <c r="PLL23" s="46"/>
      <c r="PLM23" s="46"/>
      <c r="PLN23" s="46"/>
      <c r="PLO23" s="46"/>
      <c r="PLP23" s="46"/>
      <c r="PLQ23" s="46"/>
      <c r="PLR23" s="46"/>
      <c r="PLS23" s="46"/>
      <c r="PLT23" s="46"/>
      <c r="PLU23" s="46"/>
      <c r="PLV23" s="46"/>
      <c r="PLW23" s="46"/>
      <c r="PLX23" s="46"/>
      <c r="PLY23" s="46"/>
      <c r="PLZ23" s="46"/>
      <c r="PMA23" s="46"/>
      <c r="PMB23" s="46"/>
      <c r="PMC23" s="46"/>
      <c r="PMD23" s="46"/>
      <c r="PME23" s="46"/>
      <c r="PMF23" s="46"/>
      <c r="PMG23" s="46"/>
      <c r="PMH23" s="46"/>
      <c r="PMI23" s="46"/>
      <c r="PMJ23" s="46"/>
      <c r="PMK23" s="46"/>
      <c r="PML23" s="46"/>
      <c r="PMM23" s="46"/>
      <c r="PMN23" s="46"/>
      <c r="PMO23" s="46"/>
      <c r="PMP23" s="46"/>
      <c r="PMQ23" s="46"/>
      <c r="PMR23" s="46"/>
      <c r="PMS23" s="46"/>
      <c r="PMT23" s="46"/>
      <c r="PMU23" s="46"/>
      <c r="PMV23" s="46"/>
      <c r="PMW23" s="46"/>
      <c r="PMX23" s="46"/>
      <c r="PMY23" s="46"/>
      <c r="PMZ23" s="46"/>
      <c r="PNA23" s="46"/>
      <c r="PNB23" s="46"/>
      <c r="PNC23" s="46"/>
      <c r="PND23" s="46"/>
      <c r="PNE23" s="46"/>
      <c r="PNF23" s="46"/>
      <c r="PNG23" s="46"/>
      <c r="PNH23" s="46"/>
      <c r="PNI23" s="46"/>
      <c r="PNJ23" s="46"/>
      <c r="PNK23" s="46"/>
      <c r="PNL23" s="46"/>
      <c r="PNM23" s="46"/>
      <c r="PNN23" s="46"/>
      <c r="PNO23" s="46"/>
      <c r="PNP23" s="46"/>
      <c r="PNQ23" s="46"/>
      <c r="PNR23" s="46"/>
      <c r="PNS23" s="46"/>
      <c r="PNT23" s="46"/>
      <c r="PNU23" s="46"/>
      <c r="PNV23" s="46"/>
      <c r="PNW23" s="46"/>
      <c r="PNX23" s="46"/>
      <c r="PNY23" s="46"/>
      <c r="PNZ23" s="46"/>
      <c r="POA23" s="46"/>
      <c r="POB23" s="46"/>
      <c r="POC23" s="46"/>
      <c r="POD23" s="46"/>
      <c r="POE23" s="46"/>
      <c r="POF23" s="46"/>
      <c r="POG23" s="46"/>
      <c r="POH23" s="46"/>
      <c r="POI23" s="46"/>
      <c r="POJ23" s="46"/>
      <c r="POK23" s="46"/>
      <c r="POL23" s="46"/>
      <c r="POM23" s="46"/>
      <c r="PON23" s="46"/>
      <c r="POO23" s="46"/>
      <c r="POP23" s="46"/>
      <c r="POQ23" s="46"/>
      <c r="POR23" s="46"/>
      <c r="POS23" s="46"/>
      <c r="POT23" s="46"/>
      <c r="POU23" s="46"/>
      <c r="POV23" s="46"/>
      <c r="POW23" s="46"/>
      <c r="POX23" s="46"/>
      <c r="POY23" s="46"/>
      <c r="POZ23" s="46"/>
      <c r="PPA23" s="46"/>
      <c r="PPB23" s="46"/>
      <c r="PPC23" s="46"/>
      <c r="PPD23" s="46"/>
      <c r="PPE23" s="46"/>
      <c r="PPF23" s="46"/>
      <c r="PPG23" s="46"/>
      <c r="PPH23" s="46"/>
      <c r="PPI23" s="46"/>
      <c r="PPJ23" s="46"/>
      <c r="PPK23" s="46"/>
      <c r="PPL23" s="46"/>
      <c r="PPM23" s="46"/>
      <c r="PPN23" s="46"/>
      <c r="PPO23" s="46"/>
      <c r="PPP23" s="46"/>
      <c r="PPQ23" s="46"/>
      <c r="PPR23" s="46"/>
      <c r="PPS23" s="46"/>
      <c r="PPT23" s="46"/>
      <c r="PPU23" s="46"/>
      <c r="PPV23" s="46"/>
      <c r="PPW23" s="46"/>
      <c r="PPX23" s="46"/>
      <c r="PPY23" s="46"/>
      <c r="PPZ23" s="46"/>
      <c r="PQA23" s="46"/>
      <c r="PQB23" s="46"/>
      <c r="PQC23" s="46"/>
      <c r="PQD23" s="46"/>
      <c r="PQE23" s="46"/>
      <c r="PQF23" s="46"/>
      <c r="PQG23" s="46"/>
      <c r="PQH23" s="46"/>
      <c r="PQI23" s="46"/>
      <c r="PQJ23" s="46"/>
      <c r="PQK23" s="46"/>
      <c r="PQL23" s="46"/>
      <c r="PQM23" s="46"/>
      <c r="PQN23" s="46"/>
      <c r="PQO23" s="46"/>
      <c r="PQP23" s="46"/>
      <c r="PQQ23" s="46"/>
      <c r="PQR23" s="46"/>
      <c r="PQS23" s="46"/>
      <c r="PQT23" s="46"/>
      <c r="PQU23" s="46"/>
      <c r="PQV23" s="46"/>
      <c r="PQW23" s="46"/>
      <c r="PQX23" s="46"/>
      <c r="PQY23" s="46"/>
      <c r="PQZ23" s="46"/>
      <c r="PRA23" s="46"/>
      <c r="PRB23" s="46"/>
      <c r="PRC23" s="46"/>
      <c r="PRD23" s="46"/>
      <c r="PRE23" s="46"/>
      <c r="PRF23" s="46"/>
      <c r="PRG23" s="46"/>
      <c r="PRH23" s="46"/>
      <c r="PRI23" s="46"/>
      <c r="PRJ23" s="46"/>
      <c r="PRK23" s="46"/>
      <c r="PRL23" s="46"/>
      <c r="PRM23" s="46"/>
      <c r="PRN23" s="46"/>
      <c r="PRO23" s="46"/>
      <c r="PRP23" s="46"/>
      <c r="PRQ23" s="46"/>
      <c r="PRR23" s="46"/>
      <c r="PRS23" s="46"/>
      <c r="PRT23" s="46"/>
      <c r="PRU23" s="46"/>
      <c r="PRV23" s="46"/>
      <c r="PRW23" s="46"/>
      <c r="PRX23" s="46"/>
      <c r="PRY23" s="46"/>
      <c r="PRZ23" s="46"/>
      <c r="PSA23" s="46"/>
      <c r="PSB23" s="46"/>
      <c r="PSC23" s="46"/>
      <c r="PSD23" s="46"/>
      <c r="PSE23" s="46"/>
      <c r="PSF23" s="46"/>
      <c r="PSG23" s="46"/>
      <c r="PSH23" s="46"/>
      <c r="PSI23" s="46"/>
      <c r="PSJ23" s="46"/>
      <c r="PSK23" s="46"/>
      <c r="PSL23" s="46"/>
      <c r="PSM23" s="46"/>
      <c r="PSN23" s="46"/>
      <c r="PSO23" s="46"/>
      <c r="PSP23" s="46"/>
      <c r="PSQ23" s="46"/>
      <c r="PSR23" s="46"/>
      <c r="PSS23" s="46"/>
      <c r="PST23" s="46"/>
      <c r="PSU23" s="46"/>
      <c r="PSV23" s="46"/>
      <c r="PSW23" s="46"/>
      <c r="PSX23" s="46"/>
      <c r="PSY23" s="46"/>
      <c r="PSZ23" s="46"/>
      <c r="PTA23" s="46"/>
      <c r="PTB23" s="46"/>
      <c r="PTC23" s="46"/>
      <c r="PTD23" s="46"/>
      <c r="PTE23" s="46"/>
      <c r="PTF23" s="46"/>
      <c r="PTG23" s="46"/>
      <c r="PTH23" s="46"/>
      <c r="PTI23" s="46"/>
      <c r="PTJ23" s="46"/>
      <c r="PTK23" s="46"/>
      <c r="PTL23" s="46"/>
      <c r="PTM23" s="46"/>
      <c r="PTN23" s="46"/>
      <c r="PTO23" s="46"/>
      <c r="PTP23" s="46"/>
      <c r="PTQ23" s="46"/>
      <c r="PTR23" s="46"/>
      <c r="PTS23" s="46"/>
      <c r="PTT23" s="46"/>
      <c r="PTU23" s="46"/>
      <c r="PTV23" s="46"/>
      <c r="PTW23" s="46"/>
      <c r="PTX23" s="46"/>
      <c r="PTY23" s="46"/>
      <c r="PTZ23" s="46"/>
      <c r="PUA23" s="46"/>
      <c r="PUB23" s="46"/>
      <c r="PUC23" s="46"/>
      <c r="PUD23" s="46"/>
      <c r="PUE23" s="46"/>
      <c r="PUF23" s="46"/>
      <c r="PUG23" s="46"/>
      <c r="PUH23" s="46"/>
      <c r="PUI23" s="46"/>
      <c r="PUJ23" s="46"/>
      <c r="PUK23" s="46"/>
      <c r="PUL23" s="46"/>
      <c r="PUM23" s="46"/>
      <c r="PUN23" s="46"/>
      <c r="PUO23" s="46"/>
      <c r="PUP23" s="46"/>
      <c r="PUQ23" s="46"/>
      <c r="PUR23" s="46"/>
      <c r="PUS23" s="46"/>
      <c r="PUT23" s="46"/>
      <c r="PUU23" s="46"/>
      <c r="PUV23" s="46"/>
      <c r="PUW23" s="46"/>
      <c r="PUX23" s="46"/>
      <c r="PUY23" s="46"/>
      <c r="PUZ23" s="46"/>
      <c r="PVA23" s="46"/>
      <c r="PVB23" s="46"/>
      <c r="PVC23" s="46"/>
      <c r="PVD23" s="46"/>
      <c r="PVE23" s="46"/>
      <c r="PVF23" s="46"/>
      <c r="PVG23" s="46"/>
      <c r="PVH23" s="46"/>
      <c r="PVI23" s="46"/>
      <c r="PVJ23" s="46"/>
      <c r="PVK23" s="46"/>
      <c r="PVL23" s="46"/>
      <c r="PVM23" s="46"/>
      <c r="PVN23" s="46"/>
      <c r="PVO23" s="46"/>
      <c r="PVP23" s="46"/>
      <c r="PVQ23" s="46"/>
      <c r="PVR23" s="46"/>
      <c r="PVS23" s="46"/>
      <c r="PVT23" s="46"/>
      <c r="PVU23" s="46"/>
      <c r="PVV23" s="46"/>
      <c r="PVW23" s="46"/>
      <c r="PVX23" s="46"/>
      <c r="PVY23" s="46"/>
      <c r="PVZ23" s="46"/>
      <c r="PWA23" s="46"/>
      <c r="PWB23" s="46"/>
      <c r="PWC23" s="46"/>
      <c r="PWD23" s="46"/>
      <c r="PWE23" s="46"/>
      <c r="PWF23" s="46"/>
      <c r="PWG23" s="46"/>
      <c r="PWH23" s="46"/>
      <c r="PWI23" s="46"/>
      <c r="PWJ23" s="46"/>
      <c r="PWK23" s="46"/>
      <c r="PWL23" s="46"/>
      <c r="PWM23" s="46"/>
      <c r="PWN23" s="46"/>
      <c r="PWO23" s="46"/>
      <c r="PWP23" s="46"/>
      <c r="PWQ23" s="46"/>
      <c r="PWR23" s="46"/>
      <c r="PWS23" s="46"/>
      <c r="PWT23" s="46"/>
      <c r="PWU23" s="46"/>
      <c r="PWV23" s="46"/>
      <c r="PWW23" s="46"/>
      <c r="PWX23" s="46"/>
      <c r="PWY23" s="46"/>
      <c r="PWZ23" s="46"/>
      <c r="PXA23" s="46"/>
      <c r="PXB23" s="46"/>
      <c r="PXC23" s="46"/>
      <c r="PXD23" s="46"/>
      <c r="PXE23" s="46"/>
      <c r="PXF23" s="46"/>
      <c r="PXG23" s="46"/>
      <c r="PXH23" s="46"/>
      <c r="PXI23" s="46"/>
      <c r="PXJ23" s="46"/>
      <c r="PXK23" s="46"/>
      <c r="PXL23" s="46"/>
      <c r="PXM23" s="46"/>
      <c r="PXN23" s="46"/>
      <c r="PXO23" s="46"/>
      <c r="PXP23" s="46"/>
      <c r="PXQ23" s="46"/>
      <c r="PXR23" s="46"/>
      <c r="PXS23" s="46"/>
      <c r="PXT23" s="46"/>
      <c r="PXU23" s="46"/>
      <c r="PXV23" s="46"/>
      <c r="PXW23" s="46"/>
      <c r="PXX23" s="46"/>
      <c r="PXY23" s="46"/>
      <c r="PXZ23" s="46"/>
      <c r="PYA23" s="46"/>
      <c r="PYB23" s="46"/>
      <c r="PYC23" s="46"/>
      <c r="PYD23" s="46"/>
      <c r="PYE23" s="46"/>
      <c r="PYF23" s="46"/>
      <c r="PYG23" s="46"/>
      <c r="PYH23" s="46"/>
      <c r="PYI23" s="46"/>
      <c r="PYJ23" s="46"/>
      <c r="PYK23" s="46"/>
      <c r="PYL23" s="46"/>
      <c r="PYM23" s="46"/>
      <c r="PYN23" s="46"/>
      <c r="PYO23" s="46"/>
      <c r="PYP23" s="46"/>
      <c r="PYQ23" s="46"/>
      <c r="PYR23" s="46"/>
      <c r="PYS23" s="46"/>
      <c r="PYT23" s="46"/>
      <c r="PYU23" s="46"/>
      <c r="PYV23" s="46"/>
      <c r="PYW23" s="46"/>
      <c r="PYX23" s="46"/>
      <c r="PYY23" s="46"/>
      <c r="PYZ23" s="46"/>
      <c r="PZA23" s="46"/>
      <c r="PZB23" s="46"/>
      <c r="PZC23" s="46"/>
      <c r="PZD23" s="46"/>
      <c r="PZE23" s="46"/>
      <c r="PZF23" s="46"/>
      <c r="PZG23" s="46"/>
      <c r="PZH23" s="46"/>
      <c r="PZI23" s="46"/>
      <c r="PZJ23" s="46"/>
      <c r="PZK23" s="46"/>
      <c r="PZL23" s="46"/>
      <c r="PZM23" s="46"/>
      <c r="PZN23" s="46"/>
      <c r="PZO23" s="46"/>
      <c r="PZP23" s="46"/>
      <c r="PZQ23" s="46"/>
      <c r="PZR23" s="46"/>
      <c r="PZS23" s="46"/>
      <c r="PZT23" s="46"/>
      <c r="PZU23" s="46"/>
      <c r="PZV23" s="46"/>
      <c r="PZW23" s="46"/>
      <c r="PZX23" s="46"/>
      <c r="PZY23" s="46"/>
      <c r="PZZ23" s="46"/>
      <c r="QAA23" s="46"/>
      <c r="QAB23" s="46"/>
      <c r="QAC23" s="46"/>
      <c r="QAD23" s="46"/>
      <c r="QAE23" s="46"/>
      <c r="QAF23" s="46"/>
      <c r="QAG23" s="46"/>
      <c r="QAH23" s="46"/>
      <c r="QAI23" s="46"/>
      <c r="QAJ23" s="46"/>
      <c r="QAK23" s="46"/>
      <c r="QAL23" s="46"/>
      <c r="QAM23" s="46"/>
      <c r="QAN23" s="46"/>
      <c r="QAO23" s="46"/>
      <c r="QAP23" s="46"/>
      <c r="QAQ23" s="46"/>
      <c r="QAR23" s="46"/>
      <c r="QAS23" s="46"/>
      <c r="QAT23" s="46"/>
      <c r="QAU23" s="46"/>
      <c r="QAV23" s="46"/>
      <c r="QAW23" s="46"/>
      <c r="QAX23" s="46"/>
      <c r="QAY23" s="46"/>
      <c r="QAZ23" s="46"/>
      <c r="QBA23" s="46"/>
      <c r="QBB23" s="46"/>
      <c r="QBC23" s="46"/>
      <c r="QBD23" s="46"/>
      <c r="QBE23" s="46"/>
      <c r="QBF23" s="46"/>
      <c r="QBG23" s="46"/>
      <c r="QBH23" s="46"/>
      <c r="QBI23" s="46"/>
      <c r="QBJ23" s="46"/>
      <c r="QBK23" s="46"/>
      <c r="QBL23" s="46"/>
      <c r="QBM23" s="46"/>
      <c r="QBN23" s="46"/>
      <c r="QBO23" s="46"/>
      <c r="QBP23" s="46"/>
      <c r="QBQ23" s="46"/>
      <c r="QBR23" s="46"/>
      <c r="QBS23" s="46"/>
      <c r="QBT23" s="46"/>
      <c r="QBU23" s="46"/>
      <c r="QBV23" s="46"/>
      <c r="QBW23" s="46"/>
      <c r="QBX23" s="46"/>
      <c r="QBY23" s="46"/>
      <c r="QBZ23" s="46"/>
      <c r="QCA23" s="46"/>
      <c r="QCB23" s="46"/>
      <c r="QCC23" s="46"/>
      <c r="QCD23" s="46"/>
      <c r="QCE23" s="46"/>
      <c r="QCF23" s="46"/>
      <c r="QCG23" s="46"/>
      <c r="QCH23" s="46"/>
      <c r="QCI23" s="46"/>
      <c r="QCJ23" s="46"/>
      <c r="QCK23" s="46"/>
      <c r="QCL23" s="46"/>
      <c r="QCM23" s="46"/>
      <c r="QCN23" s="46"/>
      <c r="QCO23" s="46"/>
      <c r="QCP23" s="46"/>
      <c r="QCQ23" s="46"/>
      <c r="QCR23" s="46"/>
      <c r="QCS23" s="46"/>
      <c r="QCT23" s="46"/>
      <c r="QCU23" s="46"/>
      <c r="QCV23" s="46"/>
      <c r="QCW23" s="46"/>
      <c r="QCX23" s="46"/>
      <c r="QCY23" s="46"/>
      <c r="QCZ23" s="46"/>
      <c r="QDA23" s="46"/>
      <c r="QDB23" s="46"/>
      <c r="QDC23" s="46"/>
      <c r="QDD23" s="46"/>
      <c r="QDE23" s="46"/>
      <c r="QDF23" s="46"/>
      <c r="QDG23" s="46"/>
      <c r="QDH23" s="46"/>
      <c r="QDI23" s="46"/>
      <c r="QDJ23" s="46"/>
      <c r="QDK23" s="46"/>
      <c r="QDL23" s="46"/>
      <c r="QDM23" s="46"/>
      <c r="QDN23" s="46"/>
      <c r="QDO23" s="46"/>
      <c r="QDP23" s="46"/>
      <c r="QDQ23" s="46"/>
      <c r="QDR23" s="46"/>
      <c r="QDS23" s="46"/>
      <c r="QDT23" s="46"/>
      <c r="QDU23" s="46"/>
      <c r="QDV23" s="46"/>
      <c r="QDW23" s="46"/>
      <c r="QDX23" s="46"/>
      <c r="QDY23" s="46"/>
      <c r="QDZ23" s="46"/>
      <c r="QEA23" s="46"/>
      <c r="QEB23" s="46"/>
      <c r="QEC23" s="46"/>
      <c r="QED23" s="46"/>
      <c r="QEE23" s="46"/>
      <c r="QEF23" s="46"/>
      <c r="QEG23" s="46"/>
      <c r="QEH23" s="46"/>
      <c r="QEI23" s="46"/>
      <c r="QEJ23" s="46"/>
      <c r="QEK23" s="46"/>
      <c r="QEL23" s="46"/>
      <c r="QEM23" s="46"/>
      <c r="QEN23" s="46"/>
      <c r="QEO23" s="46"/>
      <c r="QEP23" s="46"/>
      <c r="QEQ23" s="46"/>
      <c r="QER23" s="46"/>
      <c r="QES23" s="46"/>
      <c r="QET23" s="46"/>
      <c r="QEU23" s="46"/>
      <c r="QEV23" s="46"/>
      <c r="QEW23" s="46"/>
      <c r="QEX23" s="46"/>
      <c r="QEY23" s="46"/>
      <c r="QEZ23" s="46"/>
      <c r="QFA23" s="46"/>
      <c r="QFB23" s="46"/>
      <c r="QFC23" s="46"/>
      <c r="QFD23" s="46"/>
      <c r="QFE23" s="46"/>
      <c r="QFF23" s="46"/>
      <c r="QFG23" s="46"/>
      <c r="QFH23" s="46"/>
      <c r="QFI23" s="46"/>
      <c r="QFJ23" s="46"/>
      <c r="QFK23" s="46"/>
      <c r="QFL23" s="46"/>
      <c r="QFM23" s="46"/>
      <c r="QFN23" s="46"/>
      <c r="QFO23" s="46"/>
      <c r="QFP23" s="46"/>
      <c r="QFQ23" s="46"/>
      <c r="QFR23" s="46"/>
      <c r="QFS23" s="46"/>
      <c r="QFT23" s="46"/>
      <c r="QFU23" s="46"/>
      <c r="QFV23" s="46"/>
      <c r="QFW23" s="46"/>
      <c r="QFX23" s="46"/>
      <c r="QFY23" s="46"/>
      <c r="QFZ23" s="46"/>
      <c r="QGA23" s="46"/>
      <c r="QGB23" s="46"/>
      <c r="QGC23" s="46"/>
      <c r="QGD23" s="46"/>
      <c r="QGE23" s="46"/>
      <c r="QGF23" s="46"/>
      <c r="QGG23" s="46"/>
      <c r="QGH23" s="46"/>
      <c r="QGI23" s="46"/>
      <c r="QGJ23" s="46"/>
      <c r="QGK23" s="46"/>
      <c r="QGL23" s="46"/>
      <c r="QGM23" s="46"/>
      <c r="QGN23" s="46"/>
      <c r="QGO23" s="46"/>
      <c r="QGP23" s="46"/>
      <c r="QGQ23" s="46"/>
      <c r="QGR23" s="46"/>
      <c r="QGS23" s="46"/>
      <c r="QGT23" s="46"/>
      <c r="QGU23" s="46"/>
      <c r="QGV23" s="46"/>
      <c r="QGW23" s="46"/>
      <c r="QGX23" s="46"/>
      <c r="QGY23" s="46"/>
      <c r="QGZ23" s="46"/>
      <c r="QHA23" s="46"/>
      <c r="QHB23" s="46"/>
      <c r="QHC23" s="46"/>
      <c r="QHD23" s="46"/>
      <c r="QHE23" s="46"/>
      <c r="QHF23" s="46"/>
      <c r="QHG23" s="46"/>
      <c r="QHH23" s="46"/>
      <c r="QHI23" s="46"/>
      <c r="QHJ23" s="46"/>
      <c r="QHK23" s="46"/>
      <c r="QHL23" s="46"/>
      <c r="QHM23" s="46"/>
      <c r="QHN23" s="46"/>
      <c r="QHO23" s="46"/>
      <c r="QHP23" s="46"/>
      <c r="QHQ23" s="46"/>
      <c r="QHR23" s="46"/>
      <c r="QHS23" s="46"/>
      <c r="QHT23" s="46"/>
      <c r="QHU23" s="46"/>
      <c r="QHV23" s="46"/>
      <c r="QHW23" s="46"/>
      <c r="QHX23" s="46"/>
      <c r="QHY23" s="46"/>
      <c r="QHZ23" s="46"/>
      <c r="QIA23" s="46"/>
      <c r="QIB23" s="46"/>
      <c r="QIC23" s="46"/>
      <c r="QID23" s="46"/>
      <c r="QIE23" s="46"/>
      <c r="QIF23" s="46"/>
      <c r="QIG23" s="46"/>
      <c r="QIH23" s="46"/>
      <c r="QII23" s="46"/>
      <c r="QIJ23" s="46"/>
      <c r="QIK23" s="46"/>
      <c r="QIL23" s="46"/>
      <c r="QIM23" s="46"/>
      <c r="QIN23" s="46"/>
      <c r="QIO23" s="46"/>
      <c r="QIP23" s="46"/>
      <c r="QIQ23" s="46"/>
      <c r="QIR23" s="46"/>
      <c r="QIS23" s="46"/>
      <c r="QIT23" s="46"/>
      <c r="QIU23" s="46"/>
      <c r="QIV23" s="46"/>
      <c r="QIW23" s="46"/>
      <c r="QIX23" s="46"/>
      <c r="QIY23" s="46"/>
      <c r="QIZ23" s="46"/>
      <c r="QJA23" s="46"/>
      <c r="QJB23" s="46"/>
      <c r="QJC23" s="46"/>
      <c r="QJD23" s="46"/>
      <c r="QJE23" s="46"/>
      <c r="QJF23" s="46"/>
      <c r="QJG23" s="46"/>
      <c r="QJH23" s="46"/>
      <c r="QJI23" s="46"/>
      <c r="QJJ23" s="46"/>
      <c r="QJK23" s="46"/>
      <c r="QJL23" s="46"/>
      <c r="QJM23" s="46"/>
      <c r="QJN23" s="46"/>
      <c r="QJO23" s="46"/>
      <c r="QJP23" s="46"/>
      <c r="QJQ23" s="46"/>
      <c r="QJR23" s="46"/>
      <c r="QJS23" s="46"/>
      <c r="QJT23" s="46"/>
      <c r="QJU23" s="46"/>
      <c r="QJV23" s="46"/>
      <c r="QJW23" s="46"/>
      <c r="QJX23" s="46"/>
      <c r="QJY23" s="46"/>
      <c r="QJZ23" s="46"/>
      <c r="QKA23" s="46"/>
      <c r="QKB23" s="46"/>
      <c r="QKC23" s="46"/>
      <c r="QKD23" s="46"/>
      <c r="QKE23" s="46"/>
      <c r="QKF23" s="46"/>
      <c r="QKG23" s="46"/>
      <c r="QKH23" s="46"/>
      <c r="QKI23" s="46"/>
      <c r="QKJ23" s="46"/>
      <c r="QKK23" s="46"/>
      <c r="QKL23" s="46"/>
      <c r="QKM23" s="46"/>
      <c r="QKN23" s="46"/>
      <c r="QKO23" s="46"/>
      <c r="QKP23" s="46"/>
      <c r="QKQ23" s="46"/>
      <c r="QKR23" s="46"/>
      <c r="QKS23" s="46"/>
      <c r="QKT23" s="46"/>
      <c r="QKU23" s="46"/>
      <c r="QKV23" s="46"/>
      <c r="QKW23" s="46"/>
      <c r="QKX23" s="46"/>
      <c r="QKY23" s="46"/>
      <c r="QKZ23" s="46"/>
      <c r="QLA23" s="46"/>
      <c r="QLB23" s="46"/>
      <c r="QLC23" s="46"/>
      <c r="QLD23" s="46"/>
      <c r="QLE23" s="46"/>
      <c r="QLF23" s="46"/>
      <c r="QLG23" s="46"/>
      <c r="QLH23" s="46"/>
      <c r="QLI23" s="46"/>
      <c r="QLJ23" s="46"/>
      <c r="QLK23" s="46"/>
      <c r="QLL23" s="46"/>
      <c r="QLM23" s="46"/>
      <c r="QLN23" s="46"/>
      <c r="QLO23" s="46"/>
      <c r="QLP23" s="46"/>
      <c r="QLQ23" s="46"/>
      <c r="QLR23" s="46"/>
      <c r="QLS23" s="46"/>
      <c r="QLT23" s="46"/>
      <c r="QLU23" s="46"/>
      <c r="QLV23" s="46"/>
      <c r="QLW23" s="46"/>
      <c r="QLX23" s="46"/>
      <c r="QLY23" s="46"/>
      <c r="QLZ23" s="46"/>
      <c r="QMA23" s="46"/>
      <c r="QMB23" s="46"/>
      <c r="QMC23" s="46"/>
      <c r="QMD23" s="46"/>
      <c r="QME23" s="46"/>
      <c r="QMF23" s="46"/>
      <c r="QMG23" s="46"/>
      <c r="QMH23" s="46"/>
      <c r="QMI23" s="46"/>
      <c r="QMJ23" s="46"/>
      <c r="QMK23" s="46"/>
      <c r="QML23" s="46"/>
      <c r="QMM23" s="46"/>
      <c r="QMN23" s="46"/>
      <c r="QMO23" s="46"/>
      <c r="QMP23" s="46"/>
      <c r="QMQ23" s="46"/>
      <c r="QMR23" s="46"/>
      <c r="QMS23" s="46"/>
      <c r="QMT23" s="46"/>
      <c r="QMU23" s="46"/>
      <c r="QMV23" s="46"/>
      <c r="QMW23" s="46"/>
      <c r="QMX23" s="46"/>
      <c r="QMY23" s="46"/>
      <c r="QMZ23" s="46"/>
      <c r="QNA23" s="46"/>
      <c r="QNB23" s="46"/>
      <c r="QNC23" s="46"/>
      <c r="QND23" s="46"/>
      <c r="QNE23" s="46"/>
      <c r="QNF23" s="46"/>
      <c r="QNG23" s="46"/>
      <c r="QNH23" s="46"/>
      <c r="QNI23" s="46"/>
      <c r="QNJ23" s="46"/>
      <c r="QNK23" s="46"/>
      <c r="QNL23" s="46"/>
      <c r="QNM23" s="46"/>
      <c r="QNN23" s="46"/>
      <c r="QNO23" s="46"/>
      <c r="QNP23" s="46"/>
      <c r="QNQ23" s="46"/>
      <c r="QNR23" s="46"/>
      <c r="QNS23" s="46"/>
      <c r="QNT23" s="46"/>
      <c r="QNU23" s="46"/>
      <c r="QNV23" s="46"/>
      <c r="QNW23" s="46"/>
      <c r="QNX23" s="46"/>
      <c r="QNY23" s="46"/>
      <c r="QNZ23" s="46"/>
      <c r="QOA23" s="46"/>
      <c r="QOB23" s="46"/>
      <c r="QOC23" s="46"/>
      <c r="QOD23" s="46"/>
      <c r="QOE23" s="46"/>
      <c r="QOF23" s="46"/>
      <c r="QOG23" s="46"/>
      <c r="QOH23" s="46"/>
      <c r="QOI23" s="46"/>
      <c r="QOJ23" s="46"/>
      <c r="QOK23" s="46"/>
      <c r="QOL23" s="46"/>
      <c r="QOM23" s="46"/>
      <c r="QON23" s="46"/>
      <c r="QOO23" s="46"/>
      <c r="QOP23" s="46"/>
      <c r="QOQ23" s="46"/>
      <c r="QOR23" s="46"/>
      <c r="QOS23" s="46"/>
      <c r="QOT23" s="46"/>
      <c r="QOU23" s="46"/>
      <c r="QOV23" s="46"/>
      <c r="QOW23" s="46"/>
      <c r="QOX23" s="46"/>
      <c r="QOY23" s="46"/>
      <c r="QOZ23" s="46"/>
      <c r="QPA23" s="46"/>
      <c r="QPB23" s="46"/>
      <c r="QPC23" s="46"/>
      <c r="QPD23" s="46"/>
      <c r="QPE23" s="46"/>
      <c r="QPF23" s="46"/>
      <c r="QPG23" s="46"/>
      <c r="QPH23" s="46"/>
      <c r="QPI23" s="46"/>
      <c r="QPJ23" s="46"/>
      <c r="QPK23" s="46"/>
      <c r="QPL23" s="46"/>
      <c r="QPM23" s="46"/>
      <c r="QPN23" s="46"/>
      <c r="QPO23" s="46"/>
      <c r="QPP23" s="46"/>
      <c r="QPQ23" s="46"/>
      <c r="QPR23" s="46"/>
      <c r="QPS23" s="46"/>
      <c r="QPT23" s="46"/>
      <c r="QPU23" s="46"/>
      <c r="QPV23" s="46"/>
      <c r="QPW23" s="46"/>
      <c r="QPX23" s="46"/>
      <c r="QPY23" s="46"/>
      <c r="QPZ23" s="46"/>
      <c r="QQA23" s="46"/>
      <c r="QQB23" s="46"/>
      <c r="QQC23" s="46"/>
      <c r="QQD23" s="46"/>
      <c r="QQE23" s="46"/>
      <c r="QQF23" s="46"/>
      <c r="QQG23" s="46"/>
      <c r="QQH23" s="46"/>
      <c r="QQI23" s="46"/>
      <c r="QQJ23" s="46"/>
      <c r="QQK23" s="46"/>
      <c r="QQL23" s="46"/>
      <c r="QQM23" s="46"/>
      <c r="QQN23" s="46"/>
      <c r="QQO23" s="46"/>
      <c r="QQP23" s="46"/>
      <c r="QQQ23" s="46"/>
      <c r="QQR23" s="46"/>
      <c r="QQS23" s="46"/>
      <c r="QQT23" s="46"/>
      <c r="QQU23" s="46"/>
      <c r="QQV23" s="46"/>
      <c r="QQW23" s="46"/>
      <c r="QQX23" s="46"/>
      <c r="QQY23" s="46"/>
      <c r="QQZ23" s="46"/>
      <c r="QRA23" s="46"/>
      <c r="QRB23" s="46"/>
      <c r="QRC23" s="46"/>
      <c r="QRD23" s="46"/>
      <c r="QRE23" s="46"/>
      <c r="QRF23" s="46"/>
      <c r="QRG23" s="46"/>
      <c r="QRH23" s="46"/>
      <c r="QRI23" s="46"/>
      <c r="QRJ23" s="46"/>
      <c r="QRK23" s="46"/>
      <c r="QRL23" s="46"/>
      <c r="QRM23" s="46"/>
      <c r="QRN23" s="46"/>
      <c r="QRO23" s="46"/>
      <c r="QRP23" s="46"/>
      <c r="QRQ23" s="46"/>
      <c r="QRR23" s="46"/>
      <c r="QRS23" s="46"/>
      <c r="QRT23" s="46"/>
      <c r="QRU23" s="46"/>
      <c r="QRV23" s="46"/>
      <c r="QRW23" s="46"/>
      <c r="QRX23" s="46"/>
      <c r="QRY23" s="46"/>
      <c r="QRZ23" s="46"/>
      <c r="QSA23" s="46"/>
      <c r="QSB23" s="46"/>
      <c r="QSC23" s="46"/>
      <c r="QSD23" s="46"/>
      <c r="QSE23" s="46"/>
      <c r="QSF23" s="46"/>
      <c r="QSG23" s="46"/>
      <c r="QSH23" s="46"/>
      <c r="QSI23" s="46"/>
      <c r="QSJ23" s="46"/>
      <c r="QSK23" s="46"/>
      <c r="QSL23" s="46"/>
      <c r="QSM23" s="46"/>
      <c r="QSN23" s="46"/>
      <c r="QSO23" s="46"/>
      <c r="QSP23" s="46"/>
      <c r="QSQ23" s="46"/>
      <c r="QSR23" s="46"/>
      <c r="QSS23" s="46"/>
      <c r="QST23" s="46"/>
      <c r="QSU23" s="46"/>
      <c r="QSV23" s="46"/>
      <c r="QSW23" s="46"/>
      <c r="QSX23" s="46"/>
      <c r="QSY23" s="46"/>
      <c r="QSZ23" s="46"/>
      <c r="QTA23" s="46"/>
      <c r="QTB23" s="46"/>
      <c r="QTC23" s="46"/>
      <c r="QTD23" s="46"/>
      <c r="QTE23" s="46"/>
      <c r="QTF23" s="46"/>
      <c r="QTG23" s="46"/>
      <c r="QTH23" s="46"/>
      <c r="QTI23" s="46"/>
      <c r="QTJ23" s="46"/>
      <c r="QTK23" s="46"/>
      <c r="QTL23" s="46"/>
      <c r="QTM23" s="46"/>
      <c r="QTN23" s="46"/>
      <c r="QTO23" s="46"/>
      <c r="QTP23" s="46"/>
      <c r="QTQ23" s="46"/>
      <c r="QTR23" s="46"/>
      <c r="QTS23" s="46"/>
      <c r="QTT23" s="46"/>
      <c r="QTU23" s="46"/>
      <c r="QTV23" s="46"/>
      <c r="QTW23" s="46"/>
      <c r="QTX23" s="46"/>
      <c r="QTY23" s="46"/>
      <c r="QTZ23" s="46"/>
      <c r="QUA23" s="46"/>
      <c r="QUB23" s="46"/>
      <c r="QUC23" s="46"/>
      <c r="QUD23" s="46"/>
      <c r="QUE23" s="46"/>
      <c r="QUF23" s="46"/>
      <c r="QUG23" s="46"/>
      <c r="QUH23" s="46"/>
      <c r="QUI23" s="46"/>
      <c r="QUJ23" s="46"/>
      <c r="QUK23" s="46"/>
      <c r="QUL23" s="46"/>
      <c r="QUM23" s="46"/>
      <c r="QUN23" s="46"/>
      <c r="QUO23" s="46"/>
      <c r="QUP23" s="46"/>
      <c r="QUQ23" s="46"/>
      <c r="QUR23" s="46"/>
      <c r="QUS23" s="46"/>
      <c r="QUT23" s="46"/>
      <c r="QUU23" s="46"/>
      <c r="QUV23" s="46"/>
      <c r="QUW23" s="46"/>
      <c r="QUX23" s="46"/>
      <c r="QUY23" s="46"/>
      <c r="QUZ23" s="46"/>
      <c r="QVA23" s="46"/>
      <c r="QVB23" s="46"/>
      <c r="QVC23" s="46"/>
      <c r="QVD23" s="46"/>
      <c r="QVE23" s="46"/>
      <c r="QVF23" s="46"/>
      <c r="QVG23" s="46"/>
      <c r="QVH23" s="46"/>
      <c r="QVI23" s="46"/>
      <c r="QVJ23" s="46"/>
      <c r="QVK23" s="46"/>
      <c r="QVL23" s="46"/>
      <c r="QVM23" s="46"/>
      <c r="QVN23" s="46"/>
      <c r="QVO23" s="46"/>
      <c r="QVP23" s="46"/>
      <c r="QVQ23" s="46"/>
      <c r="QVR23" s="46"/>
      <c r="QVS23" s="46"/>
      <c r="QVT23" s="46"/>
      <c r="QVU23" s="46"/>
      <c r="QVV23" s="46"/>
      <c r="QVW23" s="46"/>
      <c r="QVX23" s="46"/>
      <c r="QVY23" s="46"/>
      <c r="QVZ23" s="46"/>
      <c r="QWA23" s="46"/>
      <c r="QWB23" s="46"/>
      <c r="QWC23" s="46"/>
      <c r="QWD23" s="46"/>
      <c r="QWE23" s="46"/>
      <c r="QWF23" s="46"/>
      <c r="QWG23" s="46"/>
      <c r="QWH23" s="46"/>
      <c r="QWI23" s="46"/>
      <c r="QWJ23" s="46"/>
      <c r="QWK23" s="46"/>
      <c r="QWL23" s="46"/>
      <c r="QWM23" s="46"/>
      <c r="QWN23" s="46"/>
      <c r="QWO23" s="46"/>
      <c r="QWP23" s="46"/>
      <c r="QWQ23" s="46"/>
      <c r="QWR23" s="46"/>
      <c r="QWS23" s="46"/>
      <c r="QWT23" s="46"/>
      <c r="QWU23" s="46"/>
      <c r="QWV23" s="46"/>
      <c r="QWW23" s="46"/>
      <c r="QWX23" s="46"/>
      <c r="QWY23" s="46"/>
      <c r="QWZ23" s="46"/>
      <c r="QXA23" s="46"/>
      <c r="QXB23" s="46"/>
      <c r="QXC23" s="46"/>
      <c r="QXD23" s="46"/>
      <c r="QXE23" s="46"/>
      <c r="QXF23" s="46"/>
      <c r="QXG23" s="46"/>
      <c r="QXH23" s="46"/>
      <c r="QXI23" s="46"/>
      <c r="QXJ23" s="46"/>
      <c r="QXK23" s="46"/>
      <c r="QXL23" s="46"/>
      <c r="QXM23" s="46"/>
      <c r="QXN23" s="46"/>
      <c r="QXO23" s="46"/>
      <c r="QXP23" s="46"/>
      <c r="QXQ23" s="46"/>
      <c r="QXR23" s="46"/>
      <c r="QXS23" s="46"/>
      <c r="QXT23" s="46"/>
      <c r="QXU23" s="46"/>
      <c r="QXV23" s="46"/>
      <c r="QXW23" s="46"/>
      <c r="QXX23" s="46"/>
      <c r="QXY23" s="46"/>
      <c r="QXZ23" s="46"/>
      <c r="QYA23" s="46"/>
      <c r="QYB23" s="46"/>
      <c r="QYC23" s="46"/>
      <c r="QYD23" s="46"/>
      <c r="QYE23" s="46"/>
      <c r="QYF23" s="46"/>
      <c r="QYG23" s="46"/>
      <c r="QYH23" s="46"/>
      <c r="QYI23" s="46"/>
      <c r="QYJ23" s="46"/>
      <c r="QYK23" s="46"/>
      <c r="QYL23" s="46"/>
      <c r="QYM23" s="46"/>
      <c r="QYN23" s="46"/>
      <c r="QYO23" s="46"/>
      <c r="QYP23" s="46"/>
      <c r="QYQ23" s="46"/>
      <c r="QYR23" s="46"/>
      <c r="QYS23" s="46"/>
      <c r="QYT23" s="46"/>
      <c r="QYU23" s="46"/>
      <c r="QYV23" s="46"/>
      <c r="QYW23" s="46"/>
      <c r="QYX23" s="46"/>
      <c r="QYY23" s="46"/>
      <c r="QYZ23" s="46"/>
      <c r="QZA23" s="46"/>
      <c r="QZB23" s="46"/>
      <c r="QZC23" s="46"/>
      <c r="QZD23" s="46"/>
      <c r="QZE23" s="46"/>
      <c r="QZF23" s="46"/>
      <c r="QZG23" s="46"/>
      <c r="QZH23" s="46"/>
      <c r="QZI23" s="46"/>
      <c r="QZJ23" s="46"/>
      <c r="QZK23" s="46"/>
      <c r="QZL23" s="46"/>
      <c r="QZM23" s="46"/>
      <c r="QZN23" s="46"/>
      <c r="QZO23" s="46"/>
      <c r="QZP23" s="46"/>
      <c r="QZQ23" s="46"/>
      <c r="QZR23" s="46"/>
      <c r="QZS23" s="46"/>
      <c r="QZT23" s="46"/>
      <c r="QZU23" s="46"/>
      <c r="QZV23" s="46"/>
      <c r="QZW23" s="46"/>
      <c r="QZX23" s="46"/>
      <c r="QZY23" s="46"/>
      <c r="QZZ23" s="46"/>
      <c r="RAA23" s="46"/>
      <c r="RAB23" s="46"/>
      <c r="RAC23" s="46"/>
      <c r="RAD23" s="46"/>
      <c r="RAE23" s="46"/>
      <c r="RAF23" s="46"/>
      <c r="RAG23" s="46"/>
      <c r="RAH23" s="46"/>
      <c r="RAI23" s="46"/>
      <c r="RAJ23" s="46"/>
      <c r="RAK23" s="46"/>
      <c r="RAL23" s="46"/>
      <c r="RAM23" s="46"/>
      <c r="RAN23" s="46"/>
      <c r="RAO23" s="46"/>
      <c r="RAP23" s="46"/>
      <c r="RAQ23" s="46"/>
      <c r="RAR23" s="46"/>
      <c r="RAS23" s="46"/>
      <c r="RAT23" s="46"/>
      <c r="RAU23" s="46"/>
      <c r="RAV23" s="46"/>
      <c r="RAW23" s="46"/>
      <c r="RAX23" s="46"/>
      <c r="RAY23" s="46"/>
      <c r="RAZ23" s="46"/>
      <c r="RBA23" s="46"/>
      <c r="RBB23" s="46"/>
      <c r="RBC23" s="46"/>
      <c r="RBD23" s="46"/>
      <c r="RBE23" s="46"/>
      <c r="RBF23" s="46"/>
      <c r="RBG23" s="46"/>
      <c r="RBH23" s="46"/>
      <c r="RBI23" s="46"/>
      <c r="RBJ23" s="46"/>
      <c r="RBK23" s="46"/>
      <c r="RBL23" s="46"/>
      <c r="RBM23" s="46"/>
      <c r="RBN23" s="46"/>
      <c r="RBO23" s="46"/>
      <c r="RBP23" s="46"/>
      <c r="RBQ23" s="46"/>
      <c r="RBR23" s="46"/>
      <c r="RBS23" s="46"/>
      <c r="RBT23" s="46"/>
      <c r="RBU23" s="46"/>
      <c r="RBV23" s="46"/>
      <c r="RBW23" s="46"/>
      <c r="RBX23" s="46"/>
      <c r="RBY23" s="46"/>
      <c r="RBZ23" s="46"/>
      <c r="RCA23" s="46"/>
      <c r="RCB23" s="46"/>
      <c r="RCC23" s="46"/>
      <c r="RCD23" s="46"/>
      <c r="RCE23" s="46"/>
      <c r="RCF23" s="46"/>
      <c r="RCG23" s="46"/>
      <c r="RCH23" s="46"/>
      <c r="RCI23" s="46"/>
      <c r="RCJ23" s="46"/>
      <c r="RCK23" s="46"/>
      <c r="RCL23" s="46"/>
      <c r="RCM23" s="46"/>
      <c r="RCN23" s="46"/>
      <c r="RCO23" s="46"/>
      <c r="RCP23" s="46"/>
      <c r="RCQ23" s="46"/>
      <c r="RCR23" s="46"/>
      <c r="RCS23" s="46"/>
      <c r="RCT23" s="46"/>
      <c r="RCU23" s="46"/>
      <c r="RCV23" s="46"/>
      <c r="RCW23" s="46"/>
      <c r="RCX23" s="46"/>
      <c r="RCY23" s="46"/>
      <c r="RCZ23" s="46"/>
      <c r="RDA23" s="46"/>
      <c r="RDB23" s="46"/>
      <c r="RDC23" s="46"/>
      <c r="RDD23" s="46"/>
      <c r="RDE23" s="46"/>
      <c r="RDF23" s="46"/>
      <c r="RDG23" s="46"/>
      <c r="RDH23" s="46"/>
      <c r="RDI23" s="46"/>
      <c r="RDJ23" s="46"/>
      <c r="RDK23" s="46"/>
      <c r="RDL23" s="46"/>
      <c r="RDM23" s="46"/>
      <c r="RDN23" s="46"/>
      <c r="RDO23" s="46"/>
      <c r="RDP23" s="46"/>
      <c r="RDQ23" s="46"/>
      <c r="RDR23" s="46"/>
      <c r="RDS23" s="46"/>
      <c r="RDT23" s="46"/>
      <c r="RDU23" s="46"/>
      <c r="RDV23" s="46"/>
      <c r="RDW23" s="46"/>
      <c r="RDX23" s="46"/>
      <c r="RDY23" s="46"/>
      <c r="RDZ23" s="46"/>
      <c r="REA23" s="46"/>
      <c r="REB23" s="46"/>
      <c r="REC23" s="46"/>
      <c r="RED23" s="46"/>
      <c r="REE23" s="46"/>
      <c r="REF23" s="46"/>
      <c r="REG23" s="46"/>
      <c r="REH23" s="46"/>
      <c r="REI23" s="46"/>
      <c r="REJ23" s="46"/>
      <c r="REK23" s="46"/>
      <c r="REL23" s="46"/>
      <c r="REM23" s="46"/>
      <c r="REN23" s="46"/>
      <c r="REO23" s="46"/>
      <c r="REP23" s="46"/>
      <c r="REQ23" s="46"/>
      <c r="RER23" s="46"/>
      <c r="RES23" s="46"/>
      <c r="RET23" s="46"/>
      <c r="REU23" s="46"/>
      <c r="REV23" s="46"/>
      <c r="REW23" s="46"/>
      <c r="REX23" s="46"/>
      <c r="REY23" s="46"/>
      <c r="REZ23" s="46"/>
      <c r="RFA23" s="46"/>
      <c r="RFB23" s="46"/>
      <c r="RFC23" s="46"/>
      <c r="RFD23" s="46"/>
      <c r="RFE23" s="46"/>
      <c r="RFF23" s="46"/>
      <c r="RFG23" s="46"/>
      <c r="RFH23" s="46"/>
      <c r="RFI23" s="46"/>
      <c r="RFJ23" s="46"/>
      <c r="RFK23" s="46"/>
      <c r="RFL23" s="46"/>
      <c r="RFM23" s="46"/>
      <c r="RFN23" s="46"/>
      <c r="RFO23" s="46"/>
      <c r="RFP23" s="46"/>
      <c r="RFQ23" s="46"/>
      <c r="RFR23" s="46"/>
      <c r="RFS23" s="46"/>
      <c r="RFT23" s="46"/>
      <c r="RFU23" s="46"/>
      <c r="RFV23" s="46"/>
      <c r="RFW23" s="46"/>
      <c r="RFX23" s="46"/>
      <c r="RFY23" s="46"/>
      <c r="RFZ23" s="46"/>
      <c r="RGA23" s="46"/>
      <c r="RGB23" s="46"/>
      <c r="RGC23" s="46"/>
      <c r="RGD23" s="46"/>
      <c r="RGE23" s="46"/>
      <c r="RGF23" s="46"/>
      <c r="RGG23" s="46"/>
      <c r="RGH23" s="46"/>
      <c r="RGI23" s="46"/>
      <c r="RGJ23" s="46"/>
      <c r="RGK23" s="46"/>
      <c r="RGL23" s="46"/>
      <c r="RGM23" s="46"/>
      <c r="RGN23" s="46"/>
      <c r="RGO23" s="46"/>
      <c r="RGP23" s="46"/>
      <c r="RGQ23" s="46"/>
      <c r="RGR23" s="46"/>
      <c r="RGS23" s="46"/>
      <c r="RGT23" s="46"/>
      <c r="RGU23" s="46"/>
      <c r="RGV23" s="46"/>
      <c r="RGW23" s="46"/>
      <c r="RGX23" s="46"/>
      <c r="RGY23" s="46"/>
      <c r="RGZ23" s="46"/>
      <c r="RHA23" s="46"/>
      <c r="RHB23" s="46"/>
      <c r="RHC23" s="46"/>
      <c r="RHD23" s="46"/>
      <c r="RHE23" s="46"/>
      <c r="RHF23" s="46"/>
      <c r="RHG23" s="46"/>
      <c r="RHH23" s="46"/>
      <c r="RHI23" s="46"/>
      <c r="RHJ23" s="46"/>
      <c r="RHK23" s="46"/>
      <c r="RHL23" s="46"/>
      <c r="RHM23" s="46"/>
      <c r="RHN23" s="46"/>
      <c r="RHO23" s="46"/>
      <c r="RHP23" s="46"/>
      <c r="RHQ23" s="46"/>
      <c r="RHR23" s="46"/>
      <c r="RHS23" s="46"/>
      <c r="RHT23" s="46"/>
      <c r="RHU23" s="46"/>
      <c r="RHV23" s="46"/>
      <c r="RHW23" s="46"/>
      <c r="RHX23" s="46"/>
      <c r="RHY23" s="46"/>
      <c r="RHZ23" s="46"/>
      <c r="RIA23" s="46"/>
      <c r="RIB23" s="46"/>
      <c r="RIC23" s="46"/>
      <c r="RID23" s="46"/>
      <c r="RIE23" s="46"/>
      <c r="RIF23" s="46"/>
      <c r="RIG23" s="46"/>
      <c r="RIH23" s="46"/>
      <c r="RII23" s="46"/>
      <c r="RIJ23" s="46"/>
      <c r="RIK23" s="46"/>
      <c r="RIL23" s="46"/>
      <c r="RIM23" s="46"/>
      <c r="RIN23" s="46"/>
      <c r="RIO23" s="46"/>
      <c r="RIP23" s="46"/>
      <c r="RIQ23" s="46"/>
      <c r="RIR23" s="46"/>
      <c r="RIS23" s="46"/>
      <c r="RIT23" s="46"/>
      <c r="RIU23" s="46"/>
      <c r="RIV23" s="46"/>
      <c r="RIW23" s="46"/>
      <c r="RIX23" s="46"/>
      <c r="RIY23" s="46"/>
      <c r="RIZ23" s="46"/>
      <c r="RJA23" s="46"/>
      <c r="RJB23" s="46"/>
      <c r="RJC23" s="46"/>
      <c r="RJD23" s="46"/>
      <c r="RJE23" s="46"/>
      <c r="RJF23" s="46"/>
      <c r="RJG23" s="46"/>
      <c r="RJH23" s="46"/>
      <c r="RJI23" s="46"/>
      <c r="RJJ23" s="46"/>
      <c r="RJK23" s="46"/>
      <c r="RJL23" s="46"/>
      <c r="RJM23" s="46"/>
      <c r="RJN23" s="46"/>
      <c r="RJO23" s="46"/>
      <c r="RJP23" s="46"/>
      <c r="RJQ23" s="46"/>
      <c r="RJR23" s="46"/>
      <c r="RJS23" s="46"/>
      <c r="RJT23" s="46"/>
      <c r="RJU23" s="46"/>
      <c r="RJV23" s="46"/>
      <c r="RJW23" s="46"/>
      <c r="RJX23" s="46"/>
      <c r="RJY23" s="46"/>
      <c r="RJZ23" s="46"/>
      <c r="RKA23" s="46"/>
      <c r="RKB23" s="46"/>
      <c r="RKC23" s="46"/>
      <c r="RKD23" s="46"/>
      <c r="RKE23" s="46"/>
      <c r="RKF23" s="46"/>
      <c r="RKG23" s="46"/>
      <c r="RKH23" s="46"/>
      <c r="RKI23" s="46"/>
      <c r="RKJ23" s="46"/>
      <c r="RKK23" s="46"/>
      <c r="RKL23" s="46"/>
      <c r="RKM23" s="46"/>
      <c r="RKN23" s="46"/>
      <c r="RKO23" s="46"/>
      <c r="RKP23" s="46"/>
      <c r="RKQ23" s="46"/>
      <c r="RKR23" s="46"/>
      <c r="RKS23" s="46"/>
      <c r="RKT23" s="46"/>
      <c r="RKU23" s="46"/>
      <c r="RKV23" s="46"/>
      <c r="RKW23" s="46"/>
      <c r="RKX23" s="46"/>
      <c r="RKY23" s="46"/>
      <c r="RKZ23" s="46"/>
      <c r="RLA23" s="46"/>
      <c r="RLB23" s="46"/>
      <c r="RLC23" s="46"/>
      <c r="RLD23" s="46"/>
      <c r="RLE23" s="46"/>
      <c r="RLF23" s="46"/>
      <c r="RLG23" s="46"/>
      <c r="RLH23" s="46"/>
      <c r="RLI23" s="46"/>
      <c r="RLJ23" s="46"/>
      <c r="RLK23" s="46"/>
      <c r="RLL23" s="46"/>
      <c r="RLM23" s="46"/>
      <c r="RLN23" s="46"/>
      <c r="RLO23" s="46"/>
      <c r="RLP23" s="46"/>
      <c r="RLQ23" s="46"/>
      <c r="RLR23" s="46"/>
      <c r="RLS23" s="46"/>
      <c r="RLT23" s="46"/>
      <c r="RLU23" s="46"/>
      <c r="RLV23" s="46"/>
      <c r="RLW23" s="46"/>
      <c r="RLX23" s="46"/>
      <c r="RLY23" s="46"/>
      <c r="RLZ23" s="46"/>
      <c r="RMA23" s="46"/>
      <c r="RMB23" s="46"/>
      <c r="RMC23" s="46"/>
      <c r="RMD23" s="46"/>
      <c r="RME23" s="46"/>
      <c r="RMF23" s="46"/>
      <c r="RMG23" s="46"/>
      <c r="RMH23" s="46"/>
      <c r="RMI23" s="46"/>
      <c r="RMJ23" s="46"/>
      <c r="RMK23" s="46"/>
      <c r="RML23" s="46"/>
      <c r="RMM23" s="46"/>
      <c r="RMN23" s="46"/>
      <c r="RMO23" s="46"/>
      <c r="RMP23" s="46"/>
      <c r="RMQ23" s="46"/>
      <c r="RMR23" s="46"/>
      <c r="RMS23" s="46"/>
      <c r="RMT23" s="46"/>
      <c r="RMU23" s="46"/>
      <c r="RMV23" s="46"/>
      <c r="RMW23" s="46"/>
      <c r="RMX23" s="46"/>
      <c r="RMY23" s="46"/>
      <c r="RMZ23" s="46"/>
      <c r="RNA23" s="46"/>
      <c r="RNB23" s="46"/>
      <c r="RNC23" s="46"/>
      <c r="RND23" s="46"/>
      <c r="RNE23" s="46"/>
      <c r="RNF23" s="46"/>
      <c r="RNG23" s="46"/>
      <c r="RNH23" s="46"/>
      <c r="RNI23" s="46"/>
      <c r="RNJ23" s="46"/>
      <c r="RNK23" s="46"/>
      <c r="RNL23" s="46"/>
      <c r="RNM23" s="46"/>
      <c r="RNN23" s="46"/>
      <c r="RNO23" s="46"/>
      <c r="RNP23" s="46"/>
      <c r="RNQ23" s="46"/>
      <c r="RNR23" s="46"/>
      <c r="RNS23" s="46"/>
      <c r="RNT23" s="46"/>
      <c r="RNU23" s="46"/>
      <c r="RNV23" s="46"/>
      <c r="RNW23" s="46"/>
      <c r="RNX23" s="46"/>
      <c r="RNY23" s="46"/>
      <c r="RNZ23" s="46"/>
      <c r="ROA23" s="46"/>
      <c r="ROB23" s="46"/>
      <c r="ROC23" s="46"/>
      <c r="ROD23" s="46"/>
      <c r="ROE23" s="46"/>
      <c r="ROF23" s="46"/>
      <c r="ROG23" s="46"/>
      <c r="ROH23" s="46"/>
      <c r="ROI23" s="46"/>
      <c r="ROJ23" s="46"/>
      <c r="ROK23" s="46"/>
      <c r="ROL23" s="46"/>
      <c r="ROM23" s="46"/>
      <c r="RON23" s="46"/>
      <c r="ROO23" s="46"/>
      <c r="ROP23" s="46"/>
      <c r="ROQ23" s="46"/>
      <c r="ROR23" s="46"/>
      <c r="ROS23" s="46"/>
      <c r="ROT23" s="46"/>
      <c r="ROU23" s="46"/>
      <c r="ROV23" s="46"/>
      <c r="ROW23" s="46"/>
      <c r="ROX23" s="46"/>
      <c r="ROY23" s="46"/>
      <c r="ROZ23" s="46"/>
      <c r="RPA23" s="46"/>
      <c r="RPB23" s="46"/>
      <c r="RPC23" s="46"/>
      <c r="RPD23" s="46"/>
      <c r="RPE23" s="46"/>
      <c r="RPF23" s="46"/>
      <c r="RPG23" s="46"/>
      <c r="RPH23" s="46"/>
      <c r="RPI23" s="46"/>
      <c r="RPJ23" s="46"/>
      <c r="RPK23" s="46"/>
      <c r="RPL23" s="46"/>
      <c r="RPM23" s="46"/>
      <c r="RPN23" s="46"/>
      <c r="RPO23" s="46"/>
      <c r="RPP23" s="46"/>
      <c r="RPQ23" s="46"/>
      <c r="RPR23" s="46"/>
      <c r="RPS23" s="46"/>
      <c r="RPT23" s="46"/>
      <c r="RPU23" s="46"/>
      <c r="RPV23" s="46"/>
      <c r="RPW23" s="46"/>
      <c r="RPX23" s="46"/>
      <c r="RPY23" s="46"/>
      <c r="RPZ23" s="46"/>
      <c r="RQA23" s="46"/>
      <c r="RQB23" s="46"/>
      <c r="RQC23" s="46"/>
      <c r="RQD23" s="46"/>
      <c r="RQE23" s="46"/>
      <c r="RQF23" s="46"/>
      <c r="RQG23" s="46"/>
      <c r="RQH23" s="46"/>
      <c r="RQI23" s="46"/>
      <c r="RQJ23" s="46"/>
      <c r="RQK23" s="46"/>
      <c r="RQL23" s="46"/>
      <c r="RQM23" s="46"/>
      <c r="RQN23" s="46"/>
      <c r="RQO23" s="46"/>
      <c r="RQP23" s="46"/>
      <c r="RQQ23" s="46"/>
      <c r="RQR23" s="46"/>
      <c r="RQS23" s="46"/>
      <c r="RQT23" s="46"/>
      <c r="RQU23" s="46"/>
      <c r="RQV23" s="46"/>
      <c r="RQW23" s="46"/>
      <c r="RQX23" s="46"/>
      <c r="RQY23" s="46"/>
      <c r="RQZ23" s="46"/>
      <c r="RRA23" s="46"/>
      <c r="RRB23" s="46"/>
      <c r="RRC23" s="46"/>
      <c r="RRD23" s="46"/>
      <c r="RRE23" s="46"/>
      <c r="RRF23" s="46"/>
      <c r="RRG23" s="46"/>
      <c r="RRH23" s="46"/>
      <c r="RRI23" s="46"/>
      <c r="RRJ23" s="46"/>
      <c r="RRK23" s="46"/>
      <c r="RRL23" s="46"/>
      <c r="RRM23" s="46"/>
      <c r="RRN23" s="46"/>
      <c r="RRO23" s="46"/>
      <c r="RRP23" s="46"/>
      <c r="RRQ23" s="46"/>
      <c r="RRR23" s="46"/>
      <c r="RRS23" s="46"/>
      <c r="RRT23" s="46"/>
      <c r="RRU23" s="46"/>
      <c r="RRV23" s="46"/>
      <c r="RRW23" s="46"/>
      <c r="RRX23" s="46"/>
      <c r="RRY23" s="46"/>
      <c r="RRZ23" s="46"/>
      <c r="RSA23" s="46"/>
      <c r="RSB23" s="46"/>
      <c r="RSC23" s="46"/>
      <c r="RSD23" s="46"/>
      <c r="RSE23" s="46"/>
      <c r="RSF23" s="46"/>
      <c r="RSG23" s="46"/>
      <c r="RSH23" s="46"/>
      <c r="RSI23" s="46"/>
      <c r="RSJ23" s="46"/>
      <c r="RSK23" s="46"/>
      <c r="RSL23" s="46"/>
      <c r="RSM23" s="46"/>
      <c r="RSN23" s="46"/>
      <c r="RSO23" s="46"/>
      <c r="RSP23" s="46"/>
      <c r="RSQ23" s="46"/>
      <c r="RSR23" s="46"/>
      <c r="RSS23" s="46"/>
      <c r="RST23" s="46"/>
      <c r="RSU23" s="46"/>
      <c r="RSV23" s="46"/>
      <c r="RSW23" s="46"/>
      <c r="RSX23" s="46"/>
      <c r="RSY23" s="46"/>
      <c r="RSZ23" s="46"/>
      <c r="RTA23" s="46"/>
      <c r="RTB23" s="46"/>
      <c r="RTC23" s="46"/>
      <c r="RTD23" s="46"/>
      <c r="RTE23" s="46"/>
      <c r="RTF23" s="46"/>
      <c r="RTG23" s="46"/>
      <c r="RTH23" s="46"/>
      <c r="RTI23" s="46"/>
      <c r="RTJ23" s="46"/>
      <c r="RTK23" s="46"/>
      <c r="RTL23" s="46"/>
      <c r="RTM23" s="46"/>
      <c r="RTN23" s="46"/>
      <c r="RTO23" s="46"/>
      <c r="RTP23" s="46"/>
      <c r="RTQ23" s="46"/>
      <c r="RTR23" s="46"/>
      <c r="RTS23" s="46"/>
      <c r="RTT23" s="46"/>
      <c r="RTU23" s="46"/>
      <c r="RTV23" s="46"/>
      <c r="RTW23" s="46"/>
      <c r="RTX23" s="46"/>
      <c r="RTY23" s="46"/>
      <c r="RTZ23" s="46"/>
      <c r="RUA23" s="46"/>
      <c r="RUB23" s="46"/>
      <c r="RUC23" s="46"/>
      <c r="RUD23" s="46"/>
      <c r="RUE23" s="46"/>
      <c r="RUF23" s="46"/>
      <c r="RUG23" s="46"/>
      <c r="RUH23" s="46"/>
      <c r="RUI23" s="46"/>
      <c r="RUJ23" s="46"/>
      <c r="RUK23" s="46"/>
      <c r="RUL23" s="46"/>
      <c r="RUM23" s="46"/>
      <c r="RUN23" s="46"/>
      <c r="RUO23" s="46"/>
      <c r="RUP23" s="46"/>
      <c r="RUQ23" s="46"/>
      <c r="RUR23" s="46"/>
      <c r="RUS23" s="46"/>
      <c r="RUT23" s="46"/>
      <c r="RUU23" s="46"/>
      <c r="RUV23" s="46"/>
      <c r="RUW23" s="46"/>
      <c r="RUX23" s="46"/>
      <c r="RUY23" s="46"/>
      <c r="RUZ23" s="46"/>
      <c r="RVA23" s="46"/>
      <c r="RVB23" s="46"/>
      <c r="RVC23" s="46"/>
      <c r="RVD23" s="46"/>
      <c r="RVE23" s="46"/>
      <c r="RVF23" s="46"/>
      <c r="RVG23" s="46"/>
      <c r="RVH23" s="46"/>
      <c r="RVI23" s="46"/>
      <c r="RVJ23" s="46"/>
      <c r="RVK23" s="46"/>
      <c r="RVL23" s="46"/>
      <c r="RVM23" s="46"/>
      <c r="RVN23" s="46"/>
      <c r="RVO23" s="46"/>
      <c r="RVP23" s="46"/>
      <c r="RVQ23" s="46"/>
      <c r="RVR23" s="46"/>
      <c r="RVS23" s="46"/>
      <c r="RVT23" s="46"/>
      <c r="RVU23" s="46"/>
      <c r="RVV23" s="46"/>
      <c r="RVW23" s="46"/>
      <c r="RVX23" s="46"/>
      <c r="RVY23" s="46"/>
      <c r="RVZ23" s="46"/>
      <c r="RWA23" s="46"/>
      <c r="RWB23" s="46"/>
      <c r="RWC23" s="46"/>
      <c r="RWD23" s="46"/>
      <c r="RWE23" s="46"/>
      <c r="RWF23" s="46"/>
      <c r="RWG23" s="46"/>
      <c r="RWH23" s="46"/>
      <c r="RWI23" s="46"/>
      <c r="RWJ23" s="46"/>
      <c r="RWK23" s="46"/>
      <c r="RWL23" s="46"/>
      <c r="RWM23" s="46"/>
      <c r="RWN23" s="46"/>
      <c r="RWO23" s="46"/>
      <c r="RWP23" s="46"/>
      <c r="RWQ23" s="46"/>
      <c r="RWR23" s="46"/>
      <c r="RWS23" s="46"/>
      <c r="RWT23" s="46"/>
      <c r="RWU23" s="46"/>
      <c r="RWV23" s="46"/>
      <c r="RWW23" s="46"/>
      <c r="RWX23" s="46"/>
      <c r="RWY23" s="46"/>
      <c r="RWZ23" s="46"/>
      <c r="RXA23" s="46"/>
      <c r="RXB23" s="46"/>
      <c r="RXC23" s="46"/>
      <c r="RXD23" s="46"/>
      <c r="RXE23" s="46"/>
      <c r="RXF23" s="46"/>
      <c r="RXG23" s="46"/>
      <c r="RXH23" s="46"/>
      <c r="RXI23" s="46"/>
      <c r="RXJ23" s="46"/>
      <c r="RXK23" s="46"/>
      <c r="RXL23" s="46"/>
      <c r="RXM23" s="46"/>
      <c r="RXN23" s="46"/>
      <c r="RXO23" s="46"/>
      <c r="RXP23" s="46"/>
      <c r="RXQ23" s="46"/>
      <c r="RXR23" s="46"/>
      <c r="RXS23" s="46"/>
      <c r="RXT23" s="46"/>
      <c r="RXU23" s="46"/>
      <c r="RXV23" s="46"/>
      <c r="RXW23" s="46"/>
      <c r="RXX23" s="46"/>
      <c r="RXY23" s="46"/>
      <c r="RXZ23" s="46"/>
      <c r="RYA23" s="46"/>
      <c r="RYB23" s="46"/>
      <c r="RYC23" s="46"/>
      <c r="RYD23" s="46"/>
      <c r="RYE23" s="46"/>
      <c r="RYF23" s="46"/>
      <c r="RYG23" s="46"/>
      <c r="RYH23" s="46"/>
      <c r="RYI23" s="46"/>
      <c r="RYJ23" s="46"/>
      <c r="RYK23" s="46"/>
      <c r="RYL23" s="46"/>
      <c r="RYM23" s="46"/>
      <c r="RYN23" s="46"/>
      <c r="RYO23" s="46"/>
      <c r="RYP23" s="46"/>
      <c r="RYQ23" s="46"/>
      <c r="RYR23" s="46"/>
      <c r="RYS23" s="46"/>
      <c r="RYT23" s="46"/>
      <c r="RYU23" s="46"/>
      <c r="RYV23" s="46"/>
      <c r="RYW23" s="46"/>
      <c r="RYX23" s="46"/>
      <c r="RYY23" s="46"/>
      <c r="RYZ23" s="46"/>
      <c r="RZA23" s="46"/>
      <c r="RZB23" s="46"/>
      <c r="RZC23" s="46"/>
      <c r="RZD23" s="46"/>
      <c r="RZE23" s="46"/>
      <c r="RZF23" s="46"/>
      <c r="RZG23" s="46"/>
      <c r="RZH23" s="46"/>
      <c r="RZI23" s="46"/>
      <c r="RZJ23" s="46"/>
      <c r="RZK23" s="46"/>
      <c r="RZL23" s="46"/>
      <c r="RZM23" s="46"/>
      <c r="RZN23" s="46"/>
      <c r="RZO23" s="46"/>
      <c r="RZP23" s="46"/>
      <c r="RZQ23" s="46"/>
      <c r="RZR23" s="46"/>
      <c r="RZS23" s="46"/>
      <c r="RZT23" s="46"/>
      <c r="RZU23" s="46"/>
      <c r="RZV23" s="46"/>
      <c r="RZW23" s="46"/>
      <c r="RZX23" s="46"/>
      <c r="RZY23" s="46"/>
      <c r="RZZ23" s="46"/>
      <c r="SAA23" s="46"/>
      <c r="SAB23" s="46"/>
      <c r="SAC23" s="46"/>
      <c r="SAD23" s="46"/>
      <c r="SAE23" s="46"/>
      <c r="SAF23" s="46"/>
      <c r="SAG23" s="46"/>
      <c r="SAH23" s="46"/>
      <c r="SAI23" s="46"/>
      <c r="SAJ23" s="46"/>
      <c r="SAK23" s="46"/>
      <c r="SAL23" s="46"/>
      <c r="SAM23" s="46"/>
      <c r="SAN23" s="46"/>
      <c r="SAO23" s="46"/>
      <c r="SAP23" s="46"/>
      <c r="SAQ23" s="46"/>
      <c r="SAR23" s="46"/>
      <c r="SAS23" s="46"/>
      <c r="SAT23" s="46"/>
      <c r="SAU23" s="46"/>
      <c r="SAV23" s="46"/>
      <c r="SAW23" s="46"/>
      <c r="SAX23" s="46"/>
      <c r="SAY23" s="46"/>
      <c r="SAZ23" s="46"/>
      <c r="SBA23" s="46"/>
      <c r="SBB23" s="46"/>
      <c r="SBC23" s="46"/>
      <c r="SBD23" s="46"/>
      <c r="SBE23" s="46"/>
      <c r="SBF23" s="46"/>
      <c r="SBG23" s="46"/>
      <c r="SBH23" s="46"/>
      <c r="SBI23" s="46"/>
      <c r="SBJ23" s="46"/>
      <c r="SBK23" s="46"/>
      <c r="SBL23" s="46"/>
      <c r="SBM23" s="46"/>
      <c r="SBN23" s="46"/>
      <c r="SBO23" s="46"/>
      <c r="SBP23" s="46"/>
      <c r="SBQ23" s="46"/>
      <c r="SBR23" s="46"/>
      <c r="SBS23" s="46"/>
      <c r="SBT23" s="46"/>
      <c r="SBU23" s="46"/>
      <c r="SBV23" s="46"/>
      <c r="SBW23" s="46"/>
      <c r="SBX23" s="46"/>
      <c r="SBY23" s="46"/>
      <c r="SBZ23" s="46"/>
      <c r="SCA23" s="46"/>
      <c r="SCB23" s="46"/>
      <c r="SCC23" s="46"/>
      <c r="SCD23" s="46"/>
      <c r="SCE23" s="46"/>
      <c r="SCF23" s="46"/>
      <c r="SCG23" s="46"/>
      <c r="SCH23" s="46"/>
      <c r="SCI23" s="46"/>
      <c r="SCJ23" s="46"/>
      <c r="SCK23" s="46"/>
      <c r="SCL23" s="46"/>
      <c r="SCM23" s="46"/>
      <c r="SCN23" s="46"/>
      <c r="SCO23" s="46"/>
      <c r="SCP23" s="46"/>
      <c r="SCQ23" s="46"/>
      <c r="SCR23" s="46"/>
      <c r="SCS23" s="46"/>
      <c r="SCT23" s="46"/>
      <c r="SCU23" s="46"/>
      <c r="SCV23" s="46"/>
      <c r="SCW23" s="46"/>
      <c r="SCX23" s="46"/>
      <c r="SCY23" s="46"/>
      <c r="SCZ23" s="46"/>
      <c r="SDA23" s="46"/>
      <c r="SDB23" s="46"/>
      <c r="SDC23" s="46"/>
      <c r="SDD23" s="46"/>
      <c r="SDE23" s="46"/>
      <c r="SDF23" s="46"/>
      <c r="SDG23" s="46"/>
      <c r="SDH23" s="46"/>
      <c r="SDI23" s="46"/>
      <c r="SDJ23" s="46"/>
      <c r="SDK23" s="46"/>
      <c r="SDL23" s="46"/>
      <c r="SDM23" s="46"/>
      <c r="SDN23" s="46"/>
      <c r="SDO23" s="46"/>
      <c r="SDP23" s="46"/>
      <c r="SDQ23" s="46"/>
      <c r="SDR23" s="46"/>
      <c r="SDS23" s="46"/>
      <c r="SDT23" s="46"/>
      <c r="SDU23" s="46"/>
      <c r="SDV23" s="46"/>
      <c r="SDW23" s="46"/>
      <c r="SDX23" s="46"/>
      <c r="SDY23" s="46"/>
      <c r="SDZ23" s="46"/>
      <c r="SEA23" s="46"/>
      <c r="SEB23" s="46"/>
      <c r="SEC23" s="46"/>
      <c r="SED23" s="46"/>
      <c r="SEE23" s="46"/>
      <c r="SEF23" s="46"/>
      <c r="SEG23" s="46"/>
      <c r="SEH23" s="46"/>
      <c r="SEI23" s="46"/>
      <c r="SEJ23" s="46"/>
      <c r="SEK23" s="46"/>
      <c r="SEL23" s="46"/>
      <c r="SEM23" s="46"/>
      <c r="SEN23" s="46"/>
      <c r="SEO23" s="46"/>
      <c r="SEP23" s="46"/>
      <c r="SEQ23" s="46"/>
      <c r="SER23" s="46"/>
      <c r="SES23" s="46"/>
      <c r="SET23" s="46"/>
      <c r="SEU23" s="46"/>
      <c r="SEV23" s="46"/>
      <c r="SEW23" s="46"/>
      <c r="SEX23" s="46"/>
      <c r="SEY23" s="46"/>
      <c r="SEZ23" s="46"/>
      <c r="SFA23" s="46"/>
      <c r="SFB23" s="46"/>
      <c r="SFC23" s="46"/>
      <c r="SFD23" s="46"/>
      <c r="SFE23" s="46"/>
      <c r="SFF23" s="46"/>
      <c r="SFG23" s="46"/>
      <c r="SFH23" s="46"/>
      <c r="SFI23" s="46"/>
      <c r="SFJ23" s="46"/>
      <c r="SFK23" s="46"/>
      <c r="SFL23" s="46"/>
      <c r="SFM23" s="46"/>
      <c r="SFN23" s="46"/>
      <c r="SFO23" s="46"/>
      <c r="SFP23" s="46"/>
      <c r="SFQ23" s="46"/>
      <c r="SFR23" s="46"/>
      <c r="SFS23" s="46"/>
      <c r="SFT23" s="46"/>
      <c r="SFU23" s="46"/>
      <c r="SFV23" s="46"/>
      <c r="SFW23" s="46"/>
      <c r="SFX23" s="46"/>
      <c r="SFY23" s="46"/>
      <c r="SFZ23" s="46"/>
      <c r="SGA23" s="46"/>
      <c r="SGB23" s="46"/>
      <c r="SGC23" s="46"/>
      <c r="SGD23" s="46"/>
      <c r="SGE23" s="46"/>
      <c r="SGF23" s="46"/>
      <c r="SGG23" s="46"/>
      <c r="SGH23" s="46"/>
      <c r="SGI23" s="46"/>
      <c r="SGJ23" s="46"/>
      <c r="SGK23" s="46"/>
      <c r="SGL23" s="46"/>
      <c r="SGM23" s="46"/>
      <c r="SGN23" s="46"/>
      <c r="SGO23" s="46"/>
      <c r="SGP23" s="46"/>
      <c r="SGQ23" s="46"/>
      <c r="SGR23" s="46"/>
      <c r="SGS23" s="46"/>
      <c r="SGT23" s="46"/>
      <c r="SGU23" s="46"/>
      <c r="SGV23" s="46"/>
      <c r="SGW23" s="46"/>
      <c r="SGX23" s="46"/>
      <c r="SGY23" s="46"/>
      <c r="SGZ23" s="46"/>
      <c r="SHA23" s="46"/>
      <c r="SHB23" s="46"/>
      <c r="SHC23" s="46"/>
      <c r="SHD23" s="46"/>
      <c r="SHE23" s="46"/>
      <c r="SHF23" s="46"/>
      <c r="SHG23" s="46"/>
      <c r="SHH23" s="46"/>
      <c r="SHI23" s="46"/>
      <c r="SHJ23" s="46"/>
      <c r="SHK23" s="46"/>
      <c r="SHL23" s="46"/>
      <c r="SHM23" s="46"/>
      <c r="SHN23" s="46"/>
      <c r="SHO23" s="46"/>
      <c r="SHP23" s="46"/>
      <c r="SHQ23" s="46"/>
      <c r="SHR23" s="46"/>
      <c r="SHS23" s="46"/>
      <c r="SHT23" s="46"/>
      <c r="SHU23" s="46"/>
      <c r="SHV23" s="46"/>
      <c r="SHW23" s="46"/>
      <c r="SHX23" s="46"/>
      <c r="SHY23" s="46"/>
      <c r="SHZ23" s="46"/>
      <c r="SIA23" s="46"/>
      <c r="SIB23" s="46"/>
      <c r="SIC23" s="46"/>
      <c r="SID23" s="46"/>
      <c r="SIE23" s="46"/>
      <c r="SIF23" s="46"/>
      <c r="SIG23" s="46"/>
      <c r="SIH23" s="46"/>
      <c r="SII23" s="46"/>
      <c r="SIJ23" s="46"/>
      <c r="SIK23" s="46"/>
      <c r="SIL23" s="46"/>
      <c r="SIM23" s="46"/>
      <c r="SIN23" s="46"/>
      <c r="SIO23" s="46"/>
      <c r="SIP23" s="46"/>
      <c r="SIQ23" s="46"/>
      <c r="SIR23" s="46"/>
      <c r="SIS23" s="46"/>
      <c r="SIT23" s="46"/>
      <c r="SIU23" s="46"/>
      <c r="SIV23" s="46"/>
      <c r="SIW23" s="46"/>
      <c r="SIX23" s="46"/>
      <c r="SIY23" s="46"/>
      <c r="SIZ23" s="46"/>
      <c r="SJA23" s="46"/>
      <c r="SJB23" s="46"/>
      <c r="SJC23" s="46"/>
      <c r="SJD23" s="46"/>
      <c r="SJE23" s="46"/>
      <c r="SJF23" s="46"/>
      <c r="SJG23" s="46"/>
      <c r="SJH23" s="46"/>
      <c r="SJI23" s="46"/>
      <c r="SJJ23" s="46"/>
      <c r="SJK23" s="46"/>
      <c r="SJL23" s="46"/>
      <c r="SJM23" s="46"/>
      <c r="SJN23" s="46"/>
      <c r="SJO23" s="46"/>
      <c r="SJP23" s="46"/>
      <c r="SJQ23" s="46"/>
      <c r="SJR23" s="46"/>
      <c r="SJS23" s="46"/>
      <c r="SJT23" s="46"/>
      <c r="SJU23" s="46"/>
      <c r="SJV23" s="46"/>
      <c r="SJW23" s="46"/>
      <c r="SJX23" s="46"/>
      <c r="SJY23" s="46"/>
      <c r="SJZ23" s="46"/>
      <c r="SKA23" s="46"/>
      <c r="SKB23" s="46"/>
      <c r="SKC23" s="46"/>
      <c r="SKD23" s="46"/>
      <c r="SKE23" s="46"/>
      <c r="SKF23" s="46"/>
      <c r="SKG23" s="46"/>
      <c r="SKH23" s="46"/>
      <c r="SKI23" s="46"/>
      <c r="SKJ23" s="46"/>
      <c r="SKK23" s="46"/>
      <c r="SKL23" s="46"/>
      <c r="SKM23" s="46"/>
      <c r="SKN23" s="46"/>
      <c r="SKO23" s="46"/>
      <c r="SKP23" s="46"/>
      <c r="SKQ23" s="46"/>
      <c r="SKR23" s="46"/>
      <c r="SKS23" s="46"/>
      <c r="SKT23" s="46"/>
      <c r="SKU23" s="46"/>
      <c r="SKV23" s="46"/>
      <c r="SKW23" s="46"/>
      <c r="SKX23" s="46"/>
      <c r="SKY23" s="46"/>
      <c r="SKZ23" s="46"/>
      <c r="SLA23" s="46"/>
      <c r="SLB23" s="46"/>
      <c r="SLC23" s="46"/>
      <c r="SLD23" s="46"/>
      <c r="SLE23" s="46"/>
      <c r="SLF23" s="46"/>
      <c r="SLG23" s="46"/>
      <c r="SLH23" s="46"/>
      <c r="SLI23" s="46"/>
      <c r="SLJ23" s="46"/>
      <c r="SLK23" s="46"/>
      <c r="SLL23" s="46"/>
      <c r="SLM23" s="46"/>
      <c r="SLN23" s="46"/>
      <c r="SLO23" s="46"/>
      <c r="SLP23" s="46"/>
      <c r="SLQ23" s="46"/>
      <c r="SLR23" s="46"/>
      <c r="SLS23" s="46"/>
      <c r="SLT23" s="46"/>
      <c r="SLU23" s="46"/>
      <c r="SLV23" s="46"/>
      <c r="SLW23" s="46"/>
      <c r="SLX23" s="46"/>
      <c r="SLY23" s="46"/>
      <c r="SLZ23" s="46"/>
      <c r="SMA23" s="46"/>
      <c r="SMB23" s="46"/>
      <c r="SMC23" s="46"/>
      <c r="SMD23" s="46"/>
      <c r="SME23" s="46"/>
      <c r="SMF23" s="46"/>
      <c r="SMG23" s="46"/>
      <c r="SMH23" s="46"/>
      <c r="SMI23" s="46"/>
      <c r="SMJ23" s="46"/>
      <c r="SMK23" s="46"/>
      <c r="SML23" s="46"/>
      <c r="SMM23" s="46"/>
      <c r="SMN23" s="46"/>
      <c r="SMO23" s="46"/>
      <c r="SMP23" s="46"/>
      <c r="SMQ23" s="46"/>
      <c r="SMR23" s="46"/>
      <c r="SMS23" s="46"/>
      <c r="SMT23" s="46"/>
      <c r="SMU23" s="46"/>
      <c r="SMV23" s="46"/>
      <c r="SMW23" s="46"/>
      <c r="SMX23" s="46"/>
      <c r="SMY23" s="46"/>
      <c r="SMZ23" s="46"/>
      <c r="SNA23" s="46"/>
      <c r="SNB23" s="46"/>
      <c r="SNC23" s="46"/>
      <c r="SND23" s="46"/>
      <c r="SNE23" s="46"/>
      <c r="SNF23" s="46"/>
      <c r="SNG23" s="46"/>
      <c r="SNH23" s="46"/>
      <c r="SNI23" s="46"/>
      <c r="SNJ23" s="46"/>
      <c r="SNK23" s="46"/>
      <c r="SNL23" s="46"/>
      <c r="SNM23" s="46"/>
      <c r="SNN23" s="46"/>
      <c r="SNO23" s="46"/>
      <c r="SNP23" s="46"/>
      <c r="SNQ23" s="46"/>
      <c r="SNR23" s="46"/>
      <c r="SNS23" s="46"/>
      <c r="SNT23" s="46"/>
      <c r="SNU23" s="46"/>
      <c r="SNV23" s="46"/>
      <c r="SNW23" s="46"/>
      <c r="SNX23" s="46"/>
      <c r="SNY23" s="46"/>
      <c r="SNZ23" s="46"/>
      <c r="SOA23" s="46"/>
      <c r="SOB23" s="46"/>
      <c r="SOC23" s="46"/>
      <c r="SOD23" s="46"/>
      <c r="SOE23" s="46"/>
      <c r="SOF23" s="46"/>
      <c r="SOG23" s="46"/>
      <c r="SOH23" s="46"/>
      <c r="SOI23" s="46"/>
      <c r="SOJ23" s="46"/>
      <c r="SOK23" s="46"/>
      <c r="SOL23" s="46"/>
      <c r="SOM23" s="46"/>
      <c r="SON23" s="46"/>
      <c r="SOO23" s="46"/>
      <c r="SOP23" s="46"/>
      <c r="SOQ23" s="46"/>
      <c r="SOR23" s="46"/>
      <c r="SOS23" s="46"/>
      <c r="SOT23" s="46"/>
      <c r="SOU23" s="46"/>
      <c r="SOV23" s="46"/>
      <c r="SOW23" s="46"/>
      <c r="SOX23" s="46"/>
      <c r="SOY23" s="46"/>
      <c r="SOZ23" s="46"/>
      <c r="SPA23" s="46"/>
      <c r="SPB23" s="46"/>
      <c r="SPC23" s="46"/>
      <c r="SPD23" s="46"/>
      <c r="SPE23" s="46"/>
      <c r="SPF23" s="46"/>
      <c r="SPG23" s="46"/>
      <c r="SPH23" s="46"/>
      <c r="SPI23" s="46"/>
      <c r="SPJ23" s="46"/>
      <c r="SPK23" s="46"/>
      <c r="SPL23" s="46"/>
      <c r="SPM23" s="46"/>
      <c r="SPN23" s="46"/>
      <c r="SPO23" s="46"/>
      <c r="SPP23" s="46"/>
      <c r="SPQ23" s="46"/>
      <c r="SPR23" s="46"/>
      <c r="SPS23" s="46"/>
      <c r="SPT23" s="46"/>
      <c r="SPU23" s="46"/>
      <c r="SPV23" s="46"/>
      <c r="SPW23" s="46"/>
      <c r="SPX23" s="46"/>
      <c r="SPY23" s="46"/>
      <c r="SPZ23" s="46"/>
      <c r="SQA23" s="46"/>
      <c r="SQB23" s="46"/>
      <c r="SQC23" s="46"/>
      <c r="SQD23" s="46"/>
      <c r="SQE23" s="46"/>
      <c r="SQF23" s="46"/>
      <c r="SQG23" s="46"/>
      <c r="SQH23" s="46"/>
      <c r="SQI23" s="46"/>
      <c r="SQJ23" s="46"/>
      <c r="SQK23" s="46"/>
      <c r="SQL23" s="46"/>
      <c r="SQM23" s="46"/>
      <c r="SQN23" s="46"/>
      <c r="SQO23" s="46"/>
      <c r="SQP23" s="46"/>
      <c r="SQQ23" s="46"/>
      <c r="SQR23" s="46"/>
      <c r="SQS23" s="46"/>
      <c r="SQT23" s="46"/>
      <c r="SQU23" s="46"/>
      <c r="SQV23" s="46"/>
      <c r="SQW23" s="46"/>
      <c r="SQX23" s="46"/>
      <c r="SQY23" s="46"/>
      <c r="SQZ23" s="46"/>
      <c r="SRA23" s="46"/>
      <c r="SRB23" s="46"/>
      <c r="SRC23" s="46"/>
      <c r="SRD23" s="46"/>
      <c r="SRE23" s="46"/>
      <c r="SRF23" s="46"/>
      <c r="SRG23" s="46"/>
      <c r="SRH23" s="46"/>
      <c r="SRI23" s="46"/>
      <c r="SRJ23" s="46"/>
      <c r="SRK23" s="46"/>
      <c r="SRL23" s="46"/>
      <c r="SRM23" s="46"/>
      <c r="SRN23" s="46"/>
      <c r="SRO23" s="46"/>
      <c r="SRP23" s="46"/>
      <c r="SRQ23" s="46"/>
      <c r="SRR23" s="46"/>
      <c r="SRS23" s="46"/>
      <c r="SRT23" s="46"/>
      <c r="SRU23" s="46"/>
      <c r="SRV23" s="46"/>
      <c r="SRW23" s="46"/>
      <c r="SRX23" s="46"/>
      <c r="SRY23" s="46"/>
      <c r="SRZ23" s="46"/>
      <c r="SSA23" s="46"/>
      <c r="SSB23" s="46"/>
      <c r="SSC23" s="46"/>
      <c r="SSD23" s="46"/>
      <c r="SSE23" s="46"/>
      <c r="SSF23" s="46"/>
      <c r="SSG23" s="46"/>
      <c r="SSH23" s="46"/>
      <c r="SSI23" s="46"/>
      <c r="SSJ23" s="46"/>
      <c r="SSK23" s="46"/>
      <c r="SSL23" s="46"/>
      <c r="SSM23" s="46"/>
      <c r="SSN23" s="46"/>
      <c r="SSO23" s="46"/>
      <c r="SSP23" s="46"/>
      <c r="SSQ23" s="46"/>
      <c r="SSR23" s="46"/>
      <c r="SSS23" s="46"/>
      <c r="SST23" s="46"/>
      <c r="SSU23" s="46"/>
      <c r="SSV23" s="46"/>
      <c r="SSW23" s="46"/>
      <c r="SSX23" s="46"/>
      <c r="SSY23" s="46"/>
      <c r="SSZ23" s="46"/>
      <c r="STA23" s="46"/>
      <c r="STB23" s="46"/>
      <c r="STC23" s="46"/>
      <c r="STD23" s="46"/>
      <c r="STE23" s="46"/>
      <c r="STF23" s="46"/>
      <c r="STG23" s="46"/>
      <c r="STH23" s="46"/>
      <c r="STI23" s="46"/>
      <c r="STJ23" s="46"/>
      <c r="STK23" s="46"/>
      <c r="STL23" s="46"/>
      <c r="STM23" s="46"/>
      <c r="STN23" s="46"/>
      <c r="STO23" s="46"/>
      <c r="STP23" s="46"/>
      <c r="STQ23" s="46"/>
      <c r="STR23" s="46"/>
      <c r="STS23" s="46"/>
      <c r="STT23" s="46"/>
      <c r="STU23" s="46"/>
      <c r="STV23" s="46"/>
      <c r="STW23" s="46"/>
      <c r="STX23" s="46"/>
      <c r="STY23" s="46"/>
      <c r="STZ23" s="46"/>
      <c r="SUA23" s="46"/>
      <c r="SUB23" s="46"/>
      <c r="SUC23" s="46"/>
      <c r="SUD23" s="46"/>
      <c r="SUE23" s="46"/>
      <c r="SUF23" s="46"/>
      <c r="SUG23" s="46"/>
      <c r="SUH23" s="46"/>
      <c r="SUI23" s="46"/>
      <c r="SUJ23" s="46"/>
      <c r="SUK23" s="46"/>
      <c r="SUL23" s="46"/>
      <c r="SUM23" s="46"/>
      <c r="SUN23" s="46"/>
      <c r="SUO23" s="46"/>
      <c r="SUP23" s="46"/>
      <c r="SUQ23" s="46"/>
      <c r="SUR23" s="46"/>
      <c r="SUS23" s="46"/>
      <c r="SUT23" s="46"/>
      <c r="SUU23" s="46"/>
      <c r="SUV23" s="46"/>
      <c r="SUW23" s="46"/>
      <c r="SUX23" s="46"/>
      <c r="SUY23" s="46"/>
      <c r="SUZ23" s="46"/>
      <c r="SVA23" s="46"/>
      <c r="SVB23" s="46"/>
      <c r="SVC23" s="46"/>
      <c r="SVD23" s="46"/>
      <c r="SVE23" s="46"/>
      <c r="SVF23" s="46"/>
      <c r="SVG23" s="46"/>
      <c r="SVH23" s="46"/>
      <c r="SVI23" s="46"/>
      <c r="SVJ23" s="46"/>
      <c r="SVK23" s="46"/>
      <c r="SVL23" s="46"/>
      <c r="SVM23" s="46"/>
      <c r="SVN23" s="46"/>
      <c r="SVO23" s="46"/>
      <c r="SVP23" s="46"/>
      <c r="SVQ23" s="46"/>
      <c r="SVR23" s="46"/>
      <c r="SVS23" s="46"/>
      <c r="SVT23" s="46"/>
      <c r="SVU23" s="46"/>
      <c r="SVV23" s="46"/>
      <c r="SVW23" s="46"/>
      <c r="SVX23" s="46"/>
      <c r="SVY23" s="46"/>
      <c r="SVZ23" s="46"/>
      <c r="SWA23" s="46"/>
      <c r="SWB23" s="46"/>
      <c r="SWC23" s="46"/>
      <c r="SWD23" s="46"/>
      <c r="SWE23" s="46"/>
      <c r="SWF23" s="46"/>
      <c r="SWG23" s="46"/>
      <c r="SWH23" s="46"/>
      <c r="SWI23" s="46"/>
      <c r="SWJ23" s="46"/>
      <c r="SWK23" s="46"/>
      <c r="SWL23" s="46"/>
      <c r="SWM23" s="46"/>
      <c r="SWN23" s="46"/>
      <c r="SWO23" s="46"/>
      <c r="SWP23" s="46"/>
      <c r="SWQ23" s="46"/>
      <c r="SWR23" s="46"/>
      <c r="SWS23" s="46"/>
      <c r="SWT23" s="46"/>
      <c r="SWU23" s="46"/>
      <c r="SWV23" s="46"/>
      <c r="SWW23" s="46"/>
      <c r="SWX23" s="46"/>
      <c r="SWY23" s="46"/>
      <c r="SWZ23" s="46"/>
      <c r="SXA23" s="46"/>
      <c r="SXB23" s="46"/>
      <c r="SXC23" s="46"/>
      <c r="SXD23" s="46"/>
      <c r="SXE23" s="46"/>
      <c r="SXF23" s="46"/>
      <c r="SXG23" s="46"/>
      <c r="SXH23" s="46"/>
      <c r="SXI23" s="46"/>
      <c r="SXJ23" s="46"/>
      <c r="SXK23" s="46"/>
      <c r="SXL23" s="46"/>
      <c r="SXM23" s="46"/>
      <c r="SXN23" s="46"/>
      <c r="SXO23" s="46"/>
      <c r="SXP23" s="46"/>
      <c r="SXQ23" s="46"/>
      <c r="SXR23" s="46"/>
      <c r="SXS23" s="46"/>
      <c r="SXT23" s="46"/>
      <c r="SXU23" s="46"/>
      <c r="SXV23" s="46"/>
      <c r="SXW23" s="46"/>
      <c r="SXX23" s="46"/>
      <c r="SXY23" s="46"/>
      <c r="SXZ23" s="46"/>
      <c r="SYA23" s="46"/>
      <c r="SYB23" s="46"/>
      <c r="SYC23" s="46"/>
      <c r="SYD23" s="46"/>
      <c r="SYE23" s="46"/>
      <c r="SYF23" s="46"/>
      <c r="SYG23" s="46"/>
      <c r="SYH23" s="46"/>
      <c r="SYI23" s="46"/>
      <c r="SYJ23" s="46"/>
      <c r="SYK23" s="46"/>
      <c r="SYL23" s="46"/>
      <c r="SYM23" s="46"/>
      <c r="SYN23" s="46"/>
      <c r="SYO23" s="46"/>
      <c r="SYP23" s="46"/>
      <c r="SYQ23" s="46"/>
      <c r="SYR23" s="46"/>
      <c r="SYS23" s="46"/>
      <c r="SYT23" s="46"/>
      <c r="SYU23" s="46"/>
      <c r="SYV23" s="46"/>
      <c r="SYW23" s="46"/>
      <c r="SYX23" s="46"/>
      <c r="SYY23" s="46"/>
      <c r="SYZ23" s="46"/>
      <c r="SZA23" s="46"/>
      <c r="SZB23" s="46"/>
      <c r="SZC23" s="46"/>
      <c r="SZD23" s="46"/>
      <c r="SZE23" s="46"/>
      <c r="SZF23" s="46"/>
      <c r="SZG23" s="46"/>
      <c r="SZH23" s="46"/>
      <c r="SZI23" s="46"/>
      <c r="SZJ23" s="46"/>
      <c r="SZK23" s="46"/>
      <c r="SZL23" s="46"/>
      <c r="SZM23" s="46"/>
      <c r="SZN23" s="46"/>
      <c r="SZO23" s="46"/>
      <c r="SZP23" s="46"/>
      <c r="SZQ23" s="46"/>
      <c r="SZR23" s="46"/>
      <c r="SZS23" s="46"/>
      <c r="SZT23" s="46"/>
      <c r="SZU23" s="46"/>
      <c r="SZV23" s="46"/>
      <c r="SZW23" s="46"/>
      <c r="SZX23" s="46"/>
      <c r="SZY23" s="46"/>
      <c r="SZZ23" s="46"/>
      <c r="TAA23" s="46"/>
      <c r="TAB23" s="46"/>
      <c r="TAC23" s="46"/>
      <c r="TAD23" s="46"/>
      <c r="TAE23" s="46"/>
      <c r="TAF23" s="46"/>
      <c r="TAG23" s="46"/>
      <c r="TAH23" s="46"/>
      <c r="TAI23" s="46"/>
      <c r="TAJ23" s="46"/>
      <c r="TAK23" s="46"/>
      <c r="TAL23" s="46"/>
      <c r="TAM23" s="46"/>
      <c r="TAN23" s="46"/>
      <c r="TAO23" s="46"/>
      <c r="TAP23" s="46"/>
      <c r="TAQ23" s="46"/>
      <c r="TAR23" s="46"/>
      <c r="TAS23" s="46"/>
      <c r="TAT23" s="46"/>
      <c r="TAU23" s="46"/>
      <c r="TAV23" s="46"/>
      <c r="TAW23" s="46"/>
      <c r="TAX23" s="46"/>
      <c r="TAY23" s="46"/>
      <c r="TAZ23" s="46"/>
      <c r="TBA23" s="46"/>
      <c r="TBB23" s="46"/>
      <c r="TBC23" s="46"/>
      <c r="TBD23" s="46"/>
      <c r="TBE23" s="46"/>
      <c r="TBF23" s="46"/>
      <c r="TBG23" s="46"/>
      <c r="TBH23" s="46"/>
      <c r="TBI23" s="46"/>
      <c r="TBJ23" s="46"/>
      <c r="TBK23" s="46"/>
      <c r="TBL23" s="46"/>
      <c r="TBM23" s="46"/>
      <c r="TBN23" s="46"/>
      <c r="TBO23" s="46"/>
      <c r="TBP23" s="46"/>
      <c r="TBQ23" s="46"/>
      <c r="TBR23" s="46"/>
      <c r="TBS23" s="46"/>
      <c r="TBT23" s="46"/>
      <c r="TBU23" s="46"/>
      <c r="TBV23" s="46"/>
      <c r="TBW23" s="46"/>
      <c r="TBX23" s="46"/>
      <c r="TBY23" s="46"/>
      <c r="TBZ23" s="46"/>
      <c r="TCA23" s="46"/>
      <c r="TCB23" s="46"/>
      <c r="TCC23" s="46"/>
      <c r="TCD23" s="46"/>
      <c r="TCE23" s="46"/>
      <c r="TCF23" s="46"/>
      <c r="TCG23" s="46"/>
      <c r="TCH23" s="46"/>
      <c r="TCI23" s="46"/>
      <c r="TCJ23" s="46"/>
      <c r="TCK23" s="46"/>
      <c r="TCL23" s="46"/>
      <c r="TCM23" s="46"/>
      <c r="TCN23" s="46"/>
      <c r="TCO23" s="46"/>
      <c r="TCP23" s="46"/>
      <c r="TCQ23" s="46"/>
      <c r="TCR23" s="46"/>
      <c r="TCS23" s="46"/>
      <c r="TCT23" s="46"/>
      <c r="TCU23" s="46"/>
      <c r="TCV23" s="46"/>
      <c r="TCW23" s="46"/>
      <c r="TCX23" s="46"/>
      <c r="TCY23" s="46"/>
      <c r="TCZ23" s="46"/>
      <c r="TDA23" s="46"/>
      <c r="TDB23" s="46"/>
      <c r="TDC23" s="46"/>
      <c r="TDD23" s="46"/>
      <c r="TDE23" s="46"/>
      <c r="TDF23" s="46"/>
      <c r="TDG23" s="46"/>
      <c r="TDH23" s="46"/>
      <c r="TDI23" s="46"/>
      <c r="TDJ23" s="46"/>
      <c r="TDK23" s="46"/>
      <c r="TDL23" s="46"/>
      <c r="TDM23" s="46"/>
      <c r="TDN23" s="46"/>
      <c r="TDO23" s="46"/>
      <c r="TDP23" s="46"/>
      <c r="TDQ23" s="46"/>
      <c r="TDR23" s="46"/>
      <c r="TDS23" s="46"/>
      <c r="TDT23" s="46"/>
      <c r="TDU23" s="46"/>
      <c r="TDV23" s="46"/>
      <c r="TDW23" s="46"/>
      <c r="TDX23" s="46"/>
      <c r="TDY23" s="46"/>
      <c r="TDZ23" s="46"/>
      <c r="TEA23" s="46"/>
      <c r="TEB23" s="46"/>
      <c r="TEC23" s="46"/>
      <c r="TED23" s="46"/>
      <c r="TEE23" s="46"/>
      <c r="TEF23" s="46"/>
      <c r="TEG23" s="46"/>
      <c r="TEH23" s="46"/>
      <c r="TEI23" s="46"/>
      <c r="TEJ23" s="46"/>
      <c r="TEK23" s="46"/>
      <c r="TEL23" s="46"/>
      <c r="TEM23" s="46"/>
      <c r="TEN23" s="46"/>
      <c r="TEO23" s="46"/>
      <c r="TEP23" s="46"/>
      <c r="TEQ23" s="46"/>
      <c r="TER23" s="46"/>
      <c r="TES23" s="46"/>
      <c r="TET23" s="46"/>
      <c r="TEU23" s="46"/>
      <c r="TEV23" s="46"/>
      <c r="TEW23" s="46"/>
      <c r="TEX23" s="46"/>
      <c r="TEY23" s="46"/>
      <c r="TEZ23" s="46"/>
      <c r="TFA23" s="46"/>
      <c r="TFB23" s="46"/>
      <c r="TFC23" s="46"/>
      <c r="TFD23" s="46"/>
      <c r="TFE23" s="46"/>
      <c r="TFF23" s="46"/>
      <c r="TFG23" s="46"/>
      <c r="TFH23" s="46"/>
      <c r="TFI23" s="46"/>
      <c r="TFJ23" s="46"/>
      <c r="TFK23" s="46"/>
      <c r="TFL23" s="46"/>
      <c r="TFM23" s="46"/>
      <c r="TFN23" s="46"/>
      <c r="TFO23" s="46"/>
      <c r="TFP23" s="46"/>
      <c r="TFQ23" s="46"/>
      <c r="TFR23" s="46"/>
      <c r="TFS23" s="46"/>
      <c r="TFT23" s="46"/>
      <c r="TFU23" s="46"/>
      <c r="TFV23" s="46"/>
      <c r="TFW23" s="46"/>
      <c r="TFX23" s="46"/>
      <c r="TFY23" s="46"/>
      <c r="TFZ23" s="46"/>
      <c r="TGA23" s="46"/>
      <c r="TGB23" s="46"/>
      <c r="TGC23" s="46"/>
      <c r="TGD23" s="46"/>
      <c r="TGE23" s="46"/>
      <c r="TGF23" s="46"/>
      <c r="TGG23" s="46"/>
      <c r="TGH23" s="46"/>
      <c r="TGI23" s="46"/>
      <c r="TGJ23" s="46"/>
      <c r="TGK23" s="46"/>
      <c r="TGL23" s="46"/>
      <c r="TGM23" s="46"/>
      <c r="TGN23" s="46"/>
      <c r="TGO23" s="46"/>
      <c r="TGP23" s="46"/>
      <c r="TGQ23" s="46"/>
      <c r="TGR23" s="46"/>
      <c r="TGS23" s="46"/>
      <c r="TGT23" s="46"/>
      <c r="TGU23" s="46"/>
      <c r="TGV23" s="46"/>
      <c r="TGW23" s="46"/>
      <c r="TGX23" s="46"/>
      <c r="TGY23" s="46"/>
      <c r="TGZ23" s="46"/>
      <c r="THA23" s="46"/>
      <c r="THB23" s="46"/>
      <c r="THC23" s="46"/>
      <c r="THD23" s="46"/>
      <c r="THE23" s="46"/>
      <c r="THF23" s="46"/>
      <c r="THG23" s="46"/>
      <c r="THH23" s="46"/>
      <c r="THI23" s="46"/>
      <c r="THJ23" s="46"/>
      <c r="THK23" s="46"/>
      <c r="THL23" s="46"/>
      <c r="THM23" s="46"/>
      <c r="THN23" s="46"/>
      <c r="THO23" s="46"/>
      <c r="THP23" s="46"/>
      <c r="THQ23" s="46"/>
      <c r="THR23" s="46"/>
      <c r="THS23" s="46"/>
      <c r="THT23" s="46"/>
      <c r="THU23" s="46"/>
      <c r="THV23" s="46"/>
      <c r="THW23" s="46"/>
      <c r="THX23" s="46"/>
      <c r="THY23" s="46"/>
      <c r="THZ23" s="46"/>
      <c r="TIA23" s="46"/>
      <c r="TIB23" s="46"/>
      <c r="TIC23" s="46"/>
      <c r="TID23" s="46"/>
      <c r="TIE23" s="46"/>
      <c r="TIF23" s="46"/>
      <c r="TIG23" s="46"/>
      <c r="TIH23" s="46"/>
      <c r="TII23" s="46"/>
      <c r="TIJ23" s="46"/>
      <c r="TIK23" s="46"/>
      <c r="TIL23" s="46"/>
      <c r="TIM23" s="46"/>
      <c r="TIN23" s="46"/>
      <c r="TIO23" s="46"/>
      <c r="TIP23" s="46"/>
      <c r="TIQ23" s="46"/>
      <c r="TIR23" s="46"/>
      <c r="TIS23" s="46"/>
      <c r="TIT23" s="46"/>
      <c r="TIU23" s="46"/>
      <c r="TIV23" s="46"/>
      <c r="TIW23" s="46"/>
      <c r="TIX23" s="46"/>
      <c r="TIY23" s="46"/>
      <c r="TIZ23" s="46"/>
      <c r="TJA23" s="46"/>
      <c r="TJB23" s="46"/>
      <c r="TJC23" s="46"/>
      <c r="TJD23" s="46"/>
      <c r="TJE23" s="46"/>
      <c r="TJF23" s="46"/>
      <c r="TJG23" s="46"/>
      <c r="TJH23" s="46"/>
      <c r="TJI23" s="46"/>
      <c r="TJJ23" s="46"/>
      <c r="TJK23" s="46"/>
      <c r="TJL23" s="46"/>
      <c r="TJM23" s="46"/>
      <c r="TJN23" s="46"/>
      <c r="TJO23" s="46"/>
      <c r="TJP23" s="46"/>
      <c r="TJQ23" s="46"/>
      <c r="TJR23" s="46"/>
      <c r="TJS23" s="46"/>
      <c r="TJT23" s="46"/>
      <c r="TJU23" s="46"/>
      <c r="TJV23" s="46"/>
      <c r="TJW23" s="46"/>
      <c r="TJX23" s="46"/>
      <c r="TJY23" s="46"/>
      <c r="TJZ23" s="46"/>
      <c r="TKA23" s="46"/>
      <c r="TKB23" s="46"/>
      <c r="TKC23" s="46"/>
      <c r="TKD23" s="46"/>
      <c r="TKE23" s="46"/>
      <c r="TKF23" s="46"/>
      <c r="TKG23" s="46"/>
      <c r="TKH23" s="46"/>
      <c r="TKI23" s="46"/>
      <c r="TKJ23" s="46"/>
      <c r="TKK23" s="46"/>
      <c r="TKL23" s="46"/>
      <c r="TKM23" s="46"/>
      <c r="TKN23" s="46"/>
      <c r="TKO23" s="46"/>
      <c r="TKP23" s="46"/>
      <c r="TKQ23" s="46"/>
      <c r="TKR23" s="46"/>
      <c r="TKS23" s="46"/>
      <c r="TKT23" s="46"/>
      <c r="TKU23" s="46"/>
      <c r="TKV23" s="46"/>
      <c r="TKW23" s="46"/>
      <c r="TKX23" s="46"/>
      <c r="TKY23" s="46"/>
      <c r="TKZ23" s="46"/>
      <c r="TLA23" s="46"/>
      <c r="TLB23" s="46"/>
      <c r="TLC23" s="46"/>
      <c r="TLD23" s="46"/>
      <c r="TLE23" s="46"/>
      <c r="TLF23" s="46"/>
      <c r="TLG23" s="46"/>
      <c r="TLH23" s="46"/>
      <c r="TLI23" s="46"/>
      <c r="TLJ23" s="46"/>
      <c r="TLK23" s="46"/>
      <c r="TLL23" s="46"/>
      <c r="TLM23" s="46"/>
      <c r="TLN23" s="46"/>
      <c r="TLO23" s="46"/>
      <c r="TLP23" s="46"/>
      <c r="TLQ23" s="46"/>
      <c r="TLR23" s="46"/>
      <c r="TLS23" s="46"/>
      <c r="TLT23" s="46"/>
      <c r="TLU23" s="46"/>
      <c r="TLV23" s="46"/>
      <c r="TLW23" s="46"/>
      <c r="TLX23" s="46"/>
      <c r="TLY23" s="46"/>
      <c r="TLZ23" s="46"/>
      <c r="TMA23" s="46"/>
      <c r="TMB23" s="46"/>
      <c r="TMC23" s="46"/>
      <c r="TMD23" s="46"/>
      <c r="TME23" s="46"/>
      <c r="TMF23" s="46"/>
      <c r="TMG23" s="46"/>
      <c r="TMH23" s="46"/>
      <c r="TMI23" s="46"/>
      <c r="TMJ23" s="46"/>
      <c r="TMK23" s="46"/>
      <c r="TML23" s="46"/>
      <c r="TMM23" s="46"/>
      <c r="TMN23" s="46"/>
      <c r="TMO23" s="46"/>
      <c r="TMP23" s="46"/>
      <c r="TMQ23" s="46"/>
      <c r="TMR23" s="46"/>
      <c r="TMS23" s="46"/>
      <c r="TMT23" s="46"/>
      <c r="TMU23" s="46"/>
      <c r="TMV23" s="46"/>
      <c r="TMW23" s="46"/>
      <c r="TMX23" s="46"/>
      <c r="TMY23" s="46"/>
      <c r="TMZ23" s="46"/>
      <c r="TNA23" s="46"/>
      <c r="TNB23" s="46"/>
      <c r="TNC23" s="46"/>
      <c r="TND23" s="46"/>
      <c r="TNE23" s="46"/>
      <c r="TNF23" s="46"/>
      <c r="TNG23" s="46"/>
      <c r="TNH23" s="46"/>
      <c r="TNI23" s="46"/>
      <c r="TNJ23" s="46"/>
      <c r="TNK23" s="46"/>
      <c r="TNL23" s="46"/>
      <c r="TNM23" s="46"/>
      <c r="TNN23" s="46"/>
      <c r="TNO23" s="46"/>
      <c r="TNP23" s="46"/>
      <c r="TNQ23" s="46"/>
      <c r="TNR23" s="46"/>
      <c r="TNS23" s="46"/>
      <c r="TNT23" s="46"/>
      <c r="TNU23" s="46"/>
      <c r="TNV23" s="46"/>
      <c r="TNW23" s="46"/>
      <c r="TNX23" s="46"/>
      <c r="TNY23" s="46"/>
      <c r="TNZ23" s="46"/>
      <c r="TOA23" s="46"/>
      <c r="TOB23" s="46"/>
      <c r="TOC23" s="46"/>
      <c r="TOD23" s="46"/>
      <c r="TOE23" s="46"/>
      <c r="TOF23" s="46"/>
      <c r="TOG23" s="46"/>
      <c r="TOH23" s="46"/>
      <c r="TOI23" s="46"/>
      <c r="TOJ23" s="46"/>
      <c r="TOK23" s="46"/>
      <c r="TOL23" s="46"/>
      <c r="TOM23" s="46"/>
      <c r="TON23" s="46"/>
      <c r="TOO23" s="46"/>
      <c r="TOP23" s="46"/>
      <c r="TOQ23" s="46"/>
      <c r="TOR23" s="46"/>
      <c r="TOS23" s="46"/>
      <c r="TOT23" s="46"/>
      <c r="TOU23" s="46"/>
      <c r="TOV23" s="46"/>
      <c r="TOW23" s="46"/>
      <c r="TOX23" s="46"/>
      <c r="TOY23" s="46"/>
      <c r="TOZ23" s="46"/>
      <c r="TPA23" s="46"/>
      <c r="TPB23" s="46"/>
      <c r="TPC23" s="46"/>
      <c r="TPD23" s="46"/>
      <c r="TPE23" s="46"/>
      <c r="TPF23" s="46"/>
      <c r="TPG23" s="46"/>
      <c r="TPH23" s="46"/>
      <c r="TPI23" s="46"/>
      <c r="TPJ23" s="46"/>
      <c r="TPK23" s="46"/>
      <c r="TPL23" s="46"/>
      <c r="TPM23" s="46"/>
      <c r="TPN23" s="46"/>
      <c r="TPO23" s="46"/>
      <c r="TPP23" s="46"/>
      <c r="TPQ23" s="46"/>
      <c r="TPR23" s="46"/>
      <c r="TPS23" s="46"/>
      <c r="TPT23" s="46"/>
      <c r="TPU23" s="46"/>
      <c r="TPV23" s="46"/>
      <c r="TPW23" s="46"/>
      <c r="TPX23" s="46"/>
      <c r="TPY23" s="46"/>
      <c r="TPZ23" s="46"/>
      <c r="TQA23" s="46"/>
      <c r="TQB23" s="46"/>
      <c r="TQC23" s="46"/>
      <c r="TQD23" s="46"/>
      <c r="TQE23" s="46"/>
      <c r="TQF23" s="46"/>
      <c r="TQG23" s="46"/>
      <c r="TQH23" s="46"/>
      <c r="TQI23" s="46"/>
      <c r="TQJ23" s="46"/>
      <c r="TQK23" s="46"/>
      <c r="TQL23" s="46"/>
      <c r="TQM23" s="46"/>
      <c r="TQN23" s="46"/>
      <c r="TQO23" s="46"/>
      <c r="TQP23" s="46"/>
      <c r="TQQ23" s="46"/>
      <c r="TQR23" s="46"/>
      <c r="TQS23" s="46"/>
      <c r="TQT23" s="46"/>
      <c r="TQU23" s="46"/>
      <c r="TQV23" s="46"/>
      <c r="TQW23" s="46"/>
      <c r="TQX23" s="46"/>
      <c r="TQY23" s="46"/>
      <c r="TQZ23" s="46"/>
      <c r="TRA23" s="46"/>
      <c r="TRB23" s="46"/>
      <c r="TRC23" s="46"/>
      <c r="TRD23" s="46"/>
      <c r="TRE23" s="46"/>
      <c r="TRF23" s="46"/>
      <c r="TRG23" s="46"/>
      <c r="TRH23" s="46"/>
      <c r="TRI23" s="46"/>
      <c r="TRJ23" s="46"/>
      <c r="TRK23" s="46"/>
      <c r="TRL23" s="46"/>
      <c r="TRM23" s="46"/>
      <c r="TRN23" s="46"/>
      <c r="TRO23" s="46"/>
      <c r="TRP23" s="46"/>
      <c r="TRQ23" s="46"/>
      <c r="TRR23" s="46"/>
      <c r="TRS23" s="46"/>
      <c r="TRT23" s="46"/>
      <c r="TRU23" s="46"/>
      <c r="TRV23" s="46"/>
      <c r="TRW23" s="46"/>
      <c r="TRX23" s="46"/>
      <c r="TRY23" s="46"/>
      <c r="TRZ23" s="46"/>
      <c r="TSA23" s="46"/>
      <c r="TSB23" s="46"/>
      <c r="TSC23" s="46"/>
      <c r="TSD23" s="46"/>
      <c r="TSE23" s="46"/>
      <c r="TSF23" s="46"/>
      <c r="TSG23" s="46"/>
      <c r="TSH23" s="46"/>
      <c r="TSI23" s="46"/>
      <c r="TSJ23" s="46"/>
      <c r="TSK23" s="46"/>
      <c r="TSL23" s="46"/>
      <c r="TSM23" s="46"/>
      <c r="TSN23" s="46"/>
      <c r="TSO23" s="46"/>
      <c r="TSP23" s="46"/>
      <c r="TSQ23" s="46"/>
      <c r="TSR23" s="46"/>
      <c r="TSS23" s="46"/>
      <c r="TST23" s="46"/>
      <c r="TSU23" s="46"/>
      <c r="TSV23" s="46"/>
      <c r="TSW23" s="46"/>
      <c r="TSX23" s="46"/>
      <c r="TSY23" s="46"/>
      <c r="TSZ23" s="46"/>
      <c r="TTA23" s="46"/>
      <c r="TTB23" s="46"/>
      <c r="TTC23" s="46"/>
      <c r="TTD23" s="46"/>
      <c r="TTE23" s="46"/>
      <c r="TTF23" s="46"/>
      <c r="TTG23" s="46"/>
      <c r="TTH23" s="46"/>
      <c r="TTI23" s="46"/>
      <c r="TTJ23" s="46"/>
      <c r="TTK23" s="46"/>
      <c r="TTL23" s="46"/>
      <c r="TTM23" s="46"/>
      <c r="TTN23" s="46"/>
      <c r="TTO23" s="46"/>
      <c r="TTP23" s="46"/>
      <c r="TTQ23" s="46"/>
      <c r="TTR23" s="46"/>
      <c r="TTS23" s="46"/>
      <c r="TTT23" s="46"/>
      <c r="TTU23" s="46"/>
      <c r="TTV23" s="46"/>
      <c r="TTW23" s="46"/>
      <c r="TTX23" s="46"/>
      <c r="TTY23" s="46"/>
      <c r="TTZ23" s="46"/>
      <c r="TUA23" s="46"/>
      <c r="TUB23" s="46"/>
      <c r="TUC23" s="46"/>
      <c r="TUD23" s="46"/>
      <c r="TUE23" s="46"/>
      <c r="TUF23" s="46"/>
      <c r="TUG23" s="46"/>
      <c r="TUH23" s="46"/>
      <c r="TUI23" s="46"/>
      <c r="TUJ23" s="46"/>
      <c r="TUK23" s="46"/>
      <c r="TUL23" s="46"/>
      <c r="TUM23" s="46"/>
      <c r="TUN23" s="46"/>
      <c r="TUO23" s="46"/>
      <c r="TUP23" s="46"/>
      <c r="TUQ23" s="46"/>
      <c r="TUR23" s="46"/>
      <c r="TUS23" s="46"/>
      <c r="TUT23" s="46"/>
      <c r="TUU23" s="46"/>
      <c r="TUV23" s="46"/>
      <c r="TUW23" s="46"/>
      <c r="TUX23" s="46"/>
      <c r="TUY23" s="46"/>
      <c r="TUZ23" s="46"/>
      <c r="TVA23" s="46"/>
      <c r="TVB23" s="46"/>
      <c r="TVC23" s="46"/>
      <c r="TVD23" s="46"/>
      <c r="TVE23" s="46"/>
      <c r="TVF23" s="46"/>
      <c r="TVG23" s="46"/>
      <c r="TVH23" s="46"/>
      <c r="TVI23" s="46"/>
      <c r="TVJ23" s="46"/>
      <c r="TVK23" s="46"/>
      <c r="TVL23" s="46"/>
      <c r="TVM23" s="46"/>
      <c r="TVN23" s="46"/>
      <c r="TVO23" s="46"/>
      <c r="TVP23" s="46"/>
      <c r="TVQ23" s="46"/>
      <c r="TVR23" s="46"/>
      <c r="TVS23" s="46"/>
      <c r="TVT23" s="46"/>
      <c r="TVU23" s="46"/>
      <c r="TVV23" s="46"/>
      <c r="TVW23" s="46"/>
      <c r="TVX23" s="46"/>
      <c r="TVY23" s="46"/>
      <c r="TVZ23" s="46"/>
      <c r="TWA23" s="46"/>
      <c r="TWB23" s="46"/>
      <c r="TWC23" s="46"/>
      <c r="TWD23" s="46"/>
      <c r="TWE23" s="46"/>
      <c r="TWF23" s="46"/>
      <c r="TWG23" s="46"/>
      <c r="TWH23" s="46"/>
      <c r="TWI23" s="46"/>
      <c r="TWJ23" s="46"/>
      <c r="TWK23" s="46"/>
      <c r="TWL23" s="46"/>
      <c r="TWM23" s="46"/>
      <c r="TWN23" s="46"/>
      <c r="TWO23" s="46"/>
      <c r="TWP23" s="46"/>
      <c r="TWQ23" s="46"/>
      <c r="TWR23" s="46"/>
      <c r="TWS23" s="46"/>
      <c r="TWT23" s="46"/>
      <c r="TWU23" s="46"/>
      <c r="TWV23" s="46"/>
      <c r="TWW23" s="46"/>
      <c r="TWX23" s="46"/>
      <c r="TWY23" s="46"/>
      <c r="TWZ23" s="46"/>
      <c r="TXA23" s="46"/>
      <c r="TXB23" s="46"/>
      <c r="TXC23" s="46"/>
      <c r="TXD23" s="46"/>
      <c r="TXE23" s="46"/>
      <c r="TXF23" s="46"/>
      <c r="TXG23" s="46"/>
      <c r="TXH23" s="46"/>
      <c r="TXI23" s="46"/>
      <c r="TXJ23" s="46"/>
      <c r="TXK23" s="46"/>
      <c r="TXL23" s="46"/>
      <c r="TXM23" s="46"/>
      <c r="TXN23" s="46"/>
      <c r="TXO23" s="46"/>
      <c r="TXP23" s="46"/>
      <c r="TXQ23" s="46"/>
      <c r="TXR23" s="46"/>
      <c r="TXS23" s="46"/>
      <c r="TXT23" s="46"/>
      <c r="TXU23" s="46"/>
      <c r="TXV23" s="46"/>
      <c r="TXW23" s="46"/>
      <c r="TXX23" s="46"/>
      <c r="TXY23" s="46"/>
      <c r="TXZ23" s="46"/>
      <c r="TYA23" s="46"/>
      <c r="TYB23" s="46"/>
      <c r="TYC23" s="46"/>
      <c r="TYD23" s="46"/>
      <c r="TYE23" s="46"/>
      <c r="TYF23" s="46"/>
      <c r="TYG23" s="46"/>
      <c r="TYH23" s="46"/>
      <c r="TYI23" s="46"/>
      <c r="TYJ23" s="46"/>
      <c r="TYK23" s="46"/>
      <c r="TYL23" s="46"/>
      <c r="TYM23" s="46"/>
      <c r="TYN23" s="46"/>
      <c r="TYO23" s="46"/>
      <c r="TYP23" s="46"/>
      <c r="TYQ23" s="46"/>
      <c r="TYR23" s="46"/>
      <c r="TYS23" s="46"/>
      <c r="TYT23" s="46"/>
      <c r="TYU23" s="46"/>
      <c r="TYV23" s="46"/>
      <c r="TYW23" s="46"/>
      <c r="TYX23" s="46"/>
      <c r="TYY23" s="46"/>
      <c r="TYZ23" s="46"/>
      <c r="TZA23" s="46"/>
      <c r="TZB23" s="46"/>
      <c r="TZC23" s="46"/>
      <c r="TZD23" s="46"/>
      <c r="TZE23" s="46"/>
      <c r="TZF23" s="46"/>
      <c r="TZG23" s="46"/>
      <c r="TZH23" s="46"/>
      <c r="TZI23" s="46"/>
      <c r="TZJ23" s="46"/>
      <c r="TZK23" s="46"/>
      <c r="TZL23" s="46"/>
      <c r="TZM23" s="46"/>
      <c r="TZN23" s="46"/>
      <c r="TZO23" s="46"/>
      <c r="TZP23" s="46"/>
      <c r="TZQ23" s="46"/>
      <c r="TZR23" s="46"/>
      <c r="TZS23" s="46"/>
      <c r="TZT23" s="46"/>
      <c r="TZU23" s="46"/>
      <c r="TZV23" s="46"/>
      <c r="TZW23" s="46"/>
      <c r="TZX23" s="46"/>
      <c r="TZY23" s="46"/>
      <c r="TZZ23" s="46"/>
      <c r="UAA23" s="46"/>
      <c r="UAB23" s="46"/>
      <c r="UAC23" s="46"/>
      <c r="UAD23" s="46"/>
      <c r="UAE23" s="46"/>
      <c r="UAF23" s="46"/>
      <c r="UAG23" s="46"/>
      <c r="UAH23" s="46"/>
      <c r="UAI23" s="46"/>
      <c r="UAJ23" s="46"/>
      <c r="UAK23" s="46"/>
      <c r="UAL23" s="46"/>
      <c r="UAM23" s="46"/>
      <c r="UAN23" s="46"/>
      <c r="UAO23" s="46"/>
      <c r="UAP23" s="46"/>
      <c r="UAQ23" s="46"/>
      <c r="UAR23" s="46"/>
      <c r="UAS23" s="46"/>
      <c r="UAT23" s="46"/>
      <c r="UAU23" s="46"/>
      <c r="UAV23" s="46"/>
      <c r="UAW23" s="46"/>
      <c r="UAX23" s="46"/>
      <c r="UAY23" s="46"/>
      <c r="UAZ23" s="46"/>
      <c r="UBA23" s="46"/>
      <c r="UBB23" s="46"/>
      <c r="UBC23" s="46"/>
      <c r="UBD23" s="46"/>
      <c r="UBE23" s="46"/>
      <c r="UBF23" s="46"/>
      <c r="UBG23" s="46"/>
      <c r="UBH23" s="46"/>
      <c r="UBI23" s="46"/>
      <c r="UBJ23" s="46"/>
      <c r="UBK23" s="46"/>
      <c r="UBL23" s="46"/>
      <c r="UBM23" s="46"/>
      <c r="UBN23" s="46"/>
      <c r="UBO23" s="46"/>
      <c r="UBP23" s="46"/>
      <c r="UBQ23" s="46"/>
      <c r="UBR23" s="46"/>
      <c r="UBS23" s="46"/>
      <c r="UBT23" s="46"/>
      <c r="UBU23" s="46"/>
      <c r="UBV23" s="46"/>
      <c r="UBW23" s="46"/>
      <c r="UBX23" s="46"/>
      <c r="UBY23" s="46"/>
      <c r="UBZ23" s="46"/>
      <c r="UCA23" s="46"/>
      <c r="UCB23" s="46"/>
      <c r="UCC23" s="46"/>
      <c r="UCD23" s="46"/>
      <c r="UCE23" s="46"/>
      <c r="UCF23" s="46"/>
      <c r="UCG23" s="46"/>
      <c r="UCH23" s="46"/>
      <c r="UCI23" s="46"/>
      <c r="UCJ23" s="46"/>
      <c r="UCK23" s="46"/>
      <c r="UCL23" s="46"/>
      <c r="UCM23" s="46"/>
      <c r="UCN23" s="46"/>
      <c r="UCO23" s="46"/>
      <c r="UCP23" s="46"/>
      <c r="UCQ23" s="46"/>
      <c r="UCR23" s="46"/>
      <c r="UCS23" s="46"/>
      <c r="UCT23" s="46"/>
      <c r="UCU23" s="46"/>
      <c r="UCV23" s="46"/>
      <c r="UCW23" s="46"/>
      <c r="UCX23" s="46"/>
      <c r="UCY23" s="46"/>
      <c r="UCZ23" s="46"/>
      <c r="UDA23" s="46"/>
      <c r="UDB23" s="46"/>
      <c r="UDC23" s="46"/>
      <c r="UDD23" s="46"/>
      <c r="UDE23" s="46"/>
      <c r="UDF23" s="46"/>
      <c r="UDG23" s="46"/>
      <c r="UDH23" s="46"/>
      <c r="UDI23" s="46"/>
      <c r="UDJ23" s="46"/>
      <c r="UDK23" s="46"/>
      <c r="UDL23" s="46"/>
      <c r="UDM23" s="46"/>
      <c r="UDN23" s="46"/>
      <c r="UDO23" s="46"/>
      <c r="UDP23" s="46"/>
      <c r="UDQ23" s="46"/>
      <c r="UDR23" s="46"/>
      <c r="UDS23" s="46"/>
      <c r="UDT23" s="46"/>
      <c r="UDU23" s="46"/>
      <c r="UDV23" s="46"/>
      <c r="UDW23" s="46"/>
      <c r="UDX23" s="46"/>
      <c r="UDY23" s="46"/>
      <c r="UDZ23" s="46"/>
      <c r="UEA23" s="46"/>
      <c r="UEB23" s="46"/>
      <c r="UEC23" s="46"/>
      <c r="UED23" s="46"/>
      <c r="UEE23" s="46"/>
      <c r="UEF23" s="46"/>
      <c r="UEG23" s="46"/>
      <c r="UEH23" s="46"/>
      <c r="UEI23" s="46"/>
      <c r="UEJ23" s="46"/>
      <c r="UEK23" s="46"/>
      <c r="UEL23" s="46"/>
      <c r="UEM23" s="46"/>
      <c r="UEN23" s="46"/>
      <c r="UEO23" s="46"/>
      <c r="UEP23" s="46"/>
      <c r="UEQ23" s="46"/>
      <c r="UER23" s="46"/>
      <c r="UES23" s="46"/>
      <c r="UET23" s="46"/>
      <c r="UEU23" s="46"/>
      <c r="UEV23" s="46"/>
      <c r="UEW23" s="46"/>
      <c r="UEX23" s="46"/>
      <c r="UEY23" s="46"/>
      <c r="UEZ23" s="46"/>
      <c r="UFA23" s="46"/>
      <c r="UFB23" s="46"/>
      <c r="UFC23" s="46"/>
      <c r="UFD23" s="46"/>
      <c r="UFE23" s="46"/>
      <c r="UFF23" s="46"/>
      <c r="UFG23" s="46"/>
      <c r="UFH23" s="46"/>
      <c r="UFI23" s="46"/>
      <c r="UFJ23" s="46"/>
      <c r="UFK23" s="46"/>
      <c r="UFL23" s="46"/>
      <c r="UFM23" s="46"/>
      <c r="UFN23" s="46"/>
      <c r="UFO23" s="46"/>
      <c r="UFP23" s="46"/>
      <c r="UFQ23" s="46"/>
      <c r="UFR23" s="46"/>
      <c r="UFS23" s="46"/>
      <c r="UFT23" s="46"/>
      <c r="UFU23" s="46"/>
      <c r="UFV23" s="46"/>
      <c r="UFW23" s="46"/>
      <c r="UFX23" s="46"/>
      <c r="UFY23" s="46"/>
      <c r="UFZ23" s="46"/>
      <c r="UGA23" s="46"/>
      <c r="UGB23" s="46"/>
      <c r="UGC23" s="46"/>
      <c r="UGD23" s="46"/>
      <c r="UGE23" s="46"/>
      <c r="UGF23" s="46"/>
      <c r="UGG23" s="46"/>
      <c r="UGH23" s="46"/>
      <c r="UGI23" s="46"/>
      <c r="UGJ23" s="46"/>
      <c r="UGK23" s="46"/>
      <c r="UGL23" s="46"/>
      <c r="UGM23" s="46"/>
      <c r="UGN23" s="46"/>
      <c r="UGO23" s="46"/>
      <c r="UGP23" s="46"/>
      <c r="UGQ23" s="46"/>
      <c r="UGR23" s="46"/>
      <c r="UGS23" s="46"/>
      <c r="UGT23" s="46"/>
      <c r="UGU23" s="46"/>
      <c r="UGV23" s="46"/>
      <c r="UGW23" s="46"/>
      <c r="UGX23" s="46"/>
      <c r="UGY23" s="46"/>
      <c r="UGZ23" s="46"/>
      <c r="UHA23" s="46"/>
      <c r="UHB23" s="46"/>
      <c r="UHC23" s="46"/>
      <c r="UHD23" s="46"/>
      <c r="UHE23" s="46"/>
      <c r="UHF23" s="46"/>
      <c r="UHG23" s="46"/>
      <c r="UHH23" s="46"/>
      <c r="UHI23" s="46"/>
      <c r="UHJ23" s="46"/>
      <c r="UHK23" s="46"/>
      <c r="UHL23" s="46"/>
      <c r="UHM23" s="46"/>
      <c r="UHN23" s="46"/>
      <c r="UHO23" s="46"/>
      <c r="UHP23" s="46"/>
      <c r="UHQ23" s="46"/>
      <c r="UHR23" s="46"/>
      <c r="UHS23" s="46"/>
      <c r="UHT23" s="46"/>
      <c r="UHU23" s="46"/>
      <c r="UHV23" s="46"/>
      <c r="UHW23" s="46"/>
      <c r="UHX23" s="46"/>
      <c r="UHY23" s="46"/>
      <c r="UHZ23" s="46"/>
      <c r="UIA23" s="46"/>
      <c r="UIB23" s="46"/>
      <c r="UIC23" s="46"/>
      <c r="UID23" s="46"/>
      <c r="UIE23" s="46"/>
      <c r="UIF23" s="46"/>
      <c r="UIG23" s="46"/>
      <c r="UIH23" s="46"/>
      <c r="UII23" s="46"/>
      <c r="UIJ23" s="46"/>
      <c r="UIK23" s="46"/>
      <c r="UIL23" s="46"/>
      <c r="UIM23" s="46"/>
      <c r="UIN23" s="46"/>
      <c r="UIO23" s="46"/>
      <c r="UIP23" s="46"/>
      <c r="UIQ23" s="46"/>
      <c r="UIR23" s="46"/>
      <c r="UIS23" s="46"/>
      <c r="UIT23" s="46"/>
      <c r="UIU23" s="46"/>
      <c r="UIV23" s="46"/>
      <c r="UIW23" s="46"/>
      <c r="UIX23" s="46"/>
      <c r="UIY23" s="46"/>
      <c r="UIZ23" s="46"/>
      <c r="UJA23" s="46"/>
      <c r="UJB23" s="46"/>
      <c r="UJC23" s="46"/>
      <c r="UJD23" s="46"/>
      <c r="UJE23" s="46"/>
      <c r="UJF23" s="46"/>
      <c r="UJG23" s="46"/>
      <c r="UJH23" s="46"/>
      <c r="UJI23" s="46"/>
      <c r="UJJ23" s="46"/>
      <c r="UJK23" s="46"/>
      <c r="UJL23" s="46"/>
      <c r="UJM23" s="46"/>
      <c r="UJN23" s="46"/>
      <c r="UJO23" s="46"/>
      <c r="UJP23" s="46"/>
      <c r="UJQ23" s="46"/>
      <c r="UJR23" s="46"/>
      <c r="UJS23" s="46"/>
      <c r="UJT23" s="46"/>
      <c r="UJU23" s="46"/>
      <c r="UJV23" s="46"/>
      <c r="UJW23" s="46"/>
      <c r="UJX23" s="46"/>
      <c r="UJY23" s="46"/>
      <c r="UJZ23" s="46"/>
      <c r="UKA23" s="46"/>
      <c r="UKB23" s="46"/>
      <c r="UKC23" s="46"/>
      <c r="UKD23" s="46"/>
      <c r="UKE23" s="46"/>
      <c r="UKF23" s="46"/>
      <c r="UKG23" s="46"/>
      <c r="UKH23" s="46"/>
      <c r="UKI23" s="46"/>
      <c r="UKJ23" s="46"/>
      <c r="UKK23" s="46"/>
      <c r="UKL23" s="46"/>
      <c r="UKM23" s="46"/>
      <c r="UKN23" s="46"/>
      <c r="UKO23" s="46"/>
      <c r="UKP23" s="46"/>
      <c r="UKQ23" s="46"/>
      <c r="UKR23" s="46"/>
      <c r="UKS23" s="46"/>
      <c r="UKT23" s="46"/>
      <c r="UKU23" s="46"/>
      <c r="UKV23" s="46"/>
      <c r="UKW23" s="46"/>
      <c r="UKX23" s="46"/>
      <c r="UKY23" s="46"/>
      <c r="UKZ23" s="46"/>
      <c r="ULA23" s="46"/>
      <c r="ULB23" s="46"/>
      <c r="ULC23" s="46"/>
      <c r="ULD23" s="46"/>
      <c r="ULE23" s="46"/>
      <c r="ULF23" s="46"/>
      <c r="ULG23" s="46"/>
      <c r="ULH23" s="46"/>
      <c r="ULI23" s="46"/>
      <c r="ULJ23" s="46"/>
      <c r="ULK23" s="46"/>
      <c r="ULL23" s="46"/>
      <c r="ULM23" s="46"/>
      <c r="ULN23" s="46"/>
      <c r="ULO23" s="46"/>
      <c r="ULP23" s="46"/>
      <c r="ULQ23" s="46"/>
      <c r="ULR23" s="46"/>
      <c r="ULS23" s="46"/>
      <c r="ULT23" s="46"/>
      <c r="ULU23" s="46"/>
      <c r="ULV23" s="46"/>
      <c r="ULW23" s="46"/>
      <c r="ULX23" s="46"/>
      <c r="ULY23" s="46"/>
      <c r="ULZ23" s="46"/>
      <c r="UMA23" s="46"/>
      <c r="UMB23" s="46"/>
      <c r="UMC23" s="46"/>
      <c r="UMD23" s="46"/>
      <c r="UME23" s="46"/>
      <c r="UMF23" s="46"/>
      <c r="UMG23" s="46"/>
      <c r="UMH23" s="46"/>
      <c r="UMI23" s="46"/>
      <c r="UMJ23" s="46"/>
      <c r="UMK23" s="46"/>
      <c r="UML23" s="46"/>
      <c r="UMM23" s="46"/>
      <c r="UMN23" s="46"/>
      <c r="UMO23" s="46"/>
      <c r="UMP23" s="46"/>
      <c r="UMQ23" s="46"/>
      <c r="UMR23" s="46"/>
      <c r="UMS23" s="46"/>
      <c r="UMT23" s="46"/>
      <c r="UMU23" s="46"/>
      <c r="UMV23" s="46"/>
      <c r="UMW23" s="46"/>
      <c r="UMX23" s="46"/>
      <c r="UMY23" s="46"/>
      <c r="UMZ23" s="46"/>
      <c r="UNA23" s="46"/>
      <c r="UNB23" s="46"/>
      <c r="UNC23" s="46"/>
      <c r="UND23" s="46"/>
      <c r="UNE23" s="46"/>
      <c r="UNF23" s="46"/>
      <c r="UNG23" s="46"/>
      <c r="UNH23" s="46"/>
      <c r="UNI23" s="46"/>
      <c r="UNJ23" s="46"/>
      <c r="UNK23" s="46"/>
      <c r="UNL23" s="46"/>
      <c r="UNM23" s="46"/>
      <c r="UNN23" s="46"/>
      <c r="UNO23" s="46"/>
      <c r="UNP23" s="46"/>
      <c r="UNQ23" s="46"/>
      <c r="UNR23" s="46"/>
      <c r="UNS23" s="46"/>
      <c r="UNT23" s="46"/>
      <c r="UNU23" s="46"/>
      <c r="UNV23" s="46"/>
      <c r="UNW23" s="46"/>
      <c r="UNX23" s="46"/>
      <c r="UNY23" s="46"/>
      <c r="UNZ23" s="46"/>
      <c r="UOA23" s="46"/>
      <c r="UOB23" s="46"/>
      <c r="UOC23" s="46"/>
      <c r="UOD23" s="46"/>
      <c r="UOE23" s="46"/>
      <c r="UOF23" s="46"/>
      <c r="UOG23" s="46"/>
      <c r="UOH23" s="46"/>
      <c r="UOI23" s="46"/>
      <c r="UOJ23" s="46"/>
      <c r="UOK23" s="46"/>
      <c r="UOL23" s="46"/>
      <c r="UOM23" s="46"/>
      <c r="UON23" s="46"/>
      <c r="UOO23" s="46"/>
      <c r="UOP23" s="46"/>
      <c r="UOQ23" s="46"/>
      <c r="UOR23" s="46"/>
      <c r="UOS23" s="46"/>
      <c r="UOT23" s="46"/>
      <c r="UOU23" s="46"/>
      <c r="UOV23" s="46"/>
      <c r="UOW23" s="46"/>
      <c r="UOX23" s="46"/>
      <c r="UOY23" s="46"/>
      <c r="UOZ23" s="46"/>
      <c r="UPA23" s="46"/>
      <c r="UPB23" s="46"/>
      <c r="UPC23" s="46"/>
      <c r="UPD23" s="46"/>
      <c r="UPE23" s="46"/>
      <c r="UPF23" s="46"/>
      <c r="UPG23" s="46"/>
      <c r="UPH23" s="46"/>
      <c r="UPI23" s="46"/>
      <c r="UPJ23" s="46"/>
      <c r="UPK23" s="46"/>
      <c r="UPL23" s="46"/>
      <c r="UPM23" s="46"/>
      <c r="UPN23" s="46"/>
      <c r="UPO23" s="46"/>
      <c r="UPP23" s="46"/>
      <c r="UPQ23" s="46"/>
      <c r="UPR23" s="46"/>
      <c r="UPS23" s="46"/>
      <c r="UPT23" s="46"/>
      <c r="UPU23" s="46"/>
      <c r="UPV23" s="46"/>
      <c r="UPW23" s="46"/>
      <c r="UPX23" s="46"/>
      <c r="UPY23" s="46"/>
      <c r="UPZ23" s="46"/>
      <c r="UQA23" s="46"/>
      <c r="UQB23" s="46"/>
      <c r="UQC23" s="46"/>
      <c r="UQD23" s="46"/>
      <c r="UQE23" s="46"/>
      <c r="UQF23" s="46"/>
      <c r="UQG23" s="46"/>
      <c r="UQH23" s="46"/>
      <c r="UQI23" s="46"/>
      <c r="UQJ23" s="46"/>
      <c r="UQK23" s="46"/>
      <c r="UQL23" s="46"/>
      <c r="UQM23" s="46"/>
      <c r="UQN23" s="46"/>
      <c r="UQO23" s="46"/>
      <c r="UQP23" s="46"/>
      <c r="UQQ23" s="46"/>
      <c r="UQR23" s="46"/>
      <c r="UQS23" s="46"/>
      <c r="UQT23" s="46"/>
      <c r="UQU23" s="46"/>
      <c r="UQV23" s="46"/>
      <c r="UQW23" s="46"/>
      <c r="UQX23" s="46"/>
      <c r="UQY23" s="46"/>
      <c r="UQZ23" s="46"/>
      <c r="URA23" s="46"/>
      <c r="URB23" s="46"/>
      <c r="URC23" s="46"/>
      <c r="URD23" s="46"/>
      <c r="URE23" s="46"/>
      <c r="URF23" s="46"/>
      <c r="URG23" s="46"/>
      <c r="URH23" s="46"/>
      <c r="URI23" s="46"/>
      <c r="URJ23" s="46"/>
      <c r="URK23" s="46"/>
      <c r="URL23" s="46"/>
      <c r="URM23" s="46"/>
      <c r="URN23" s="46"/>
      <c r="URO23" s="46"/>
      <c r="URP23" s="46"/>
      <c r="URQ23" s="46"/>
      <c r="URR23" s="46"/>
      <c r="URS23" s="46"/>
      <c r="URT23" s="46"/>
      <c r="URU23" s="46"/>
      <c r="URV23" s="46"/>
      <c r="URW23" s="46"/>
      <c r="URX23" s="46"/>
      <c r="URY23" s="46"/>
      <c r="URZ23" s="46"/>
      <c r="USA23" s="46"/>
      <c r="USB23" s="46"/>
      <c r="USC23" s="46"/>
      <c r="USD23" s="46"/>
      <c r="USE23" s="46"/>
      <c r="USF23" s="46"/>
      <c r="USG23" s="46"/>
      <c r="USH23" s="46"/>
      <c r="USI23" s="46"/>
      <c r="USJ23" s="46"/>
      <c r="USK23" s="46"/>
      <c r="USL23" s="46"/>
      <c r="USM23" s="46"/>
      <c r="USN23" s="46"/>
      <c r="USO23" s="46"/>
      <c r="USP23" s="46"/>
      <c r="USQ23" s="46"/>
      <c r="USR23" s="46"/>
      <c r="USS23" s="46"/>
      <c r="UST23" s="46"/>
      <c r="USU23" s="46"/>
      <c r="USV23" s="46"/>
      <c r="USW23" s="46"/>
      <c r="USX23" s="46"/>
      <c r="USY23" s="46"/>
      <c r="USZ23" s="46"/>
      <c r="UTA23" s="46"/>
      <c r="UTB23" s="46"/>
      <c r="UTC23" s="46"/>
      <c r="UTD23" s="46"/>
      <c r="UTE23" s="46"/>
      <c r="UTF23" s="46"/>
      <c r="UTG23" s="46"/>
      <c r="UTH23" s="46"/>
      <c r="UTI23" s="46"/>
      <c r="UTJ23" s="46"/>
      <c r="UTK23" s="46"/>
      <c r="UTL23" s="46"/>
      <c r="UTM23" s="46"/>
      <c r="UTN23" s="46"/>
      <c r="UTO23" s="46"/>
      <c r="UTP23" s="46"/>
      <c r="UTQ23" s="46"/>
      <c r="UTR23" s="46"/>
      <c r="UTS23" s="46"/>
      <c r="UTT23" s="46"/>
      <c r="UTU23" s="46"/>
      <c r="UTV23" s="46"/>
      <c r="UTW23" s="46"/>
      <c r="UTX23" s="46"/>
      <c r="UTY23" s="46"/>
      <c r="UTZ23" s="46"/>
      <c r="UUA23" s="46"/>
      <c r="UUB23" s="46"/>
      <c r="UUC23" s="46"/>
      <c r="UUD23" s="46"/>
      <c r="UUE23" s="46"/>
      <c r="UUF23" s="46"/>
      <c r="UUG23" s="46"/>
      <c r="UUH23" s="46"/>
      <c r="UUI23" s="46"/>
      <c r="UUJ23" s="46"/>
      <c r="UUK23" s="46"/>
      <c r="UUL23" s="46"/>
      <c r="UUM23" s="46"/>
      <c r="UUN23" s="46"/>
      <c r="UUO23" s="46"/>
      <c r="UUP23" s="46"/>
      <c r="UUQ23" s="46"/>
      <c r="UUR23" s="46"/>
      <c r="UUS23" s="46"/>
      <c r="UUT23" s="46"/>
      <c r="UUU23" s="46"/>
      <c r="UUV23" s="46"/>
      <c r="UUW23" s="46"/>
      <c r="UUX23" s="46"/>
      <c r="UUY23" s="46"/>
      <c r="UUZ23" s="46"/>
      <c r="UVA23" s="46"/>
      <c r="UVB23" s="46"/>
      <c r="UVC23" s="46"/>
      <c r="UVD23" s="46"/>
      <c r="UVE23" s="46"/>
      <c r="UVF23" s="46"/>
      <c r="UVG23" s="46"/>
      <c r="UVH23" s="46"/>
      <c r="UVI23" s="46"/>
      <c r="UVJ23" s="46"/>
      <c r="UVK23" s="46"/>
      <c r="UVL23" s="46"/>
      <c r="UVM23" s="46"/>
      <c r="UVN23" s="46"/>
      <c r="UVO23" s="46"/>
      <c r="UVP23" s="46"/>
      <c r="UVQ23" s="46"/>
      <c r="UVR23" s="46"/>
      <c r="UVS23" s="46"/>
      <c r="UVT23" s="46"/>
      <c r="UVU23" s="46"/>
      <c r="UVV23" s="46"/>
      <c r="UVW23" s="46"/>
      <c r="UVX23" s="46"/>
      <c r="UVY23" s="46"/>
      <c r="UVZ23" s="46"/>
      <c r="UWA23" s="46"/>
      <c r="UWB23" s="46"/>
      <c r="UWC23" s="46"/>
      <c r="UWD23" s="46"/>
      <c r="UWE23" s="46"/>
      <c r="UWF23" s="46"/>
      <c r="UWG23" s="46"/>
      <c r="UWH23" s="46"/>
      <c r="UWI23" s="46"/>
      <c r="UWJ23" s="46"/>
      <c r="UWK23" s="46"/>
      <c r="UWL23" s="46"/>
      <c r="UWM23" s="46"/>
      <c r="UWN23" s="46"/>
      <c r="UWO23" s="46"/>
      <c r="UWP23" s="46"/>
      <c r="UWQ23" s="46"/>
      <c r="UWR23" s="46"/>
      <c r="UWS23" s="46"/>
      <c r="UWT23" s="46"/>
      <c r="UWU23" s="46"/>
      <c r="UWV23" s="46"/>
      <c r="UWW23" s="46"/>
      <c r="UWX23" s="46"/>
      <c r="UWY23" s="46"/>
      <c r="UWZ23" s="46"/>
      <c r="UXA23" s="46"/>
      <c r="UXB23" s="46"/>
      <c r="UXC23" s="46"/>
      <c r="UXD23" s="46"/>
      <c r="UXE23" s="46"/>
      <c r="UXF23" s="46"/>
      <c r="UXG23" s="46"/>
      <c r="UXH23" s="46"/>
      <c r="UXI23" s="46"/>
      <c r="UXJ23" s="46"/>
      <c r="UXK23" s="46"/>
      <c r="UXL23" s="46"/>
      <c r="UXM23" s="46"/>
      <c r="UXN23" s="46"/>
      <c r="UXO23" s="46"/>
      <c r="UXP23" s="46"/>
      <c r="UXQ23" s="46"/>
      <c r="UXR23" s="46"/>
      <c r="UXS23" s="46"/>
      <c r="UXT23" s="46"/>
      <c r="UXU23" s="46"/>
      <c r="UXV23" s="46"/>
      <c r="UXW23" s="46"/>
      <c r="UXX23" s="46"/>
      <c r="UXY23" s="46"/>
      <c r="UXZ23" s="46"/>
      <c r="UYA23" s="46"/>
      <c r="UYB23" s="46"/>
      <c r="UYC23" s="46"/>
      <c r="UYD23" s="46"/>
      <c r="UYE23" s="46"/>
      <c r="UYF23" s="46"/>
      <c r="UYG23" s="46"/>
      <c r="UYH23" s="46"/>
      <c r="UYI23" s="46"/>
      <c r="UYJ23" s="46"/>
      <c r="UYK23" s="46"/>
      <c r="UYL23" s="46"/>
      <c r="UYM23" s="46"/>
      <c r="UYN23" s="46"/>
      <c r="UYO23" s="46"/>
      <c r="UYP23" s="46"/>
      <c r="UYQ23" s="46"/>
      <c r="UYR23" s="46"/>
      <c r="UYS23" s="46"/>
      <c r="UYT23" s="46"/>
      <c r="UYU23" s="46"/>
      <c r="UYV23" s="46"/>
      <c r="UYW23" s="46"/>
      <c r="UYX23" s="46"/>
      <c r="UYY23" s="46"/>
      <c r="UYZ23" s="46"/>
      <c r="UZA23" s="46"/>
      <c r="UZB23" s="46"/>
      <c r="UZC23" s="46"/>
      <c r="UZD23" s="46"/>
      <c r="UZE23" s="46"/>
      <c r="UZF23" s="46"/>
      <c r="UZG23" s="46"/>
      <c r="UZH23" s="46"/>
      <c r="UZI23" s="46"/>
      <c r="UZJ23" s="46"/>
      <c r="UZK23" s="46"/>
      <c r="UZL23" s="46"/>
      <c r="UZM23" s="46"/>
      <c r="UZN23" s="46"/>
      <c r="UZO23" s="46"/>
      <c r="UZP23" s="46"/>
      <c r="UZQ23" s="46"/>
      <c r="UZR23" s="46"/>
      <c r="UZS23" s="46"/>
      <c r="UZT23" s="46"/>
      <c r="UZU23" s="46"/>
      <c r="UZV23" s="46"/>
      <c r="UZW23" s="46"/>
      <c r="UZX23" s="46"/>
      <c r="UZY23" s="46"/>
      <c r="UZZ23" s="46"/>
      <c r="VAA23" s="46"/>
      <c r="VAB23" s="46"/>
      <c r="VAC23" s="46"/>
      <c r="VAD23" s="46"/>
      <c r="VAE23" s="46"/>
      <c r="VAF23" s="46"/>
      <c r="VAG23" s="46"/>
      <c r="VAH23" s="46"/>
      <c r="VAI23" s="46"/>
      <c r="VAJ23" s="46"/>
      <c r="VAK23" s="46"/>
      <c r="VAL23" s="46"/>
      <c r="VAM23" s="46"/>
      <c r="VAN23" s="46"/>
      <c r="VAO23" s="46"/>
      <c r="VAP23" s="46"/>
      <c r="VAQ23" s="46"/>
      <c r="VAR23" s="46"/>
      <c r="VAS23" s="46"/>
      <c r="VAT23" s="46"/>
      <c r="VAU23" s="46"/>
      <c r="VAV23" s="46"/>
      <c r="VAW23" s="46"/>
      <c r="VAX23" s="46"/>
      <c r="VAY23" s="46"/>
      <c r="VAZ23" s="46"/>
      <c r="VBA23" s="46"/>
      <c r="VBB23" s="46"/>
      <c r="VBC23" s="46"/>
      <c r="VBD23" s="46"/>
      <c r="VBE23" s="46"/>
      <c r="VBF23" s="46"/>
      <c r="VBG23" s="46"/>
      <c r="VBH23" s="46"/>
      <c r="VBI23" s="46"/>
      <c r="VBJ23" s="46"/>
      <c r="VBK23" s="46"/>
      <c r="VBL23" s="46"/>
      <c r="VBM23" s="46"/>
      <c r="VBN23" s="46"/>
      <c r="VBO23" s="46"/>
      <c r="VBP23" s="46"/>
      <c r="VBQ23" s="46"/>
      <c r="VBR23" s="46"/>
      <c r="VBS23" s="46"/>
      <c r="VBT23" s="46"/>
      <c r="VBU23" s="46"/>
      <c r="VBV23" s="46"/>
      <c r="VBW23" s="46"/>
      <c r="VBX23" s="46"/>
      <c r="VBY23" s="46"/>
      <c r="VBZ23" s="46"/>
      <c r="VCA23" s="46"/>
      <c r="VCB23" s="46"/>
      <c r="VCC23" s="46"/>
      <c r="VCD23" s="46"/>
      <c r="VCE23" s="46"/>
      <c r="VCF23" s="46"/>
      <c r="VCG23" s="46"/>
      <c r="VCH23" s="46"/>
      <c r="VCI23" s="46"/>
      <c r="VCJ23" s="46"/>
      <c r="VCK23" s="46"/>
      <c r="VCL23" s="46"/>
      <c r="VCM23" s="46"/>
      <c r="VCN23" s="46"/>
      <c r="VCO23" s="46"/>
      <c r="VCP23" s="46"/>
      <c r="VCQ23" s="46"/>
      <c r="VCR23" s="46"/>
      <c r="VCS23" s="46"/>
      <c r="VCT23" s="46"/>
      <c r="VCU23" s="46"/>
      <c r="VCV23" s="46"/>
      <c r="VCW23" s="46"/>
      <c r="VCX23" s="46"/>
      <c r="VCY23" s="46"/>
      <c r="VCZ23" s="46"/>
      <c r="VDA23" s="46"/>
      <c r="VDB23" s="46"/>
      <c r="VDC23" s="46"/>
      <c r="VDD23" s="46"/>
      <c r="VDE23" s="46"/>
      <c r="VDF23" s="46"/>
      <c r="VDG23" s="46"/>
      <c r="VDH23" s="46"/>
      <c r="VDI23" s="46"/>
      <c r="VDJ23" s="46"/>
      <c r="VDK23" s="46"/>
      <c r="VDL23" s="46"/>
      <c r="VDM23" s="46"/>
      <c r="VDN23" s="46"/>
      <c r="VDO23" s="46"/>
      <c r="VDP23" s="46"/>
      <c r="VDQ23" s="46"/>
      <c r="VDR23" s="46"/>
      <c r="VDS23" s="46"/>
      <c r="VDT23" s="46"/>
      <c r="VDU23" s="46"/>
      <c r="VDV23" s="46"/>
      <c r="VDW23" s="46"/>
      <c r="VDX23" s="46"/>
      <c r="VDY23" s="46"/>
      <c r="VDZ23" s="46"/>
      <c r="VEA23" s="46"/>
      <c r="VEB23" s="46"/>
      <c r="VEC23" s="46"/>
      <c r="VED23" s="46"/>
      <c r="VEE23" s="46"/>
      <c r="VEF23" s="46"/>
      <c r="VEG23" s="46"/>
      <c r="VEH23" s="46"/>
      <c r="VEI23" s="46"/>
      <c r="VEJ23" s="46"/>
      <c r="VEK23" s="46"/>
      <c r="VEL23" s="46"/>
      <c r="VEM23" s="46"/>
      <c r="VEN23" s="46"/>
      <c r="VEO23" s="46"/>
      <c r="VEP23" s="46"/>
      <c r="VEQ23" s="46"/>
      <c r="VER23" s="46"/>
      <c r="VES23" s="46"/>
      <c r="VET23" s="46"/>
      <c r="VEU23" s="46"/>
      <c r="VEV23" s="46"/>
      <c r="VEW23" s="46"/>
      <c r="VEX23" s="46"/>
      <c r="VEY23" s="46"/>
      <c r="VEZ23" s="46"/>
      <c r="VFA23" s="46"/>
      <c r="VFB23" s="46"/>
      <c r="VFC23" s="46"/>
      <c r="VFD23" s="46"/>
      <c r="VFE23" s="46"/>
      <c r="VFF23" s="46"/>
      <c r="VFG23" s="46"/>
      <c r="VFH23" s="46"/>
      <c r="VFI23" s="46"/>
      <c r="VFJ23" s="46"/>
      <c r="VFK23" s="46"/>
      <c r="VFL23" s="46"/>
      <c r="VFM23" s="46"/>
      <c r="VFN23" s="46"/>
      <c r="VFO23" s="46"/>
      <c r="VFP23" s="46"/>
      <c r="VFQ23" s="46"/>
      <c r="VFR23" s="46"/>
      <c r="VFS23" s="46"/>
      <c r="VFT23" s="46"/>
      <c r="VFU23" s="46"/>
      <c r="VFV23" s="46"/>
      <c r="VFW23" s="46"/>
      <c r="VFX23" s="46"/>
      <c r="VFY23" s="46"/>
      <c r="VFZ23" s="46"/>
      <c r="VGA23" s="46"/>
      <c r="VGB23" s="46"/>
      <c r="VGC23" s="46"/>
      <c r="VGD23" s="46"/>
      <c r="VGE23" s="46"/>
      <c r="VGF23" s="46"/>
      <c r="VGG23" s="46"/>
      <c r="VGH23" s="46"/>
      <c r="VGI23" s="46"/>
      <c r="VGJ23" s="46"/>
      <c r="VGK23" s="46"/>
      <c r="VGL23" s="46"/>
      <c r="VGM23" s="46"/>
      <c r="VGN23" s="46"/>
      <c r="VGO23" s="46"/>
      <c r="VGP23" s="46"/>
      <c r="VGQ23" s="46"/>
      <c r="VGR23" s="46"/>
      <c r="VGS23" s="46"/>
      <c r="VGT23" s="46"/>
      <c r="VGU23" s="46"/>
      <c r="VGV23" s="46"/>
      <c r="VGW23" s="46"/>
      <c r="VGX23" s="46"/>
      <c r="VGY23" s="46"/>
      <c r="VGZ23" s="46"/>
      <c r="VHA23" s="46"/>
      <c r="VHB23" s="46"/>
      <c r="VHC23" s="46"/>
      <c r="VHD23" s="46"/>
      <c r="VHE23" s="46"/>
      <c r="VHF23" s="46"/>
      <c r="VHG23" s="46"/>
      <c r="VHH23" s="46"/>
      <c r="VHI23" s="46"/>
      <c r="VHJ23" s="46"/>
      <c r="VHK23" s="46"/>
      <c r="VHL23" s="46"/>
      <c r="VHM23" s="46"/>
      <c r="VHN23" s="46"/>
      <c r="VHO23" s="46"/>
      <c r="VHP23" s="46"/>
      <c r="VHQ23" s="46"/>
      <c r="VHR23" s="46"/>
      <c r="VHS23" s="46"/>
      <c r="VHT23" s="46"/>
      <c r="VHU23" s="46"/>
      <c r="VHV23" s="46"/>
      <c r="VHW23" s="46"/>
      <c r="VHX23" s="46"/>
      <c r="VHY23" s="46"/>
      <c r="VHZ23" s="46"/>
      <c r="VIA23" s="46"/>
      <c r="VIB23" s="46"/>
      <c r="VIC23" s="46"/>
      <c r="VID23" s="46"/>
      <c r="VIE23" s="46"/>
      <c r="VIF23" s="46"/>
      <c r="VIG23" s="46"/>
      <c r="VIH23" s="46"/>
      <c r="VII23" s="46"/>
      <c r="VIJ23" s="46"/>
      <c r="VIK23" s="46"/>
      <c r="VIL23" s="46"/>
      <c r="VIM23" s="46"/>
      <c r="VIN23" s="46"/>
      <c r="VIO23" s="46"/>
      <c r="VIP23" s="46"/>
      <c r="VIQ23" s="46"/>
      <c r="VIR23" s="46"/>
      <c r="VIS23" s="46"/>
      <c r="VIT23" s="46"/>
      <c r="VIU23" s="46"/>
      <c r="VIV23" s="46"/>
      <c r="VIW23" s="46"/>
      <c r="VIX23" s="46"/>
      <c r="VIY23" s="46"/>
      <c r="VIZ23" s="46"/>
      <c r="VJA23" s="46"/>
      <c r="VJB23" s="46"/>
      <c r="VJC23" s="46"/>
      <c r="VJD23" s="46"/>
      <c r="VJE23" s="46"/>
      <c r="VJF23" s="46"/>
      <c r="VJG23" s="46"/>
      <c r="VJH23" s="46"/>
      <c r="VJI23" s="46"/>
      <c r="VJJ23" s="46"/>
      <c r="VJK23" s="46"/>
      <c r="VJL23" s="46"/>
      <c r="VJM23" s="46"/>
      <c r="VJN23" s="46"/>
      <c r="VJO23" s="46"/>
      <c r="VJP23" s="46"/>
      <c r="VJQ23" s="46"/>
      <c r="VJR23" s="46"/>
      <c r="VJS23" s="46"/>
      <c r="VJT23" s="46"/>
      <c r="VJU23" s="46"/>
      <c r="VJV23" s="46"/>
      <c r="VJW23" s="46"/>
      <c r="VJX23" s="46"/>
      <c r="VJY23" s="46"/>
      <c r="VJZ23" s="46"/>
      <c r="VKA23" s="46"/>
      <c r="VKB23" s="46"/>
      <c r="VKC23" s="46"/>
      <c r="VKD23" s="46"/>
      <c r="VKE23" s="46"/>
      <c r="VKF23" s="46"/>
      <c r="VKG23" s="46"/>
      <c r="VKH23" s="46"/>
      <c r="VKI23" s="46"/>
      <c r="VKJ23" s="46"/>
      <c r="VKK23" s="46"/>
      <c r="VKL23" s="46"/>
      <c r="VKM23" s="46"/>
      <c r="VKN23" s="46"/>
      <c r="VKO23" s="46"/>
      <c r="VKP23" s="46"/>
      <c r="VKQ23" s="46"/>
      <c r="VKR23" s="46"/>
      <c r="VKS23" s="46"/>
      <c r="VKT23" s="46"/>
      <c r="VKU23" s="46"/>
      <c r="VKV23" s="46"/>
      <c r="VKW23" s="46"/>
      <c r="VKX23" s="46"/>
      <c r="VKY23" s="46"/>
      <c r="VKZ23" s="46"/>
      <c r="VLA23" s="46"/>
      <c r="VLB23" s="46"/>
      <c r="VLC23" s="46"/>
      <c r="VLD23" s="46"/>
      <c r="VLE23" s="46"/>
      <c r="VLF23" s="46"/>
      <c r="VLG23" s="46"/>
      <c r="VLH23" s="46"/>
      <c r="VLI23" s="46"/>
      <c r="VLJ23" s="46"/>
      <c r="VLK23" s="46"/>
      <c r="VLL23" s="46"/>
      <c r="VLM23" s="46"/>
      <c r="VLN23" s="46"/>
      <c r="VLO23" s="46"/>
      <c r="VLP23" s="46"/>
      <c r="VLQ23" s="46"/>
      <c r="VLR23" s="46"/>
      <c r="VLS23" s="46"/>
      <c r="VLT23" s="46"/>
      <c r="VLU23" s="46"/>
      <c r="VLV23" s="46"/>
      <c r="VLW23" s="46"/>
      <c r="VLX23" s="46"/>
      <c r="VLY23" s="46"/>
      <c r="VLZ23" s="46"/>
      <c r="VMA23" s="46"/>
      <c r="VMB23" s="46"/>
      <c r="VMC23" s="46"/>
      <c r="VMD23" s="46"/>
      <c r="VME23" s="46"/>
      <c r="VMF23" s="46"/>
      <c r="VMG23" s="46"/>
      <c r="VMH23" s="46"/>
      <c r="VMI23" s="46"/>
      <c r="VMJ23" s="46"/>
      <c r="VMK23" s="46"/>
      <c r="VML23" s="46"/>
      <c r="VMM23" s="46"/>
      <c r="VMN23" s="46"/>
      <c r="VMO23" s="46"/>
      <c r="VMP23" s="46"/>
      <c r="VMQ23" s="46"/>
      <c r="VMR23" s="46"/>
      <c r="VMS23" s="46"/>
      <c r="VMT23" s="46"/>
      <c r="VMU23" s="46"/>
      <c r="VMV23" s="46"/>
      <c r="VMW23" s="46"/>
      <c r="VMX23" s="46"/>
      <c r="VMY23" s="46"/>
      <c r="VMZ23" s="46"/>
      <c r="VNA23" s="46"/>
      <c r="VNB23" s="46"/>
      <c r="VNC23" s="46"/>
      <c r="VND23" s="46"/>
      <c r="VNE23" s="46"/>
      <c r="VNF23" s="46"/>
      <c r="VNG23" s="46"/>
      <c r="VNH23" s="46"/>
      <c r="VNI23" s="46"/>
      <c r="VNJ23" s="46"/>
      <c r="VNK23" s="46"/>
      <c r="VNL23" s="46"/>
      <c r="VNM23" s="46"/>
      <c r="VNN23" s="46"/>
      <c r="VNO23" s="46"/>
      <c r="VNP23" s="46"/>
      <c r="VNQ23" s="46"/>
      <c r="VNR23" s="46"/>
      <c r="VNS23" s="46"/>
      <c r="VNT23" s="46"/>
      <c r="VNU23" s="46"/>
      <c r="VNV23" s="46"/>
      <c r="VNW23" s="46"/>
      <c r="VNX23" s="46"/>
      <c r="VNY23" s="46"/>
      <c r="VNZ23" s="46"/>
      <c r="VOA23" s="46"/>
      <c r="VOB23" s="46"/>
      <c r="VOC23" s="46"/>
      <c r="VOD23" s="46"/>
      <c r="VOE23" s="46"/>
      <c r="VOF23" s="46"/>
      <c r="VOG23" s="46"/>
      <c r="VOH23" s="46"/>
      <c r="VOI23" s="46"/>
      <c r="VOJ23" s="46"/>
      <c r="VOK23" s="46"/>
      <c r="VOL23" s="46"/>
      <c r="VOM23" s="46"/>
      <c r="VON23" s="46"/>
      <c r="VOO23" s="46"/>
      <c r="VOP23" s="46"/>
      <c r="VOQ23" s="46"/>
      <c r="VOR23" s="46"/>
      <c r="VOS23" s="46"/>
      <c r="VOT23" s="46"/>
      <c r="VOU23" s="46"/>
      <c r="VOV23" s="46"/>
      <c r="VOW23" s="46"/>
      <c r="VOX23" s="46"/>
      <c r="VOY23" s="46"/>
      <c r="VOZ23" s="46"/>
      <c r="VPA23" s="46"/>
      <c r="VPB23" s="46"/>
      <c r="VPC23" s="46"/>
      <c r="VPD23" s="46"/>
      <c r="VPE23" s="46"/>
      <c r="VPF23" s="46"/>
      <c r="VPG23" s="46"/>
      <c r="VPH23" s="46"/>
      <c r="VPI23" s="46"/>
      <c r="VPJ23" s="46"/>
      <c r="VPK23" s="46"/>
      <c r="VPL23" s="46"/>
      <c r="VPM23" s="46"/>
      <c r="VPN23" s="46"/>
      <c r="VPO23" s="46"/>
      <c r="VPP23" s="46"/>
      <c r="VPQ23" s="46"/>
      <c r="VPR23" s="46"/>
      <c r="VPS23" s="46"/>
      <c r="VPT23" s="46"/>
      <c r="VPU23" s="46"/>
      <c r="VPV23" s="46"/>
      <c r="VPW23" s="46"/>
      <c r="VPX23" s="46"/>
      <c r="VPY23" s="46"/>
      <c r="VPZ23" s="46"/>
      <c r="VQA23" s="46"/>
      <c r="VQB23" s="46"/>
      <c r="VQC23" s="46"/>
      <c r="VQD23" s="46"/>
      <c r="VQE23" s="46"/>
      <c r="VQF23" s="46"/>
      <c r="VQG23" s="46"/>
      <c r="VQH23" s="46"/>
      <c r="VQI23" s="46"/>
      <c r="VQJ23" s="46"/>
      <c r="VQK23" s="46"/>
      <c r="VQL23" s="46"/>
      <c r="VQM23" s="46"/>
      <c r="VQN23" s="46"/>
      <c r="VQO23" s="46"/>
      <c r="VQP23" s="46"/>
      <c r="VQQ23" s="46"/>
      <c r="VQR23" s="46"/>
      <c r="VQS23" s="46"/>
      <c r="VQT23" s="46"/>
      <c r="VQU23" s="46"/>
      <c r="VQV23" s="46"/>
      <c r="VQW23" s="46"/>
      <c r="VQX23" s="46"/>
      <c r="VQY23" s="46"/>
      <c r="VQZ23" s="46"/>
      <c r="VRA23" s="46"/>
      <c r="VRB23" s="46"/>
      <c r="VRC23" s="46"/>
      <c r="VRD23" s="46"/>
      <c r="VRE23" s="46"/>
      <c r="VRF23" s="46"/>
      <c r="VRG23" s="46"/>
      <c r="VRH23" s="46"/>
      <c r="VRI23" s="46"/>
      <c r="VRJ23" s="46"/>
      <c r="VRK23" s="46"/>
      <c r="VRL23" s="46"/>
      <c r="VRM23" s="46"/>
      <c r="VRN23" s="46"/>
      <c r="VRO23" s="46"/>
      <c r="VRP23" s="46"/>
      <c r="VRQ23" s="46"/>
      <c r="VRR23" s="46"/>
      <c r="VRS23" s="46"/>
      <c r="VRT23" s="46"/>
      <c r="VRU23" s="46"/>
      <c r="VRV23" s="46"/>
      <c r="VRW23" s="46"/>
      <c r="VRX23" s="46"/>
      <c r="VRY23" s="46"/>
      <c r="VRZ23" s="46"/>
      <c r="VSA23" s="46"/>
      <c r="VSB23" s="46"/>
      <c r="VSC23" s="46"/>
      <c r="VSD23" s="46"/>
      <c r="VSE23" s="46"/>
      <c r="VSF23" s="46"/>
      <c r="VSG23" s="46"/>
      <c r="VSH23" s="46"/>
      <c r="VSI23" s="46"/>
      <c r="VSJ23" s="46"/>
      <c r="VSK23" s="46"/>
      <c r="VSL23" s="46"/>
      <c r="VSM23" s="46"/>
      <c r="VSN23" s="46"/>
      <c r="VSO23" s="46"/>
      <c r="VSP23" s="46"/>
      <c r="VSQ23" s="46"/>
      <c r="VSR23" s="46"/>
      <c r="VSS23" s="46"/>
      <c r="VST23" s="46"/>
      <c r="VSU23" s="46"/>
      <c r="VSV23" s="46"/>
      <c r="VSW23" s="46"/>
      <c r="VSX23" s="46"/>
      <c r="VSY23" s="46"/>
      <c r="VSZ23" s="46"/>
      <c r="VTA23" s="46"/>
      <c r="VTB23" s="46"/>
      <c r="VTC23" s="46"/>
      <c r="VTD23" s="46"/>
      <c r="VTE23" s="46"/>
      <c r="VTF23" s="46"/>
      <c r="VTG23" s="46"/>
      <c r="VTH23" s="46"/>
      <c r="VTI23" s="46"/>
      <c r="VTJ23" s="46"/>
      <c r="VTK23" s="46"/>
      <c r="VTL23" s="46"/>
      <c r="VTM23" s="46"/>
      <c r="VTN23" s="46"/>
      <c r="VTO23" s="46"/>
      <c r="VTP23" s="46"/>
      <c r="VTQ23" s="46"/>
      <c r="VTR23" s="46"/>
      <c r="VTS23" s="46"/>
      <c r="VTT23" s="46"/>
      <c r="VTU23" s="46"/>
      <c r="VTV23" s="46"/>
      <c r="VTW23" s="46"/>
      <c r="VTX23" s="46"/>
      <c r="VTY23" s="46"/>
      <c r="VTZ23" s="46"/>
      <c r="VUA23" s="46"/>
      <c r="VUB23" s="46"/>
      <c r="VUC23" s="46"/>
      <c r="VUD23" s="46"/>
      <c r="VUE23" s="46"/>
      <c r="VUF23" s="46"/>
      <c r="VUG23" s="46"/>
      <c r="VUH23" s="46"/>
      <c r="VUI23" s="46"/>
      <c r="VUJ23" s="46"/>
      <c r="VUK23" s="46"/>
      <c r="VUL23" s="46"/>
      <c r="VUM23" s="46"/>
      <c r="VUN23" s="46"/>
      <c r="VUO23" s="46"/>
      <c r="VUP23" s="46"/>
      <c r="VUQ23" s="46"/>
      <c r="VUR23" s="46"/>
      <c r="VUS23" s="46"/>
      <c r="VUT23" s="46"/>
      <c r="VUU23" s="46"/>
      <c r="VUV23" s="46"/>
      <c r="VUW23" s="46"/>
      <c r="VUX23" s="46"/>
      <c r="VUY23" s="46"/>
      <c r="VUZ23" s="46"/>
      <c r="VVA23" s="46"/>
      <c r="VVB23" s="46"/>
      <c r="VVC23" s="46"/>
      <c r="VVD23" s="46"/>
      <c r="VVE23" s="46"/>
      <c r="VVF23" s="46"/>
      <c r="VVG23" s="46"/>
      <c r="VVH23" s="46"/>
      <c r="VVI23" s="46"/>
      <c r="VVJ23" s="46"/>
      <c r="VVK23" s="46"/>
      <c r="VVL23" s="46"/>
      <c r="VVM23" s="46"/>
      <c r="VVN23" s="46"/>
      <c r="VVO23" s="46"/>
      <c r="VVP23" s="46"/>
      <c r="VVQ23" s="46"/>
      <c r="VVR23" s="46"/>
      <c r="VVS23" s="46"/>
      <c r="VVT23" s="46"/>
      <c r="VVU23" s="46"/>
      <c r="VVV23" s="46"/>
      <c r="VVW23" s="46"/>
      <c r="VVX23" s="46"/>
      <c r="VVY23" s="46"/>
      <c r="VVZ23" s="46"/>
      <c r="VWA23" s="46"/>
      <c r="VWB23" s="46"/>
      <c r="VWC23" s="46"/>
      <c r="VWD23" s="46"/>
      <c r="VWE23" s="46"/>
      <c r="VWF23" s="46"/>
      <c r="VWG23" s="46"/>
      <c r="VWH23" s="46"/>
      <c r="VWI23" s="46"/>
      <c r="VWJ23" s="46"/>
      <c r="VWK23" s="46"/>
      <c r="VWL23" s="46"/>
      <c r="VWM23" s="46"/>
      <c r="VWN23" s="46"/>
      <c r="VWO23" s="46"/>
      <c r="VWP23" s="46"/>
      <c r="VWQ23" s="46"/>
      <c r="VWR23" s="46"/>
      <c r="VWS23" s="46"/>
      <c r="VWT23" s="46"/>
      <c r="VWU23" s="46"/>
      <c r="VWV23" s="46"/>
      <c r="VWW23" s="46"/>
      <c r="VWX23" s="46"/>
      <c r="VWY23" s="46"/>
      <c r="VWZ23" s="46"/>
      <c r="VXA23" s="46"/>
      <c r="VXB23" s="46"/>
      <c r="VXC23" s="46"/>
      <c r="VXD23" s="46"/>
      <c r="VXE23" s="46"/>
      <c r="VXF23" s="46"/>
      <c r="VXG23" s="46"/>
      <c r="VXH23" s="46"/>
      <c r="VXI23" s="46"/>
      <c r="VXJ23" s="46"/>
      <c r="VXK23" s="46"/>
      <c r="VXL23" s="46"/>
      <c r="VXM23" s="46"/>
      <c r="VXN23" s="46"/>
      <c r="VXO23" s="46"/>
      <c r="VXP23" s="46"/>
      <c r="VXQ23" s="46"/>
      <c r="VXR23" s="46"/>
      <c r="VXS23" s="46"/>
      <c r="VXT23" s="46"/>
      <c r="VXU23" s="46"/>
      <c r="VXV23" s="46"/>
      <c r="VXW23" s="46"/>
      <c r="VXX23" s="46"/>
      <c r="VXY23" s="46"/>
      <c r="VXZ23" s="46"/>
      <c r="VYA23" s="46"/>
      <c r="VYB23" s="46"/>
      <c r="VYC23" s="46"/>
      <c r="VYD23" s="46"/>
      <c r="VYE23" s="46"/>
      <c r="VYF23" s="46"/>
      <c r="VYG23" s="46"/>
      <c r="VYH23" s="46"/>
      <c r="VYI23" s="46"/>
      <c r="VYJ23" s="46"/>
      <c r="VYK23" s="46"/>
      <c r="VYL23" s="46"/>
      <c r="VYM23" s="46"/>
      <c r="VYN23" s="46"/>
      <c r="VYO23" s="46"/>
      <c r="VYP23" s="46"/>
      <c r="VYQ23" s="46"/>
      <c r="VYR23" s="46"/>
      <c r="VYS23" s="46"/>
      <c r="VYT23" s="46"/>
      <c r="VYU23" s="46"/>
      <c r="VYV23" s="46"/>
      <c r="VYW23" s="46"/>
      <c r="VYX23" s="46"/>
      <c r="VYY23" s="46"/>
      <c r="VYZ23" s="46"/>
      <c r="VZA23" s="46"/>
      <c r="VZB23" s="46"/>
      <c r="VZC23" s="46"/>
      <c r="VZD23" s="46"/>
      <c r="VZE23" s="46"/>
      <c r="VZF23" s="46"/>
      <c r="VZG23" s="46"/>
      <c r="VZH23" s="46"/>
      <c r="VZI23" s="46"/>
      <c r="VZJ23" s="46"/>
      <c r="VZK23" s="46"/>
      <c r="VZL23" s="46"/>
      <c r="VZM23" s="46"/>
      <c r="VZN23" s="46"/>
      <c r="VZO23" s="46"/>
      <c r="VZP23" s="46"/>
      <c r="VZQ23" s="46"/>
      <c r="VZR23" s="46"/>
      <c r="VZS23" s="46"/>
      <c r="VZT23" s="46"/>
      <c r="VZU23" s="46"/>
      <c r="VZV23" s="46"/>
      <c r="VZW23" s="46"/>
      <c r="VZX23" s="46"/>
      <c r="VZY23" s="46"/>
      <c r="VZZ23" s="46"/>
      <c r="WAA23" s="46"/>
      <c r="WAB23" s="46"/>
      <c r="WAC23" s="46"/>
      <c r="WAD23" s="46"/>
      <c r="WAE23" s="46"/>
      <c r="WAF23" s="46"/>
      <c r="WAG23" s="46"/>
      <c r="WAH23" s="46"/>
      <c r="WAI23" s="46"/>
      <c r="WAJ23" s="46"/>
      <c r="WAK23" s="46"/>
      <c r="WAL23" s="46"/>
      <c r="WAM23" s="46"/>
      <c r="WAN23" s="46"/>
      <c r="WAO23" s="46"/>
      <c r="WAP23" s="46"/>
      <c r="WAQ23" s="46"/>
      <c r="WAR23" s="46"/>
      <c r="WAS23" s="46"/>
      <c r="WAT23" s="46"/>
      <c r="WAU23" s="46"/>
      <c r="WAV23" s="46"/>
      <c r="WAW23" s="46"/>
      <c r="WAX23" s="46"/>
      <c r="WAY23" s="46"/>
      <c r="WAZ23" s="46"/>
      <c r="WBA23" s="46"/>
      <c r="WBB23" s="46"/>
      <c r="WBC23" s="46"/>
      <c r="WBD23" s="46"/>
      <c r="WBE23" s="46"/>
      <c r="WBF23" s="46"/>
      <c r="WBG23" s="46"/>
      <c r="WBH23" s="46"/>
      <c r="WBI23" s="46"/>
      <c r="WBJ23" s="46"/>
      <c r="WBK23" s="46"/>
      <c r="WBL23" s="46"/>
      <c r="WBM23" s="46"/>
      <c r="WBN23" s="46"/>
      <c r="WBO23" s="46"/>
      <c r="WBP23" s="46"/>
      <c r="WBQ23" s="46"/>
      <c r="WBR23" s="46"/>
      <c r="WBS23" s="46"/>
      <c r="WBT23" s="46"/>
      <c r="WBU23" s="46"/>
      <c r="WBV23" s="46"/>
      <c r="WBW23" s="46"/>
      <c r="WBX23" s="46"/>
      <c r="WBY23" s="46"/>
      <c r="WBZ23" s="46"/>
      <c r="WCA23" s="46"/>
      <c r="WCB23" s="46"/>
      <c r="WCC23" s="46"/>
      <c r="WCD23" s="46"/>
      <c r="WCE23" s="46"/>
      <c r="WCF23" s="46"/>
      <c r="WCG23" s="46"/>
      <c r="WCH23" s="46"/>
      <c r="WCI23" s="46"/>
      <c r="WCJ23" s="46"/>
      <c r="WCK23" s="46"/>
      <c r="WCL23" s="46"/>
      <c r="WCM23" s="46"/>
      <c r="WCN23" s="46"/>
      <c r="WCO23" s="46"/>
      <c r="WCP23" s="46"/>
      <c r="WCQ23" s="46"/>
      <c r="WCR23" s="46"/>
      <c r="WCS23" s="46"/>
      <c r="WCT23" s="46"/>
      <c r="WCU23" s="46"/>
      <c r="WCV23" s="46"/>
      <c r="WCW23" s="46"/>
      <c r="WCX23" s="46"/>
      <c r="WCY23" s="46"/>
      <c r="WCZ23" s="46"/>
      <c r="WDA23" s="46"/>
      <c r="WDB23" s="46"/>
      <c r="WDC23" s="46"/>
      <c r="WDD23" s="46"/>
      <c r="WDE23" s="46"/>
      <c r="WDF23" s="46"/>
      <c r="WDG23" s="46"/>
      <c r="WDH23" s="46"/>
      <c r="WDI23" s="46"/>
      <c r="WDJ23" s="46"/>
      <c r="WDK23" s="46"/>
      <c r="WDL23" s="46"/>
      <c r="WDM23" s="46"/>
      <c r="WDN23" s="46"/>
      <c r="WDO23" s="46"/>
      <c r="WDP23" s="46"/>
      <c r="WDQ23" s="46"/>
      <c r="WDR23" s="46"/>
      <c r="WDS23" s="46"/>
      <c r="WDT23" s="46"/>
      <c r="WDU23" s="46"/>
      <c r="WDV23" s="46"/>
      <c r="WDW23" s="46"/>
      <c r="WDX23" s="46"/>
      <c r="WDY23" s="46"/>
      <c r="WDZ23" s="46"/>
      <c r="WEA23" s="46"/>
      <c r="WEB23" s="46"/>
      <c r="WEC23" s="46"/>
      <c r="WED23" s="46"/>
      <c r="WEE23" s="46"/>
      <c r="WEF23" s="46"/>
      <c r="WEG23" s="46"/>
      <c r="WEH23" s="46"/>
      <c r="WEI23" s="46"/>
      <c r="WEJ23" s="46"/>
      <c r="WEK23" s="46"/>
      <c r="WEL23" s="46"/>
      <c r="WEM23" s="46"/>
      <c r="WEN23" s="46"/>
      <c r="WEO23" s="46"/>
      <c r="WEP23" s="46"/>
      <c r="WEQ23" s="46"/>
      <c r="WER23" s="46"/>
      <c r="WES23" s="46"/>
      <c r="WET23" s="46"/>
      <c r="WEU23" s="46"/>
      <c r="WEV23" s="46"/>
      <c r="WEW23" s="46"/>
      <c r="WEX23" s="46"/>
      <c r="WEY23" s="46"/>
      <c r="WEZ23" s="46"/>
      <c r="WFA23" s="46"/>
      <c r="WFB23" s="46"/>
      <c r="WFC23" s="46"/>
      <c r="WFD23" s="46"/>
      <c r="WFE23" s="46"/>
      <c r="WFF23" s="46"/>
      <c r="WFG23" s="46"/>
      <c r="WFH23" s="46"/>
      <c r="WFI23" s="46"/>
      <c r="WFJ23" s="46"/>
      <c r="WFK23" s="46"/>
      <c r="WFL23" s="46"/>
      <c r="WFM23" s="46"/>
      <c r="WFN23" s="46"/>
      <c r="WFO23" s="46"/>
      <c r="WFP23" s="46"/>
      <c r="WFQ23" s="46"/>
      <c r="WFR23" s="46"/>
      <c r="WFS23" s="46"/>
      <c r="WFT23" s="46"/>
      <c r="WFU23" s="46"/>
      <c r="WFV23" s="46"/>
      <c r="WFW23" s="46"/>
      <c r="WFX23" s="46"/>
      <c r="WFY23" s="46"/>
      <c r="WFZ23" s="46"/>
      <c r="WGA23" s="46"/>
      <c r="WGB23" s="46"/>
      <c r="WGC23" s="46"/>
      <c r="WGD23" s="46"/>
      <c r="WGE23" s="46"/>
      <c r="WGF23" s="46"/>
      <c r="WGG23" s="46"/>
      <c r="WGH23" s="46"/>
      <c r="WGI23" s="46"/>
      <c r="WGJ23" s="46"/>
      <c r="WGK23" s="46"/>
      <c r="WGL23" s="46"/>
      <c r="WGM23" s="46"/>
      <c r="WGN23" s="46"/>
      <c r="WGO23" s="46"/>
      <c r="WGP23" s="46"/>
      <c r="WGQ23" s="46"/>
      <c r="WGR23" s="46"/>
      <c r="WGS23" s="46"/>
      <c r="WGT23" s="46"/>
      <c r="WGU23" s="46"/>
      <c r="WGV23" s="46"/>
      <c r="WGW23" s="46"/>
      <c r="WGX23" s="46"/>
      <c r="WGY23" s="46"/>
      <c r="WGZ23" s="46"/>
      <c r="WHA23" s="46"/>
      <c r="WHB23" s="46"/>
      <c r="WHC23" s="46"/>
      <c r="WHD23" s="46"/>
      <c r="WHE23" s="46"/>
      <c r="WHF23" s="46"/>
      <c r="WHG23" s="46"/>
      <c r="WHH23" s="46"/>
      <c r="WHI23" s="46"/>
      <c r="WHJ23" s="46"/>
      <c r="WHK23" s="46"/>
      <c r="WHL23" s="46"/>
      <c r="WHM23" s="46"/>
      <c r="WHN23" s="46"/>
      <c r="WHO23" s="46"/>
      <c r="WHP23" s="46"/>
      <c r="WHQ23" s="46"/>
      <c r="WHR23" s="46"/>
      <c r="WHS23" s="46"/>
      <c r="WHT23" s="46"/>
      <c r="WHU23" s="46"/>
      <c r="WHV23" s="46"/>
      <c r="WHW23" s="46"/>
      <c r="WHX23" s="46"/>
      <c r="WHY23" s="46"/>
      <c r="WHZ23" s="46"/>
      <c r="WIA23" s="46"/>
      <c r="WIB23" s="46"/>
      <c r="WIC23" s="46"/>
      <c r="WID23" s="46"/>
      <c r="WIE23" s="46"/>
      <c r="WIF23" s="46"/>
      <c r="WIG23" s="46"/>
      <c r="WIH23" s="46"/>
      <c r="WII23" s="46"/>
      <c r="WIJ23" s="46"/>
      <c r="WIK23" s="46"/>
      <c r="WIL23" s="46"/>
      <c r="WIM23" s="46"/>
      <c r="WIN23" s="46"/>
      <c r="WIO23" s="46"/>
      <c r="WIP23" s="46"/>
      <c r="WIQ23" s="46"/>
      <c r="WIR23" s="46"/>
      <c r="WIS23" s="46"/>
      <c r="WIT23" s="46"/>
      <c r="WIU23" s="46"/>
      <c r="WIV23" s="46"/>
      <c r="WIW23" s="46"/>
      <c r="WIX23" s="46"/>
      <c r="WIY23" s="46"/>
      <c r="WIZ23" s="46"/>
      <c r="WJA23" s="46"/>
      <c r="WJB23" s="46"/>
      <c r="WJC23" s="46"/>
      <c r="WJD23" s="46"/>
      <c r="WJE23" s="46"/>
      <c r="WJF23" s="46"/>
      <c r="WJG23" s="46"/>
      <c r="WJH23" s="46"/>
      <c r="WJI23" s="46"/>
      <c r="WJJ23" s="46"/>
      <c r="WJK23" s="46"/>
      <c r="WJL23" s="46"/>
      <c r="WJM23" s="46"/>
      <c r="WJN23" s="46"/>
      <c r="WJO23" s="46"/>
      <c r="WJP23" s="46"/>
      <c r="WJQ23" s="46"/>
      <c r="WJR23" s="46"/>
      <c r="WJS23" s="46"/>
      <c r="WJT23" s="46"/>
      <c r="WJU23" s="46"/>
      <c r="WJV23" s="46"/>
      <c r="WJW23" s="46"/>
      <c r="WJX23" s="46"/>
      <c r="WJY23" s="46"/>
      <c r="WJZ23" s="46"/>
      <c r="WKA23" s="46"/>
      <c r="WKB23" s="46"/>
      <c r="WKC23" s="46"/>
      <c r="WKD23" s="46"/>
      <c r="WKE23" s="46"/>
      <c r="WKF23" s="46"/>
      <c r="WKG23" s="46"/>
      <c r="WKH23" s="46"/>
      <c r="WKI23" s="46"/>
      <c r="WKJ23" s="46"/>
      <c r="WKK23" s="46"/>
      <c r="WKL23" s="46"/>
      <c r="WKM23" s="46"/>
      <c r="WKN23" s="46"/>
      <c r="WKO23" s="46"/>
      <c r="WKP23" s="46"/>
      <c r="WKQ23" s="46"/>
      <c r="WKR23" s="46"/>
      <c r="WKS23" s="46"/>
      <c r="WKT23" s="46"/>
      <c r="WKU23" s="46"/>
      <c r="WKV23" s="46"/>
      <c r="WKW23" s="46"/>
      <c r="WKX23" s="46"/>
      <c r="WKY23" s="46"/>
      <c r="WKZ23" s="46"/>
      <c r="WLA23" s="46"/>
      <c r="WLB23" s="46"/>
      <c r="WLC23" s="46"/>
      <c r="WLD23" s="46"/>
      <c r="WLE23" s="46"/>
      <c r="WLF23" s="46"/>
      <c r="WLG23" s="46"/>
      <c r="WLH23" s="46"/>
      <c r="WLI23" s="46"/>
      <c r="WLJ23" s="46"/>
      <c r="WLK23" s="46"/>
      <c r="WLL23" s="46"/>
      <c r="WLM23" s="46"/>
      <c r="WLN23" s="46"/>
      <c r="WLO23" s="46"/>
      <c r="WLP23" s="46"/>
      <c r="WLQ23" s="46"/>
      <c r="WLR23" s="46"/>
      <c r="WLS23" s="46"/>
      <c r="WLT23" s="46"/>
      <c r="WLU23" s="46"/>
      <c r="WLV23" s="46"/>
      <c r="WLW23" s="46"/>
      <c r="WLX23" s="46"/>
      <c r="WLY23" s="46"/>
      <c r="WLZ23" s="46"/>
      <c r="WMA23" s="46"/>
      <c r="WMB23" s="46"/>
      <c r="WMC23" s="46"/>
      <c r="WMD23" s="46"/>
      <c r="WME23" s="46"/>
      <c r="WMF23" s="46"/>
      <c r="WMG23" s="46"/>
      <c r="WMH23" s="46"/>
      <c r="WMI23" s="46"/>
      <c r="WMJ23" s="46"/>
      <c r="WMK23" s="46"/>
      <c r="WML23" s="46"/>
      <c r="WMM23" s="46"/>
      <c r="WMN23" s="46"/>
      <c r="WMO23" s="46"/>
      <c r="WMP23" s="46"/>
      <c r="WMQ23" s="46"/>
      <c r="WMR23" s="46"/>
      <c r="WMS23" s="46"/>
      <c r="WMT23" s="46"/>
      <c r="WMU23" s="46"/>
      <c r="WMV23" s="46"/>
      <c r="WMW23" s="46"/>
      <c r="WMX23" s="46"/>
      <c r="WMY23" s="46"/>
      <c r="WMZ23" s="46"/>
      <c r="WNA23" s="46"/>
      <c r="WNB23" s="46"/>
      <c r="WNC23" s="46"/>
      <c r="WND23" s="46"/>
      <c r="WNE23" s="46"/>
      <c r="WNF23" s="46"/>
      <c r="WNG23" s="46"/>
      <c r="WNH23" s="46"/>
      <c r="WNI23" s="46"/>
      <c r="WNJ23" s="46"/>
      <c r="WNK23" s="46"/>
      <c r="WNL23" s="46"/>
      <c r="WNM23" s="46"/>
      <c r="WNN23" s="46"/>
      <c r="WNO23" s="46"/>
      <c r="WNP23" s="46"/>
      <c r="WNQ23" s="46"/>
      <c r="WNR23" s="46"/>
      <c r="WNS23" s="46"/>
      <c r="WNT23" s="46"/>
      <c r="WNU23" s="46"/>
      <c r="WNV23" s="46"/>
      <c r="WNW23" s="46"/>
      <c r="WNX23" s="46"/>
      <c r="WNY23" s="46"/>
      <c r="WNZ23" s="46"/>
      <c r="WOA23" s="46"/>
      <c r="WOB23" s="46"/>
      <c r="WOC23" s="46"/>
      <c r="WOD23" s="46"/>
      <c r="WOE23" s="46"/>
      <c r="WOF23" s="46"/>
      <c r="WOG23" s="46"/>
      <c r="WOH23" s="46"/>
      <c r="WOI23" s="46"/>
      <c r="WOJ23" s="46"/>
      <c r="WOK23" s="46"/>
      <c r="WOL23" s="46"/>
      <c r="WOM23" s="46"/>
      <c r="WON23" s="46"/>
      <c r="WOO23" s="46"/>
      <c r="WOP23" s="46"/>
      <c r="WOQ23" s="46"/>
      <c r="WOR23" s="46"/>
      <c r="WOS23" s="46"/>
      <c r="WOT23" s="46"/>
      <c r="WOU23" s="46"/>
      <c r="WOV23" s="46"/>
      <c r="WOW23" s="46"/>
      <c r="WOX23" s="46"/>
      <c r="WOY23" s="46"/>
      <c r="WOZ23" s="46"/>
      <c r="WPA23" s="46"/>
      <c r="WPB23" s="46"/>
      <c r="WPC23" s="46"/>
      <c r="WPD23" s="46"/>
      <c r="WPE23" s="46"/>
      <c r="WPF23" s="46"/>
      <c r="WPG23" s="46"/>
      <c r="WPH23" s="46"/>
      <c r="WPI23" s="46"/>
      <c r="WPJ23" s="46"/>
      <c r="WPK23" s="46"/>
      <c r="WPL23" s="46"/>
      <c r="WPM23" s="46"/>
      <c r="WPN23" s="46"/>
      <c r="WPO23" s="46"/>
      <c r="WPP23" s="46"/>
      <c r="WPQ23" s="46"/>
      <c r="WPR23" s="46"/>
      <c r="WPS23" s="46"/>
      <c r="WPT23" s="46"/>
      <c r="WPU23" s="46"/>
      <c r="WPV23" s="46"/>
      <c r="WPW23" s="46"/>
      <c r="WPX23" s="46"/>
      <c r="WPY23" s="46"/>
      <c r="WPZ23" s="46"/>
      <c r="WQA23" s="46"/>
      <c r="WQB23" s="46"/>
      <c r="WQC23" s="46"/>
      <c r="WQD23" s="46"/>
      <c r="WQE23" s="46"/>
      <c r="WQF23" s="46"/>
      <c r="WQG23" s="46"/>
      <c r="WQH23" s="46"/>
      <c r="WQI23" s="46"/>
      <c r="WQJ23" s="46"/>
      <c r="WQK23" s="46"/>
      <c r="WQL23" s="46"/>
      <c r="WQM23" s="46"/>
      <c r="WQN23" s="46"/>
      <c r="WQO23" s="46"/>
      <c r="WQP23" s="46"/>
      <c r="WQQ23" s="46"/>
      <c r="WQR23" s="46"/>
      <c r="WQS23" s="46"/>
      <c r="WQT23" s="46"/>
      <c r="WQU23" s="46"/>
      <c r="WQV23" s="46"/>
      <c r="WQW23" s="46"/>
      <c r="WQX23" s="46"/>
      <c r="WQY23" s="46"/>
      <c r="WQZ23" s="46"/>
      <c r="WRA23" s="46"/>
      <c r="WRB23" s="46"/>
      <c r="WRC23" s="46"/>
      <c r="WRD23" s="46"/>
      <c r="WRE23" s="46"/>
      <c r="WRF23" s="46"/>
      <c r="WRG23" s="46"/>
      <c r="WRH23" s="46"/>
      <c r="WRI23" s="46"/>
      <c r="WRJ23" s="46"/>
      <c r="WRK23" s="46"/>
      <c r="WRL23" s="46"/>
      <c r="WRM23" s="46"/>
      <c r="WRN23" s="46"/>
      <c r="WRO23" s="46"/>
      <c r="WRP23" s="46"/>
      <c r="WRQ23" s="46"/>
      <c r="WRR23" s="46"/>
      <c r="WRS23" s="46"/>
      <c r="WRT23" s="46"/>
      <c r="WRU23" s="46"/>
      <c r="WRV23" s="46"/>
      <c r="WRW23" s="46"/>
      <c r="WRX23" s="46"/>
      <c r="WRY23" s="46"/>
      <c r="WRZ23" s="46"/>
      <c r="WSA23" s="46"/>
      <c r="WSB23" s="46"/>
      <c r="WSC23" s="46"/>
      <c r="WSD23" s="46"/>
      <c r="WSE23" s="46"/>
      <c r="WSF23" s="46"/>
      <c r="WSG23" s="46"/>
      <c r="WSH23" s="46"/>
      <c r="WSI23" s="46"/>
      <c r="WSJ23" s="46"/>
      <c r="WSK23" s="46"/>
      <c r="WSL23" s="46"/>
      <c r="WSM23" s="46"/>
      <c r="WSN23" s="46"/>
      <c r="WSO23" s="46"/>
      <c r="WSP23" s="46"/>
      <c r="WSQ23" s="46"/>
      <c r="WSR23" s="46"/>
      <c r="WSS23" s="46"/>
      <c r="WST23" s="46"/>
      <c r="WSU23" s="46"/>
      <c r="WSV23" s="46"/>
      <c r="WSW23" s="46"/>
      <c r="WSX23" s="46"/>
      <c r="WSY23" s="46"/>
      <c r="WSZ23" s="46"/>
      <c r="WTA23" s="46"/>
      <c r="WTB23" s="46"/>
      <c r="WTC23" s="46"/>
      <c r="WTD23" s="46"/>
      <c r="WTE23" s="46"/>
      <c r="WTF23" s="46"/>
      <c r="WTG23" s="46"/>
      <c r="WTH23" s="46"/>
      <c r="WTI23" s="46"/>
      <c r="WTJ23" s="46"/>
      <c r="WTK23" s="46"/>
      <c r="WTL23" s="46"/>
      <c r="WTM23" s="46"/>
      <c r="WTN23" s="46"/>
      <c r="WTO23" s="46"/>
      <c r="WTP23" s="46"/>
      <c r="WTQ23" s="46"/>
      <c r="WTR23" s="46"/>
      <c r="WTS23" s="46"/>
      <c r="WTT23" s="46"/>
      <c r="WTU23" s="46"/>
      <c r="WTV23" s="46"/>
      <c r="WTW23" s="46"/>
      <c r="WTX23" s="46"/>
      <c r="WTY23" s="46"/>
      <c r="WTZ23" s="46"/>
      <c r="WUA23" s="46"/>
      <c r="WUB23" s="46"/>
      <c r="WUC23" s="46"/>
      <c r="WUD23" s="46"/>
      <c r="WUE23" s="46"/>
      <c r="WUF23" s="46"/>
      <c r="WUG23" s="46"/>
      <c r="WUH23" s="46"/>
      <c r="WUI23" s="46"/>
      <c r="WUJ23" s="46"/>
      <c r="WUK23" s="46"/>
      <c r="WUL23" s="46"/>
      <c r="WUM23" s="46"/>
      <c r="WUN23" s="46"/>
      <c r="WUO23" s="46"/>
      <c r="WUP23" s="46"/>
      <c r="WUQ23" s="46"/>
      <c r="WUR23" s="46"/>
      <c r="WUS23" s="46"/>
      <c r="WUT23" s="46"/>
      <c r="WUU23" s="46"/>
      <c r="WUV23" s="46"/>
      <c r="WUW23" s="46"/>
      <c r="WUX23" s="46"/>
      <c r="WUY23" s="46"/>
      <c r="WUZ23" s="46"/>
      <c r="WVA23" s="46"/>
      <c r="WVB23" s="46"/>
      <c r="WVC23" s="46"/>
      <c r="WVD23" s="46"/>
      <c r="WVE23" s="46"/>
      <c r="WVF23" s="46"/>
      <c r="WVG23" s="46"/>
      <c r="WVH23" s="46"/>
      <c r="WVI23" s="46"/>
      <c r="WVJ23" s="46"/>
      <c r="WVK23" s="46"/>
      <c r="WVL23" s="46"/>
      <c r="WVM23" s="46"/>
      <c r="WVN23" s="46"/>
      <c r="WVO23" s="46"/>
      <c r="WVP23" s="46"/>
      <c r="WVQ23" s="46"/>
      <c r="WVR23" s="46"/>
      <c r="WVS23" s="46"/>
      <c r="WVT23" s="46"/>
      <c r="WVU23" s="46"/>
      <c r="WVV23" s="46"/>
      <c r="WVW23" s="46"/>
      <c r="WVX23" s="46"/>
      <c r="WVY23" s="46"/>
      <c r="WVZ23" s="46"/>
      <c r="WWA23" s="46"/>
      <c r="WWB23" s="46"/>
      <c r="WWC23" s="46"/>
      <c r="WWD23" s="46"/>
      <c r="WWE23" s="46"/>
      <c r="WWF23" s="46"/>
      <c r="WWG23" s="46"/>
      <c r="WWH23" s="46"/>
      <c r="WWI23" s="46"/>
      <c r="WWJ23" s="46"/>
      <c r="WWK23" s="46"/>
      <c r="WWL23" s="46"/>
      <c r="WWM23" s="46"/>
      <c r="WWN23" s="46"/>
      <c r="WWO23" s="46"/>
      <c r="WWP23" s="46"/>
      <c r="WWQ23" s="46"/>
      <c r="WWR23" s="46"/>
      <c r="WWS23" s="46"/>
      <c r="WWT23" s="46"/>
      <c r="WWU23" s="46"/>
      <c r="WWV23" s="46"/>
      <c r="WWW23" s="46"/>
      <c r="WWX23" s="46"/>
      <c r="WWY23" s="46"/>
      <c r="WWZ23" s="46"/>
      <c r="WXA23" s="46"/>
      <c r="WXB23" s="46"/>
      <c r="WXC23" s="46"/>
      <c r="WXD23" s="46"/>
      <c r="WXE23" s="46"/>
      <c r="WXF23" s="46"/>
      <c r="WXG23" s="46"/>
      <c r="WXH23" s="46"/>
      <c r="WXI23" s="46"/>
      <c r="WXJ23" s="46"/>
      <c r="WXK23" s="46"/>
      <c r="WXL23" s="46"/>
      <c r="WXM23" s="46"/>
      <c r="WXN23" s="46"/>
      <c r="WXO23" s="46"/>
      <c r="WXP23" s="46"/>
      <c r="WXQ23" s="46"/>
      <c r="WXR23" s="46"/>
      <c r="WXS23" s="46"/>
      <c r="WXT23" s="46"/>
      <c r="WXU23" s="46"/>
      <c r="WXV23" s="46"/>
      <c r="WXW23" s="46"/>
      <c r="WXX23" s="46"/>
      <c r="WXY23" s="46"/>
      <c r="WXZ23" s="46"/>
      <c r="WYA23" s="46"/>
      <c r="WYB23" s="46"/>
      <c r="WYC23" s="46"/>
      <c r="WYD23" s="46"/>
      <c r="WYE23" s="46"/>
      <c r="WYF23" s="46"/>
      <c r="WYG23" s="46"/>
      <c r="WYH23" s="46"/>
      <c r="WYI23" s="46"/>
      <c r="WYJ23" s="46"/>
      <c r="WYK23" s="46"/>
      <c r="WYL23" s="46"/>
      <c r="WYM23" s="46"/>
      <c r="WYN23" s="46"/>
      <c r="WYO23" s="46"/>
      <c r="WYP23" s="46"/>
      <c r="WYQ23" s="46"/>
      <c r="WYR23" s="46"/>
      <c r="WYS23" s="46"/>
      <c r="WYT23" s="46"/>
      <c r="WYU23" s="46"/>
      <c r="WYV23" s="46"/>
      <c r="WYW23" s="46"/>
      <c r="WYX23" s="46"/>
      <c r="WYY23" s="46"/>
      <c r="WYZ23" s="46"/>
      <c r="WZA23" s="46"/>
      <c r="WZB23" s="46"/>
      <c r="WZC23" s="46"/>
      <c r="WZD23" s="46"/>
      <c r="WZE23" s="46"/>
      <c r="WZF23" s="46"/>
      <c r="WZG23" s="46"/>
      <c r="WZH23" s="46"/>
      <c r="WZI23" s="46"/>
      <c r="WZJ23" s="46"/>
      <c r="WZK23" s="46"/>
      <c r="WZL23" s="46"/>
      <c r="WZM23" s="46"/>
      <c r="WZN23" s="46"/>
      <c r="WZO23" s="46"/>
      <c r="WZP23" s="46"/>
      <c r="WZQ23" s="46"/>
      <c r="WZR23" s="46"/>
      <c r="WZS23" s="46"/>
      <c r="WZT23" s="46"/>
      <c r="WZU23" s="46"/>
      <c r="WZV23" s="46"/>
      <c r="WZW23" s="46"/>
      <c r="WZX23" s="46"/>
      <c r="WZY23" s="46"/>
      <c r="WZZ23" s="46"/>
      <c r="XAA23" s="46"/>
      <c r="XAB23" s="46"/>
      <c r="XAC23" s="46"/>
      <c r="XAD23" s="46"/>
      <c r="XAE23" s="46"/>
      <c r="XAF23" s="46"/>
      <c r="XAG23" s="46"/>
      <c r="XAH23" s="46"/>
      <c r="XAI23" s="46"/>
      <c r="XAJ23" s="46"/>
      <c r="XAK23" s="46"/>
      <c r="XAL23" s="46"/>
      <c r="XAM23" s="46"/>
      <c r="XAN23" s="46"/>
      <c r="XAO23" s="46"/>
      <c r="XAP23" s="46"/>
      <c r="XAQ23" s="46"/>
      <c r="XAR23" s="46"/>
      <c r="XAS23" s="46"/>
      <c r="XAT23" s="46"/>
      <c r="XAU23" s="46"/>
      <c r="XAV23" s="46"/>
      <c r="XAW23" s="46"/>
      <c r="XAX23" s="46"/>
      <c r="XAY23" s="46"/>
      <c r="XAZ23" s="46"/>
      <c r="XBA23" s="46"/>
      <c r="XBB23" s="46"/>
      <c r="XBC23" s="46"/>
      <c r="XBD23" s="46"/>
      <c r="XBE23" s="46"/>
      <c r="XBF23" s="46"/>
      <c r="XBG23" s="46"/>
      <c r="XBH23" s="46"/>
      <c r="XBI23" s="46"/>
      <c r="XBJ23" s="46"/>
      <c r="XBK23" s="46"/>
      <c r="XBL23" s="46"/>
      <c r="XBM23" s="46"/>
      <c r="XBN23" s="46"/>
      <c r="XBO23" s="46"/>
      <c r="XBP23" s="46"/>
      <c r="XBQ23" s="46"/>
      <c r="XBR23" s="46"/>
      <c r="XBS23" s="46"/>
      <c r="XBT23" s="46"/>
      <c r="XBU23" s="46"/>
      <c r="XBV23" s="46"/>
      <c r="XBW23" s="46"/>
      <c r="XBX23" s="46"/>
      <c r="XBY23" s="46"/>
      <c r="XBZ23" s="46"/>
      <c r="XCA23" s="46"/>
      <c r="XCB23" s="46"/>
      <c r="XCC23" s="46"/>
      <c r="XCD23" s="46"/>
      <c r="XCE23" s="46"/>
      <c r="XCF23" s="46"/>
      <c r="XCG23" s="46"/>
      <c r="XCH23" s="46"/>
      <c r="XCI23" s="46"/>
      <c r="XCJ23" s="46"/>
      <c r="XCK23" s="46"/>
      <c r="XCL23" s="46"/>
      <c r="XCM23" s="46"/>
      <c r="XCN23" s="46"/>
      <c r="XCO23" s="46"/>
      <c r="XCP23" s="46"/>
      <c r="XCQ23" s="46"/>
      <c r="XCR23" s="46"/>
      <c r="XCS23" s="46"/>
      <c r="XCT23" s="46"/>
      <c r="XCU23" s="46"/>
      <c r="XCV23" s="46"/>
      <c r="XCW23" s="46"/>
      <c r="XCX23" s="46"/>
      <c r="XCY23" s="46"/>
      <c r="XCZ23" s="46"/>
      <c r="XDA23" s="46"/>
      <c r="XDB23" s="46"/>
      <c r="XDC23" s="46"/>
      <c r="XDD23" s="46"/>
      <c r="XDE23" s="46"/>
      <c r="XDF23" s="46"/>
      <c r="XDG23" s="46"/>
      <c r="XDH23" s="46"/>
      <c r="XDI23" s="46"/>
      <c r="XDJ23" s="46"/>
      <c r="XDK23" s="46"/>
      <c r="XDL23" s="46"/>
      <c r="XDM23" s="46"/>
      <c r="XDN23" s="46"/>
      <c r="XDO23" s="46"/>
      <c r="XDP23" s="46"/>
      <c r="XDQ23" s="46"/>
      <c r="XDR23" s="46"/>
      <c r="XDS23" s="46"/>
      <c r="XDT23" s="46"/>
      <c r="XDU23" s="46"/>
      <c r="XDV23" s="46"/>
      <c r="XDW23" s="46"/>
      <c r="XDX23" s="46"/>
      <c r="XDY23" s="46"/>
      <c r="XDZ23" s="46"/>
      <c r="XEA23" s="46"/>
      <c r="XEB23" s="46"/>
      <c r="XEC23" s="46"/>
      <c r="XED23" s="46"/>
      <c r="XEE23" s="46"/>
      <c r="XEF23" s="46"/>
      <c r="XEG23" s="46"/>
      <c r="XEH23" s="46"/>
      <c r="XEI23" s="46"/>
      <c r="XEJ23" s="46"/>
      <c r="XEK23" s="46"/>
      <c r="XEL23" s="46"/>
      <c r="XEM23" s="46"/>
      <c r="XEN23" s="46"/>
      <c r="XEO23" s="46"/>
      <c r="XEP23" s="46"/>
      <c r="XEQ23" s="46"/>
      <c r="XER23" s="46"/>
      <c r="XES23" s="46"/>
      <c r="XET23" s="46"/>
      <c r="XEU23" s="46"/>
      <c r="XEV23" s="46"/>
      <c r="XEW23" s="46"/>
      <c r="XEX23" s="46"/>
      <c r="XEY23" s="46"/>
      <c r="XEZ23" s="46"/>
      <c r="XFA23" s="46"/>
      <c r="XFB23" s="46"/>
      <c r="XFC23" s="46"/>
      <c r="XFD23" s="46"/>
    </row>
    <row r="24" spans="1:16384" s="46" customFormat="1" x14ac:dyDescent="0.2">
      <c r="A24" s="55" t="s">
        <v>75</v>
      </c>
      <c r="B24" s="12"/>
      <c r="C24" s="56">
        <f>'Calcs-App Table D19 FEM+OC'!B59</f>
        <v>0.27157296046473506</v>
      </c>
      <c r="D24" s="56">
        <f>'Calcs-App Table D19 FEM+OC'!B60</f>
        <v>0.35102530578706592</v>
      </c>
      <c r="E24" s="55" t="s">
        <v>76</v>
      </c>
    </row>
    <row r="25" spans="1:16384" ht="17" thickBot="1" x14ac:dyDescent="0.25">
      <c r="A25" s="20" t="s">
        <v>193</v>
      </c>
      <c r="B25" s="15"/>
      <c r="C25" s="21">
        <f>'Calcs-App Table D19 FEM+OC'!B63</f>
        <v>0.11370973260060999</v>
      </c>
      <c r="D25" s="21">
        <f>'Calcs-App Table D19 FEM+OC'!B64</f>
        <v>0.14715303220802514</v>
      </c>
      <c r="E25" s="20" t="s">
        <v>76</v>
      </c>
    </row>
    <row r="26" spans="1:16384" ht="17" thickTop="1" x14ac:dyDescent="0.2">
      <c r="C26" t="s">
        <v>196</v>
      </c>
    </row>
    <row r="31" spans="1:16384" x14ac:dyDescent="0.2">
      <c r="A31" t="s">
        <v>253</v>
      </c>
      <c r="B31" s="16">
        <f>'Calcs-App Table D19 FEM+OC'!C69</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H35"/>
  <sheetViews>
    <sheetView showRuler="0" topLeftCell="A14" zoomScale="125" zoomScaleNormal="125" zoomScalePageLayoutView="125" workbookViewId="0">
      <selection activeCell="E23" sqref="A4:E23"/>
    </sheetView>
  </sheetViews>
  <sheetFormatPr baseColWidth="10" defaultColWidth="11" defaultRowHeight="16" x14ac:dyDescent="0.2"/>
  <cols>
    <col min="1" max="1" width="42.5" customWidth="1"/>
    <col min="2" max="4" width="9.83203125" customWidth="1"/>
    <col min="5" max="5" width="43.33203125" customWidth="1"/>
    <col min="8" max="8" width="24.6640625" customWidth="1"/>
  </cols>
  <sheetData>
    <row r="1" spans="1:8" ht="17" thickBot="1" x14ac:dyDescent="0.25">
      <c r="A1" s="37" t="s">
        <v>457</v>
      </c>
      <c r="B1" s="38"/>
      <c r="C1" s="38"/>
      <c r="D1" s="38"/>
      <c r="E1" s="38"/>
    </row>
    <row r="2" spans="1:8" ht="30" thickTop="1" x14ac:dyDescent="0.2">
      <c r="A2" s="2"/>
      <c r="B2" s="22" t="s">
        <v>21</v>
      </c>
      <c r="C2" s="22" t="s">
        <v>22</v>
      </c>
      <c r="D2" s="22" t="s">
        <v>23</v>
      </c>
      <c r="E2" s="3" t="s">
        <v>70</v>
      </c>
      <c r="F2" s="8"/>
    </row>
    <row r="3" spans="1:8" x14ac:dyDescent="0.2">
      <c r="A3" s="1" t="s">
        <v>63</v>
      </c>
      <c r="B3" s="2"/>
      <c r="C3" s="2"/>
      <c r="D3" s="2"/>
      <c r="E3" s="3"/>
    </row>
    <row r="4" spans="1:8" x14ac:dyDescent="0.2">
      <c r="A4" s="23" t="s">
        <v>165</v>
      </c>
      <c r="B4" s="24">
        <f>'Assumps&amp;Panel A Calcs'!$B$54</f>
        <v>0</v>
      </c>
      <c r="C4" s="24">
        <f>'Assumps&amp;Panel A Calcs'!$B$55</f>
        <v>0.96788941176470589</v>
      </c>
      <c r="D4" s="24">
        <f>'Assumps&amp;Panel A Calcs'!$B$56</f>
        <v>1.2378894117647059</v>
      </c>
      <c r="E4" s="23" t="s">
        <v>69</v>
      </c>
    </row>
    <row r="5" spans="1:8" x14ac:dyDescent="0.2">
      <c r="A5" s="23" t="s">
        <v>166</v>
      </c>
      <c r="B5" s="25">
        <f>'Assumps&amp;Panel A Calcs'!$B$41</f>
        <v>0.05</v>
      </c>
      <c r="C5" s="25">
        <f>'Assumps&amp;Panel A Calcs'!$B$42</f>
        <v>0.19</v>
      </c>
      <c r="D5" s="25">
        <f>'Assumps&amp;Panel A Calcs'!$B$43</f>
        <v>0.75</v>
      </c>
      <c r="E5" s="26" t="s">
        <v>72</v>
      </c>
    </row>
    <row r="6" spans="1:8" x14ac:dyDescent="0.2">
      <c r="A6" s="23" t="s">
        <v>170</v>
      </c>
      <c r="B6" s="24">
        <f>'Assumps&amp;Panel A Calcs'!$B$58</f>
        <v>0</v>
      </c>
      <c r="C6" s="24">
        <f>'Assumps&amp;Panel A Calcs'!$B$59</f>
        <v>0.18389898823529413</v>
      </c>
      <c r="D6" s="24">
        <f>'Assumps&amp;Panel A Calcs'!$B$60</f>
        <v>0.92841705882352943</v>
      </c>
      <c r="E6" s="30" t="s">
        <v>71</v>
      </c>
    </row>
    <row r="7" spans="1:8" ht="32" x14ac:dyDescent="0.2">
      <c r="A7" s="23" t="s">
        <v>292</v>
      </c>
      <c r="B7" s="27">
        <f>'Assumps&amp;Panel A Calcs'!$B$66</f>
        <v>0</v>
      </c>
      <c r="C7" s="27">
        <f>'Assumps&amp;Panel A Calcs'!$B$67</f>
        <v>0.44206666666666672</v>
      </c>
      <c r="D7" s="27">
        <f>'Assumps&amp;Panel A Calcs'!$B$68</f>
        <v>1.7450000000000001</v>
      </c>
      <c r="E7" s="23" t="s">
        <v>318</v>
      </c>
    </row>
    <row r="8" spans="1:8" ht="43" x14ac:dyDescent="0.2">
      <c r="A8" s="23" t="s">
        <v>168</v>
      </c>
      <c r="B8" s="27">
        <f>'Assumps&amp;Panel A Calcs'!$B$70</f>
        <v>0</v>
      </c>
      <c r="C8" s="27">
        <f>'Assumps&amp;Panel A Calcs'!$B$71</f>
        <v>1.7605653333333333</v>
      </c>
      <c r="D8" s="27">
        <f>'Assumps&amp;Panel A Calcs'!$B$72</f>
        <v>5.2121999999999993</v>
      </c>
      <c r="E8" s="31" t="s">
        <v>460</v>
      </c>
    </row>
    <row r="9" spans="1:8" ht="43" x14ac:dyDescent="0.2">
      <c r="A9" s="23" t="s">
        <v>190</v>
      </c>
      <c r="B9" s="27">
        <f>'Assumps&amp;Panel A Calcs'!$B$120</f>
        <v>0</v>
      </c>
      <c r="C9" s="27">
        <f>'Assumps&amp;Panel A Calcs'!$B$121</f>
        <v>2.7131399901436231</v>
      </c>
      <c r="D9" s="27">
        <f>'Assumps&amp;Panel A Calcs'!$B$122</f>
        <v>10.709763118987984</v>
      </c>
      <c r="E9" s="4" t="s">
        <v>335</v>
      </c>
      <c r="H9" s="31"/>
    </row>
    <row r="10" spans="1:8" ht="43" x14ac:dyDescent="0.2">
      <c r="A10" s="23" t="s">
        <v>191</v>
      </c>
      <c r="B10" s="27">
        <f>'Assumps&amp;Panel A Calcs'!$B$124</f>
        <v>0</v>
      </c>
      <c r="C10" s="27">
        <f>'Assumps&amp;Panel A Calcs'!$B$125</f>
        <v>3.3997396507070312</v>
      </c>
      <c r="D10" s="27">
        <f>'Assumps&amp;Panel A Calcs'!$B$126</f>
        <v>13.420024937001438</v>
      </c>
      <c r="E10" s="4" t="s">
        <v>334</v>
      </c>
      <c r="H10" s="31"/>
    </row>
    <row r="11" spans="1:8" x14ac:dyDescent="0.2">
      <c r="A11" s="1" t="s">
        <v>38</v>
      </c>
      <c r="B11" s="9"/>
      <c r="C11" s="9"/>
      <c r="D11" s="9"/>
      <c r="E11" s="4"/>
    </row>
    <row r="12" spans="1:8" ht="18" x14ac:dyDescent="0.25">
      <c r="A12" s="5" t="s">
        <v>64</v>
      </c>
      <c r="B12" s="9">
        <f>'Calcs-Table 5'!B6</f>
        <v>0</v>
      </c>
      <c r="C12" s="9">
        <f>'Calcs-Table 5'!B7</f>
        <v>3.4046359700651538</v>
      </c>
      <c r="D12" s="9">
        <f>'Calcs-Table 5'!B8</f>
        <v>13.439352513415081</v>
      </c>
      <c r="E12" s="4" t="s">
        <v>171</v>
      </c>
    </row>
    <row r="13" spans="1:8" ht="29" x14ac:dyDescent="0.2">
      <c r="A13" s="5" t="s">
        <v>441</v>
      </c>
      <c r="B13" s="9">
        <f>'Calcs-App Table D20'!B11</f>
        <v>0</v>
      </c>
      <c r="C13" s="9">
        <f>'Calcs-App Table D20'!B12</f>
        <v>0.64841411764705881</v>
      </c>
      <c r="D13" s="9">
        <f>'Calcs-App Table D20'!B13</f>
        <v>2.5595294117647058</v>
      </c>
      <c r="E13" s="4" t="s">
        <v>442</v>
      </c>
    </row>
    <row r="14" spans="1:8" x14ac:dyDescent="0.2">
      <c r="A14" s="4" t="s">
        <v>28</v>
      </c>
      <c r="B14" s="10" t="s">
        <v>24</v>
      </c>
      <c r="C14" s="9">
        <f>'Calcs-Table 5'!C36</f>
        <v>16.856006726661285</v>
      </c>
      <c r="D14" s="9">
        <f>'Calcs-Table 5'!C25</f>
        <v>66.536868657873498</v>
      </c>
      <c r="E14" s="4" t="s">
        <v>73</v>
      </c>
      <c r="F14" s="33"/>
    </row>
    <row r="15" spans="1:8" ht="29" x14ac:dyDescent="0.2">
      <c r="A15" s="4" t="s">
        <v>40</v>
      </c>
      <c r="B15" s="11" t="s">
        <v>24</v>
      </c>
      <c r="C15" s="9">
        <f>'Calcs-App Table D20'!C57 - (C9-B9)</f>
        <v>5.3107034396970398E-2</v>
      </c>
      <c r="D15" s="9">
        <f>'Calcs-App Table D20'!C56 - (D9-B9)</f>
        <v>0.20963303051435744</v>
      </c>
      <c r="E15" s="4" t="s">
        <v>444</v>
      </c>
      <c r="F15" s="28"/>
    </row>
    <row r="16" spans="1:8" x14ac:dyDescent="0.2">
      <c r="A16" s="1" t="s">
        <v>39</v>
      </c>
      <c r="B16" s="9"/>
      <c r="C16" s="9"/>
      <c r="D16" s="9"/>
      <c r="E16" s="4"/>
    </row>
    <row r="17" spans="1:6" ht="18" x14ac:dyDescent="0.25">
      <c r="A17" s="5" t="s">
        <v>64</v>
      </c>
      <c r="B17" s="9">
        <f>'Calcs-Table 5'!B13</f>
        <v>0</v>
      </c>
      <c r="C17" s="9">
        <f>'Calcs-Table 5'!B14</f>
        <v>23.305659978468913</v>
      </c>
      <c r="D17" s="9">
        <f>'Calcs-Table 5'!B15</f>
        <v>72.35685780145252</v>
      </c>
      <c r="E17" s="4" t="s">
        <v>176</v>
      </c>
    </row>
    <row r="18" spans="1:6" ht="29" x14ac:dyDescent="0.2">
      <c r="A18" s="5" t="s">
        <v>441</v>
      </c>
      <c r="B18" s="9">
        <f>'Calcs-App Table D20'!B24</f>
        <v>0</v>
      </c>
      <c r="C18" s="9">
        <f>'Calcs-App Table D20'!B25</f>
        <v>1.3015670588235297</v>
      </c>
      <c r="D18" s="9">
        <f>'Calcs-App Table D20'!B26</f>
        <v>5.1377647058823541</v>
      </c>
      <c r="E18" s="4" t="s">
        <v>443</v>
      </c>
    </row>
    <row r="19" spans="1:6" x14ac:dyDescent="0.2">
      <c r="A19" s="4" t="s">
        <v>28</v>
      </c>
      <c r="B19" s="10" t="s">
        <v>24</v>
      </c>
      <c r="C19" s="9">
        <f>'Calcs-Table 5'!C40</f>
        <v>115.38395435528312</v>
      </c>
      <c r="D19" s="9">
        <f>'Calcs-Table 5'!C30</f>
        <v>358.23145045313544</v>
      </c>
      <c r="E19" s="4" t="s">
        <v>73</v>
      </c>
      <c r="F19" s="33"/>
    </row>
    <row r="20" spans="1:6" ht="30" thickBot="1" x14ac:dyDescent="0.25">
      <c r="A20" s="44" t="s">
        <v>40</v>
      </c>
      <c r="B20" s="15" t="s">
        <v>24</v>
      </c>
      <c r="C20" s="45">
        <f>'Calcs-App Table D20'!C62 - (C9-B9) - (C10-B10)</f>
        <v>-0.34482836830494401</v>
      </c>
      <c r="D20" s="45">
        <f>'Calcs-App Table D20'!C61 - (D9-B9) - (D10-B10)</f>
        <v>-2.2111932203157245</v>
      </c>
      <c r="E20" s="44" t="s">
        <v>445</v>
      </c>
    </row>
    <row r="21" spans="1:6" ht="30" thickTop="1" x14ac:dyDescent="0.2">
      <c r="A21" s="29" t="s">
        <v>74</v>
      </c>
      <c r="B21" s="29"/>
      <c r="C21" s="22" t="s">
        <v>65</v>
      </c>
      <c r="D21" s="22" t="s">
        <v>67</v>
      </c>
      <c r="E21" s="29"/>
    </row>
    <row r="22" spans="1:6" x14ac:dyDescent="0.2">
      <c r="A22" s="55" t="s">
        <v>75</v>
      </c>
      <c r="B22" s="12"/>
      <c r="C22" s="56">
        <f>'Calcs-Table 5'!B46</f>
        <v>0.31793889610652049</v>
      </c>
      <c r="D22" s="56">
        <f>'Calcs-Table 5'!B47</f>
        <v>0.51020544365576259</v>
      </c>
      <c r="E22" s="55" t="s">
        <v>76</v>
      </c>
    </row>
    <row r="23" spans="1:6" ht="17" thickBot="1" x14ac:dyDescent="0.25">
      <c r="A23" s="20" t="s">
        <v>193</v>
      </c>
      <c r="B23" s="15"/>
      <c r="C23" s="21">
        <f>'Calcs-App Table D20'!B71</f>
        <v>0.10326376810540253</v>
      </c>
      <c r="D23" s="21">
        <f>'Calcs-App Table D20'!B72</f>
        <v>0.11170566857573079</v>
      </c>
      <c r="E23" s="20" t="s">
        <v>76</v>
      </c>
    </row>
    <row r="24" spans="1:6" ht="17" thickTop="1" x14ac:dyDescent="0.2">
      <c r="A24" s="7"/>
    </row>
    <row r="35" spans="1:2" x14ac:dyDescent="0.2">
      <c r="A35" t="s">
        <v>253</v>
      </c>
      <c r="B35">
        <f>'Calcs-Table 5'!C54</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Charts</vt:lpstr>
      </vt:variant>
      <vt:variant>
        <vt:i4>1</vt:i4>
      </vt:variant>
    </vt:vector>
  </HeadingPairs>
  <TitlesOfParts>
    <vt:vector size="19" baseType="lpstr">
      <vt:lpstr>Outline</vt:lpstr>
      <vt:lpstr>Paper Table--&gt;</vt:lpstr>
      <vt:lpstr>Table 5 Fiscal Impacts</vt:lpstr>
      <vt:lpstr>Appendix Tables --&gt;</vt:lpstr>
      <vt:lpstr>App Table D17 FI Using Earnings</vt:lpstr>
      <vt:lpstr>App Table D18 FI, Flat EP</vt:lpstr>
      <vt:lpstr>App Table D19 FI, FEM+OC</vt:lpstr>
      <vt:lpstr>App Table D20, Estimated Tax</vt:lpstr>
      <vt:lpstr>Calculations--&gt;</vt:lpstr>
      <vt:lpstr>Assumps&amp;Panel A Calcs</vt:lpstr>
      <vt:lpstr>Model Params&amp;Exp Profiles</vt:lpstr>
      <vt:lpstr>Calcs-Table 5</vt:lpstr>
      <vt:lpstr>Calcs-App Table D17</vt:lpstr>
      <vt:lpstr>Calcs-App Table D18</vt:lpstr>
      <vt:lpstr>Calcs-App Table D19 FEM+OC</vt:lpstr>
      <vt:lpstr>Calcs-App Table D20</vt:lpstr>
      <vt:lpstr>Calcs-Kenya GDP per capita</vt:lpstr>
      <vt:lpstr>Old --&gt;</vt:lpstr>
      <vt:lpstr>Fig Earnings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Walker</dc:creator>
  <cp:lastModifiedBy>Fernando Hoces de la Guardia</cp:lastModifiedBy>
  <dcterms:created xsi:type="dcterms:W3CDTF">2012-07-30T02:13:12Z</dcterms:created>
  <dcterms:modified xsi:type="dcterms:W3CDTF">2018-12-07T23:15:03Z</dcterms:modified>
</cp:coreProperties>
</file>