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3.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hidePivotFieldList="1"/>
  <mc:AlternateContent xmlns:mc="http://schemas.openxmlformats.org/markup-compatibility/2006">
    <mc:Choice Requires="x15">
      <x15ac:absPath xmlns:x15ac="http://schemas.microsoft.com/office/spreadsheetml/2010/11/ac" url="/Users/aleksandra/Library/Containers/com.microsoft.Excel/Data/Desktop/"/>
    </mc:Choice>
  </mc:AlternateContent>
  <xr:revisionPtr revIDLastSave="0" documentId="13_ncr:1_{8C529F6A-7781-ED4A-8733-6C8BE6A653FE}" xr6:coauthVersionLast="45" xr6:coauthVersionMax="45" xr10:uidLastSave="{00000000-0000-0000-0000-000000000000}"/>
  <bookViews>
    <workbookView xWindow="0" yWindow="0" windowWidth="28800" windowHeight="18000" activeTab="1" xr2:uid="{00000000-000D-0000-FFFF-FFFF00000000}"/>
  </bookViews>
  <sheets>
    <sheet name="№1" sheetId="2" r:id="rId1"/>
    <sheet name="№1.2" sheetId="6" r:id="rId2"/>
    <sheet name="№2&amp;3" sheetId="5" r:id="rId3"/>
  </sheets>
  <definedNames>
    <definedName name="__xlchart.v1.0" localSheetId="2" hidden="1">'№2&amp;3'!#REF!</definedName>
    <definedName name="__xlchart.v1.0" hidden="1">№1!$W$3:$W$11</definedName>
    <definedName name="__xlchart.v1.1" localSheetId="2" hidden="1">'№2&amp;3'!#REF!</definedName>
    <definedName name="__xlchart.v1.1" hidden="1">№1!$W$3:$W$11</definedName>
    <definedName name="__xlchart.v1.2" localSheetId="2" hidden="1">'№2&amp;3'!#REF!</definedName>
    <definedName name="__xlchart.v1.2" hidden="1">№1!$W$3:$W$11</definedName>
    <definedName name="solver_adj" localSheetId="2" hidden="1">'№2&amp;3'!$F$36:$F$43</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lhs1" localSheetId="2" hidden="1">'№2&amp;3'!$F$36:$F$42</definedName>
    <definedName name="solver_lhs2" localSheetId="2" hidden="1">'№2&amp;3'!$F$36:$F$43</definedName>
    <definedName name="solver_lhs3" localSheetId="2" hidden="1">'№2&amp;3'!$F$36:$F$43</definedName>
    <definedName name="solver_lin" localSheetId="2" hidden="1">2</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2</definedName>
    <definedName name="solver_nod" localSheetId="2" hidden="1">2147483647</definedName>
    <definedName name="solver_num" localSheetId="2" hidden="1">3</definedName>
    <definedName name="solver_nwt" localSheetId="2" hidden="1">1</definedName>
    <definedName name="solver_opt" localSheetId="2" hidden="1">'№2&amp;3'!$L$40</definedName>
    <definedName name="solver_pre" localSheetId="2" hidden="1">0.000001</definedName>
    <definedName name="solver_rbv" localSheetId="2" hidden="1">1</definedName>
    <definedName name="solver_rel1" localSheetId="2" hidden="1">1</definedName>
    <definedName name="solver_rel2" localSheetId="2" hidden="1">1</definedName>
    <definedName name="solver_rel3" localSheetId="2" hidden="1">3</definedName>
    <definedName name="solver_rhs1" localSheetId="2" hidden="1">'№2&amp;3'!$F$37:$F$43</definedName>
    <definedName name="solver_rhs2" localSheetId="2" hidden="1">1</definedName>
    <definedName name="solver_rhs3" localSheetId="2" hidden="1">0.0001</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 i="6" l="1"/>
  <c r="G11" i="6"/>
  <c r="G12" i="6"/>
  <c r="G13" i="6"/>
  <c r="G14" i="6"/>
  <c r="G15" i="6"/>
  <c r="G16" i="6"/>
  <c r="G9" i="6"/>
  <c r="F16" i="6"/>
  <c r="F10" i="6"/>
  <c r="F11" i="6"/>
  <c r="F12" i="6"/>
  <c r="F13" i="6"/>
  <c r="F14" i="6"/>
  <c r="F15" i="6"/>
  <c r="F9" i="6"/>
  <c r="E10" i="6"/>
  <c r="E11" i="6"/>
  <c r="E12" i="6"/>
  <c r="E13" i="6"/>
  <c r="E14" i="6"/>
  <c r="E15" i="6"/>
  <c r="E16" i="6"/>
  <c r="E9" i="6"/>
  <c r="D10" i="6"/>
  <c r="D11" i="6"/>
  <c r="D12" i="6"/>
  <c r="D13" i="6"/>
  <c r="D14" i="6"/>
  <c r="D15" i="6"/>
  <c r="D16" i="6"/>
  <c r="D9" i="6"/>
  <c r="C16" i="6"/>
  <c r="C10" i="6"/>
  <c r="C11" i="6"/>
  <c r="C12" i="6"/>
  <c r="C13" i="6"/>
  <c r="C14" i="6"/>
  <c r="C15" i="6"/>
  <c r="C9" i="6"/>
  <c r="AR86" i="5" l="1"/>
  <c r="AP92" i="5"/>
  <c r="AO92" i="5"/>
  <c r="AO91" i="5"/>
  <c r="AN91" i="5"/>
  <c r="AN92" i="5"/>
  <c r="AN90" i="5"/>
  <c r="AM90" i="5"/>
  <c r="AM91" i="5"/>
  <c r="AM92" i="5"/>
  <c r="AM89" i="5"/>
  <c r="AL89" i="5"/>
  <c r="AL90" i="5"/>
  <c r="AL91" i="5"/>
  <c r="AL92" i="5"/>
  <c r="AL88" i="5"/>
  <c r="AK88" i="5"/>
  <c r="AK89" i="5"/>
  <c r="AK90" i="5"/>
  <c r="AK91" i="5"/>
  <c r="AK92" i="5"/>
  <c r="AK87" i="5"/>
  <c r="AJ87" i="5"/>
  <c r="AJ88" i="5"/>
  <c r="AJ89" i="5"/>
  <c r="AJ90" i="5"/>
  <c r="AJ91" i="5"/>
  <c r="AJ92" i="5"/>
  <c r="AJ86" i="5"/>
  <c r="AS86" i="5"/>
  <c r="AT86" i="5"/>
  <c r="AR70" i="5"/>
  <c r="AS70" i="5"/>
  <c r="AT70" i="5"/>
  <c r="AP76" i="5"/>
  <c r="AO76" i="5"/>
  <c r="AO75" i="5"/>
  <c r="AN75" i="5"/>
  <c r="AN76" i="5"/>
  <c r="AN74" i="5"/>
  <c r="AM74" i="5"/>
  <c r="AM75" i="5"/>
  <c r="AM76" i="5"/>
  <c r="AM73" i="5"/>
  <c r="AL73" i="5"/>
  <c r="AL74" i="5"/>
  <c r="AL75" i="5"/>
  <c r="AL76" i="5"/>
  <c r="AL72" i="5"/>
  <c r="AK72" i="5"/>
  <c r="AK73" i="5"/>
  <c r="AK74" i="5"/>
  <c r="AK75" i="5"/>
  <c r="AK76" i="5"/>
  <c r="AK71" i="5"/>
  <c r="AJ71" i="5"/>
  <c r="AJ72" i="5"/>
  <c r="AJ73" i="5"/>
  <c r="AJ74" i="5"/>
  <c r="AJ75" i="5"/>
  <c r="AJ76" i="5"/>
  <c r="AJ70" i="5"/>
  <c r="AP60" i="5"/>
  <c r="AO60" i="5"/>
  <c r="AO59" i="5"/>
  <c r="AN59" i="5"/>
  <c r="AN60" i="5"/>
  <c r="AN58" i="5"/>
  <c r="AM58" i="5"/>
  <c r="AM59" i="5"/>
  <c r="AM60" i="5"/>
  <c r="AM57" i="5"/>
  <c r="AL57" i="5"/>
  <c r="AL58" i="5"/>
  <c r="AL59" i="5"/>
  <c r="AL60" i="5"/>
  <c r="AL56" i="5"/>
  <c r="AK56" i="5"/>
  <c r="AK57" i="5"/>
  <c r="AK58" i="5"/>
  <c r="AK59" i="5"/>
  <c r="AK60" i="5"/>
  <c r="AK55" i="5"/>
  <c r="AJ55" i="5"/>
  <c r="AJ56" i="5"/>
  <c r="AJ57" i="5"/>
  <c r="AJ58" i="5"/>
  <c r="AJ59" i="5"/>
  <c r="AJ60" i="5"/>
  <c r="AJ54" i="5"/>
  <c r="AP44" i="5"/>
  <c r="AO44" i="5"/>
  <c r="AO43" i="5"/>
  <c r="AN43" i="5"/>
  <c r="AN44" i="5"/>
  <c r="AN42" i="5"/>
  <c r="AM42" i="5"/>
  <c r="AM43" i="5"/>
  <c r="AM44" i="5"/>
  <c r="AM41" i="5"/>
  <c r="AL41" i="5"/>
  <c r="AL42" i="5"/>
  <c r="AL43" i="5"/>
  <c r="AL44" i="5"/>
  <c r="AL40" i="5"/>
  <c r="AK40" i="5"/>
  <c r="AK41" i="5"/>
  <c r="AK42" i="5"/>
  <c r="AK43" i="5"/>
  <c r="AK44" i="5"/>
  <c r="AK39" i="5"/>
  <c r="AJ39" i="5"/>
  <c r="AJ40" i="5"/>
  <c r="AJ41" i="5"/>
  <c r="AJ42" i="5"/>
  <c r="AJ43" i="5"/>
  <c r="AJ44" i="5"/>
  <c r="AJ38" i="5"/>
  <c r="AP28" i="5"/>
  <c r="AO28" i="5"/>
  <c r="AO27" i="5"/>
  <c r="AN28" i="5"/>
  <c r="AN27" i="5"/>
  <c r="AN26" i="5"/>
  <c r="AM26" i="5"/>
  <c r="AM27" i="5"/>
  <c r="AM28" i="5"/>
  <c r="AM25" i="5"/>
  <c r="AL25" i="5"/>
  <c r="AL26" i="5"/>
  <c r="AL27" i="5"/>
  <c r="AL28" i="5"/>
  <c r="AL24" i="5"/>
  <c r="AK24" i="5"/>
  <c r="AK25" i="5"/>
  <c r="AK26" i="5"/>
  <c r="AK27" i="5"/>
  <c r="AK28" i="5"/>
  <c r="AK23" i="5"/>
  <c r="AJ23" i="5"/>
  <c r="AJ24" i="5"/>
  <c r="AJ25" i="5"/>
  <c r="AJ26" i="5"/>
  <c r="AJ27" i="5"/>
  <c r="AJ28" i="5"/>
  <c r="AJ22" i="5"/>
  <c r="AJ6" i="5"/>
  <c r="AS5" i="5" l="1"/>
  <c r="AS22" i="5" s="1"/>
  <c r="AS38" i="5" s="1"/>
  <c r="AS54" i="5" s="1"/>
  <c r="AJ11" i="5" l="1"/>
  <c r="AL9" i="5" l="1"/>
  <c r="AO12" i="5"/>
  <c r="AP12" i="5"/>
  <c r="AO11" i="5"/>
  <c r="AN12" i="5"/>
  <c r="AN11" i="5"/>
  <c r="AN10" i="5"/>
  <c r="AM10" i="5"/>
  <c r="AM11" i="5"/>
  <c r="AM12" i="5"/>
  <c r="AM9" i="5"/>
  <c r="AL10" i="5"/>
  <c r="AL11" i="5"/>
  <c r="AL12" i="5"/>
  <c r="AL8" i="5"/>
  <c r="AK12" i="5"/>
  <c r="AK8" i="5"/>
  <c r="AK9" i="5"/>
  <c r="AK10" i="5"/>
  <c r="AK11" i="5"/>
  <c r="AK7" i="5"/>
  <c r="AJ12" i="5"/>
  <c r="AJ10" i="5"/>
  <c r="AJ9" i="5"/>
  <c r="AJ8" i="5"/>
  <c r="AJ7" i="5"/>
  <c r="L40" i="5" l="1" a="1"/>
  <c r="L40" i="5" s="1"/>
  <c r="D36" i="5" l="1"/>
  <c r="D84" i="5"/>
  <c r="D52" i="5"/>
  <c r="D4" i="5"/>
  <c r="I4" i="5"/>
  <c r="H84" i="5"/>
  <c r="I85" i="5"/>
  <c r="I86" i="5"/>
  <c r="I87" i="5"/>
  <c r="I88" i="5"/>
  <c r="I89" i="5"/>
  <c r="I90" i="5"/>
  <c r="I91" i="5"/>
  <c r="I84" i="5"/>
  <c r="I69" i="5"/>
  <c r="I70" i="5"/>
  <c r="I71" i="5"/>
  <c r="I72" i="5"/>
  <c r="I73" i="5"/>
  <c r="I74" i="5"/>
  <c r="I75" i="5"/>
  <c r="I68" i="5"/>
  <c r="I52" i="5"/>
  <c r="I53" i="5"/>
  <c r="I54" i="5"/>
  <c r="I55" i="5"/>
  <c r="I56" i="5"/>
  <c r="I57" i="5"/>
  <c r="I58" i="5"/>
  <c r="I59" i="5"/>
  <c r="I37" i="5"/>
  <c r="I38" i="5"/>
  <c r="I39" i="5"/>
  <c r="I40" i="5"/>
  <c r="I41" i="5"/>
  <c r="I42" i="5"/>
  <c r="I43" i="5"/>
  <c r="I36" i="5"/>
  <c r="I24" i="5"/>
  <c r="I20" i="5"/>
  <c r="I21" i="5"/>
  <c r="I22" i="5"/>
  <c r="I23" i="5"/>
  <c r="I25" i="5"/>
  <c r="I26" i="5"/>
  <c r="I27" i="5"/>
  <c r="H5" i="5" l="1"/>
  <c r="H6" i="5"/>
  <c r="H7" i="5"/>
  <c r="H8" i="5"/>
  <c r="H9" i="5"/>
  <c r="H10" i="5"/>
  <c r="H11" i="5"/>
  <c r="H4" i="5"/>
  <c r="Y52" i="5" l="1"/>
  <c r="X52" i="5"/>
  <c r="X84" i="5"/>
  <c r="Y84" i="5"/>
  <c r="L39" i="5" a="1"/>
  <c r="L39" i="5" s="1"/>
  <c r="X4" i="5" l="1"/>
  <c r="Y4" i="5"/>
  <c r="Y36" i="5"/>
  <c r="X36" i="5"/>
  <c r="L24" i="5" a="1"/>
  <c r="L24" i="5" s="1"/>
  <c r="H91" i="5"/>
  <c r="H85" i="5"/>
  <c r="H86" i="5"/>
  <c r="H87" i="5"/>
  <c r="H88" i="5"/>
  <c r="H89" i="5"/>
  <c r="H90" i="5"/>
  <c r="H75" i="5"/>
  <c r="H69" i="5"/>
  <c r="H70" i="5"/>
  <c r="H71" i="5"/>
  <c r="H72" i="5"/>
  <c r="H73" i="5"/>
  <c r="H74" i="5"/>
  <c r="H68" i="5"/>
  <c r="H59" i="5"/>
  <c r="H53" i="5"/>
  <c r="H54" i="5"/>
  <c r="H55" i="5"/>
  <c r="H56" i="5"/>
  <c r="H57" i="5"/>
  <c r="H58" i="5"/>
  <c r="H52" i="5"/>
  <c r="H37" i="5"/>
  <c r="H38" i="5"/>
  <c r="H39" i="5"/>
  <c r="H40" i="5"/>
  <c r="H41" i="5"/>
  <c r="H42" i="5"/>
  <c r="H43" i="5"/>
  <c r="H36" i="5"/>
  <c r="H20" i="5"/>
  <c r="L87" i="5" a="1"/>
  <c r="L87" i="5" s="1"/>
  <c r="L71" i="5" a="1"/>
  <c r="L71" i="5" s="1"/>
  <c r="L55" i="5" a="1"/>
  <c r="L55" i="5" s="1"/>
  <c r="L23" i="5" a="1"/>
  <c r="L23" i="5" s="1"/>
  <c r="D20" i="5"/>
  <c r="L89" i="5" l="1" a="1"/>
  <c r="L89" i="5" s="1"/>
  <c r="X20" i="5"/>
  <c r="Y20" i="5"/>
  <c r="L90" i="5" a="1"/>
  <c r="L90" i="5" s="1"/>
  <c r="L73" i="5" a="1"/>
  <c r="L73" i="5" s="1"/>
  <c r="L58" i="5" a="1"/>
  <c r="L58" i="5" s="1"/>
  <c r="L41" i="5" a="1"/>
  <c r="L41" i="5" s="1"/>
  <c r="AR38" i="5" s="1"/>
  <c r="AT38" i="5" s="1"/>
  <c r="L74" i="5" a="1"/>
  <c r="L74" i="5" s="1"/>
  <c r="L42" i="5" a="1"/>
  <c r="L42" i="5" s="1"/>
  <c r="L57" i="5" a="1"/>
  <c r="L57" i="5" s="1"/>
  <c r="AR54" i="5" s="1"/>
  <c r="AT54" i="5" s="1"/>
  <c r="L7" i="5" l="1" a="1"/>
  <c r="L7" i="5" s="1"/>
  <c r="H21" i="5" l="1"/>
  <c r="H22" i="5"/>
  <c r="H23" i="5"/>
  <c r="H24" i="5"/>
  <c r="H25" i="5"/>
  <c r="H26" i="5"/>
  <c r="H27" i="5"/>
  <c r="L8" i="5" a="1"/>
  <c r="L8" i="5" s="1"/>
  <c r="D85" i="5"/>
  <c r="D86" i="5"/>
  <c r="D87" i="5"/>
  <c r="D88" i="5"/>
  <c r="D89" i="5"/>
  <c r="D90" i="5"/>
  <c r="D91" i="5"/>
  <c r="D68" i="5"/>
  <c r="D69" i="5"/>
  <c r="D70" i="5"/>
  <c r="D71" i="5"/>
  <c r="D72" i="5"/>
  <c r="D73" i="5"/>
  <c r="D74" i="5"/>
  <c r="D75" i="5"/>
  <c r="D53" i="5"/>
  <c r="D54" i="5"/>
  <c r="D55" i="5"/>
  <c r="D56" i="5"/>
  <c r="D57" i="5"/>
  <c r="D58" i="5"/>
  <c r="D59" i="5"/>
  <c r="D37" i="5"/>
  <c r="D38" i="5"/>
  <c r="D39" i="5"/>
  <c r="D40" i="5"/>
  <c r="D41" i="5"/>
  <c r="D42" i="5"/>
  <c r="D43" i="5"/>
  <c r="D21" i="5"/>
  <c r="D22" i="5"/>
  <c r="D23" i="5"/>
  <c r="D24" i="5"/>
  <c r="D25" i="5"/>
  <c r="D26" i="5"/>
  <c r="D27" i="5"/>
  <c r="B92" i="5"/>
  <c r="C92" i="5"/>
  <c r="C76" i="5"/>
  <c r="B76" i="5"/>
  <c r="C60" i="5"/>
  <c r="B60" i="5"/>
  <c r="C44" i="5"/>
  <c r="B44" i="5"/>
  <c r="C28" i="5"/>
  <c r="B28" i="5"/>
  <c r="X75" i="5" l="1"/>
  <c r="Y75" i="5"/>
  <c r="X39" i="5"/>
  <c r="Y39" i="5"/>
  <c r="X85" i="5"/>
  <c r="Y85" i="5"/>
  <c r="X38" i="5"/>
  <c r="Y38" i="5"/>
  <c r="X53" i="5"/>
  <c r="Y53" i="5"/>
  <c r="Y21" i="5"/>
  <c r="X21" i="5"/>
  <c r="X58" i="5"/>
  <c r="Y58" i="5"/>
  <c r="X73" i="5"/>
  <c r="Y73" i="5"/>
  <c r="Y89" i="5"/>
  <c r="X89" i="5"/>
  <c r="Y59" i="5"/>
  <c r="X59" i="5"/>
  <c r="X42" i="5"/>
  <c r="Y42" i="5"/>
  <c r="Y57" i="5"/>
  <c r="X57" i="5"/>
  <c r="X72" i="5"/>
  <c r="Y72" i="5"/>
  <c r="X88" i="5"/>
  <c r="Y88" i="5"/>
  <c r="Y54" i="5"/>
  <c r="X54" i="5"/>
  <c r="X68" i="5"/>
  <c r="Y68" i="5"/>
  <c r="Y22" i="5"/>
  <c r="X22" i="5"/>
  <c r="Y91" i="5"/>
  <c r="X91" i="5"/>
  <c r="Y43" i="5"/>
  <c r="X43" i="5"/>
  <c r="Y27" i="5"/>
  <c r="X27" i="5"/>
  <c r="Y26" i="5"/>
  <c r="X26" i="5"/>
  <c r="Y41" i="5"/>
  <c r="X41" i="5"/>
  <c r="Y56" i="5"/>
  <c r="X56" i="5"/>
  <c r="Y71" i="5"/>
  <c r="X71" i="5"/>
  <c r="Y87" i="5"/>
  <c r="X87" i="5"/>
  <c r="X24" i="5"/>
  <c r="Y24" i="5"/>
  <c r="Y69" i="5"/>
  <c r="X69" i="5"/>
  <c r="X23" i="5"/>
  <c r="Y23" i="5"/>
  <c r="X37" i="5"/>
  <c r="Y37" i="5"/>
  <c r="X74" i="5"/>
  <c r="Y74" i="5"/>
  <c r="X90" i="5"/>
  <c r="Y90" i="5"/>
  <c r="Y25" i="5"/>
  <c r="X25" i="5"/>
  <c r="Y40" i="5"/>
  <c r="X40" i="5"/>
  <c r="X55" i="5"/>
  <c r="Y55" i="5"/>
  <c r="Y70" i="5"/>
  <c r="X70" i="5"/>
  <c r="Y86" i="5"/>
  <c r="X86" i="5"/>
  <c r="L88" i="5" a="1"/>
  <c r="L88" i="5" s="1"/>
  <c r="L72" i="5" a="1"/>
  <c r="L72" i="5" s="1"/>
  <c r="L26" i="5" a="1"/>
  <c r="L26" i="5" s="1"/>
  <c r="L56" i="5" a="1"/>
  <c r="L56" i="5" s="1"/>
  <c r="L9" i="5" a="1"/>
  <c r="L9" i="5" s="1"/>
  <c r="AR5" i="5" s="1"/>
  <c r="AT5" i="5" s="1"/>
  <c r="L25" i="5" a="1"/>
  <c r="L25" i="5" s="1"/>
  <c r="AR22" i="5" s="1"/>
  <c r="AT22" i="5" s="1"/>
  <c r="I5" i="5" l="1"/>
  <c r="I6" i="5"/>
  <c r="I7" i="5"/>
  <c r="I8" i="5"/>
  <c r="I9" i="5"/>
  <c r="I10" i="5"/>
  <c r="I11" i="5"/>
  <c r="L10" i="5" l="1" a="1"/>
  <c r="L10" i="5" s="1"/>
  <c r="D5" i="5"/>
  <c r="D6" i="5"/>
  <c r="D7" i="5"/>
  <c r="D8" i="5"/>
  <c r="D9" i="5"/>
  <c r="D10" i="5"/>
  <c r="D11" i="5"/>
  <c r="Y6" i="5" l="1"/>
  <c r="X6" i="5"/>
  <c r="Y11" i="5"/>
  <c r="X11" i="5"/>
  <c r="Y10" i="5"/>
  <c r="X10" i="5"/>
  <c r="Y9" i="5"/>
  <c r="X9" i="5"/>
  <c r="Y8" i="5"/>
  <c r="X8" i="5"/>
  <c r="Y7" i="5"/>
  <c r="X7" i="5"/>
  <c r="Y5" i="5"/>
  <c r="X5" i="5"/>
  <c r="AA170" i="2" a="1"/>
  <c r="AA170" i="2" s="1"/>
  <c r="AA171" i="2" s="1"/>
  <c r="S170" i="2" a="1"/>
  <c r="S170" i="2" s="1"/>
  <c r="S171" i="2" s="1"/>
  <c r="B170" i="2" a="1"/>
  <c r="B170" i="2" s="1"/>
  <c r="B171" i="2" s="1"/>
  <c r="AA160" i="2"/>
  <c r="X159" i="2"/>
  <c r="X160" i="2"/>
  <c r="X161" i="2"/>
  <c r="X162" i="2"/>
  <c r="X163" i="2"/>
  <c r="X164" i="2"/>
  <c r="X165" i="2"/>
  <c r="X158" i="2"/>
  <c r="W159" i="2"/>
  <c r="W160" i="2"/>
  <c r="W161" i="2"/>
  <c r="W162" i="2"/>
  <c r="W163" i="2"/>
  <c r="W164" i="2"/>
  <c r="W165" i="2"/>
  <c r="W158" i="2"/>
  <c r="V159" i="2"/>
  <c r="V160" i="2"/>
  <c r="V161" i="2"/>
  <c r="V162" i="2"/>
  <c r="V163" i="2"/>
  <c r="V164" i="2"/>
  <c r="V165" i="2"/>
  <c r="V158" i="2"/>
  <c r="E158" i="2"/>
  <c r="T167" i="2"/>
  <c r="U159" i="2"/>
  <c r="U160" i="2"/>
  <c r="U161" i="2"/>
  <c r="U162" i="2"/>
  <c r="U163" i="2"/>
  <c r="U164" i="2"/>
  <c r="U165" i="2"/>
  <c r="U158" i="2"/>
  <c r="J170" i="2" a="1"/>
  <c r="J170" i="2" s="1"/>
  <c r="J171" i="2" s="1"/>
  <c r="B139" i="2" a="1"/>
  <c r="B139" i="2" s="1"/>
  <c r="B140" i="2" s="1"/>
  <c r="J160" i="2"/>
  <c r="G159" i="2"/>
  <c r="G160" i="2"/>
  <c r="G161" i="2"/>
  <c r="G162" i="2"/>
  <c r="G163" i="2"/>
  <c r="G164" i="2"/>
  <c r="G165" i="2"/>
  <c r="G158" i="2"/>
  <c r="F159" i="2"/>
  <c r="F160" i="2"/>
  <c r="F161" i="2"/>
  <c r="F162" i="2"/>
  <c r="F163" i="2"/>
  <c r="F164" i="2"/>
  <c r="F165" i="2"/>
  <c r="F158" i="2"/>
  <c r="E159" i="2"/>
  <c r="E160" i="2"/>
  <c r="E161" i="2"/>
  <c r="E162" i="2"/>
  <c r="E163" i="2"/>
  <c r="E164" i="2"/>
  <c r="E165" i="2"/>
  <c r="C167" i="2"/>
  <c r="D159" i="2"/>
  <c r="D160" i="2"/>
  <c r="D161" i="2"/>
  <c r="D162" i="2"/>
  <c r="D163" i="2"/>
  <c r="D164" i="2"/>
  <c r="D165" i="2"/>
  <c r="D166" i="2" s="1"/>
  <c r="D158" i="2"/>
  <c r="T166" i="2"/>
  <c r="U166" i="2"/>
  <c r="S166" i="2"/>
  <c r="C166" i="2"/>
  <c r="B166" i="2"/>
  <c r="W128" i="2"/>
  <c r="W129" i="2"/>
  <c r="W130" i="2"/>
  <c r="S139" i="2" s="1" a="1"/>
  <c r="S139" i="2" s="1"/>
  <c r="S140" i="2" s="1"/>
  <c r="W131" i="2"/>
  <c r="W132" i="2"/>
  <c r="W133" i="2"/>
  <c r="W134" i="2"/>
  <c r="AA139" i="2" a="1"/>
  <c r="AA139" i="2" s="1"/>
  <c r="AA140" i="2" s="1"/>
  <c r="S108" i="2" a="1"/>
  <c r="S108" i="2" s="1"/>
  <c r="S109" i="2" s="1"/>
  <c r="AA129" i="2"/>
  <c r="T136" i="2"/>
  <c r="T135" i="2"/>
  <c r="U135" i="2"/>
  <c r="S135" i="2"/>
  <c r="X128" i="2"/>
  <c r="X129" i="2"/>
  <c r="X130" i="2"/>
  <c r="X131" i="2"/>
  <c r="X132" i="2"/>
  <c r="X133" i="2"/>
  <c r="X134" i="2"/>
  <c r="X127" i="2"/>
  <c r="W127" i="2"/>
  <c r="V128" i="2"/>
  <c r="V129" i="2"/>
  <c r="V130" i="2"/>
  <c r="V131" i="2"/>
  <c r="V132" i="2"/>
  <c r="V133" i="2"/>
  <c r="V134" i="2"/>
  <c r="V127" i="2"/>
  <c r="U128" i="2"/>
  <c r="U129" i="2"/>
  <c r="U130" i="2"/>
  <c r="U131" i="2"/>
  <c r="U132" i="2"/>
  <c r="U133" i="2"/>
  <c r="U134" i="2"/>
  <c r="U127" i="2"/>
  <c r="J140" i="2"/>
  <c r="J139" i="2" a="1"/>
  <c r="J139" i="2" s="1"/>
  <c r="B108" i="2" a="1"/>
  <c r="B108" i="2" s="1"/>
  <c r="J129" i="2"/>
  <c r="G128" i="2"/>
  <c r="G129" i="2"/>
  <c r="G130" i="2"/>
  <c r="G131" i="2"/>
  <c r="G132" i="2"/>
  <c r="G133" i="2"/>
  <c r="G134" i="2"/>
  <c r="G127" i="2"/>
  <c r="F128" i="2"/>
  <c r="F129" i="2"/>
  <c r="F130" i="2"/>
  <c r="F131" i="2"/>
  <c r="F132" i="2"/>
  <c r="F133" i="2"/>
  <c r="F134" i="2"/>
  <c r="F127" i="2"/>
  <c r="E128" i="2"/>
  <c r="E129" i="2"/>
  <c r="E130" i="2"/>
  <c r="E131" i="2"/>
  <c r="E132" i="2"/>
  <c r="E133" i="2"/>
  <c r="E134" i="2"/>
  <c r="E127" i="2"/>
  <c r="C136" i="2"/>
  <c r="D128" i="2"/>
  <c r="D129" i="2"/>
  <c r="D130" i="2"/>
  <c r="D131" i="2"/>
  <c r="D132" i="2"/>
  <c r="D133" i="2"/>
  <c r="D134" i="2"/>
  <c r="D127" i="2"/>
  <c r="D135" i="2" s="1"/>
  <c r="C135" i="2"/>
  <c r="B135" i="2"/>
  <c r="AA109" i="2"/>
  <c r="AA108" i="2" a="1"/>
  <c r="AA108" i="2" s="1"/>
  <c r="S77" i="2" a="1"/>
  <c r="S77" i="2" s="1"/>
  <c r="AA98" i="2"/>
  <c r="X97" i="2"/>
  <c r="X98" i="2"/>
  <c r="X99" i="2"/>
  <c r="X100" i="2"/>
  <c r="X101" i="2"/>
  <c r="X102" i="2"/>
  <c r="X103" i="2"/>
  <c r="X96" i="2"/>
  <c r="W97" i="2"/>
  <c r="W98" i="2"/>
  <c r="W99" i="2"/>
  <c r="W100" i="2"/>
  <c r="W101" i="2"/>
  <c r="W102" i="2"/>
  <c r="W103" i="2"/>
  <c r="W96" i="2"/>
  <c r="V97" i="2"/>
  <c r="V98" i="2"/>
  <c r="V99" i="2"/>
  <c r="V100" i="2"/>
  <c r="V101" i="2"/>
  <c r="V102" i="2"/>
  <c r="V103" i="2"/>
  <c r="V96" i="2"/>
  <c r="T105" i="2"/>
  <c r="U97" i="2"/>
  <c r="U98" i="2"/>
  <c r="U99" i="2"/>
  <c r="U100" i="2"/>
  <c r="U101" i="2"/>
  <c r="U102" i="2"/>
  <c r="U103" i="2"/>
  <c r="U96" i="2"/>
  <c r="U104" i="2" s="1"/>
  <c r="T104" i="2"/>
  <c r="S104" i="2"/>
  <c r="C105" i="2"/>
  <c r="J98" i="2" s="1"/>
  <c r="F97" i="2"/>
  <c r="F98" i="2"/>
  <c r="F99" i="2"/>
  <c r="F100" i="2"/>
  <c r="F101" i="2"/>
  <c r="F102" i="2"/>
  <c r="F103" i="2"/>
  <c r="F96" i="2"/>
  <c r="E97" i="2"/>
  <c r="E98" i="2"/>
  <c r="E99" i="2"/>
  <c r="E100" i="2"/>
  <c r="E101" i="2"/>
  <c r="E102" i="2"/>
  <c r="E103" i="2"/>
  <c r="E96" i="2"/>
  <c r="C104" i="2"/>
  <c r="B104" i="2"/>
  <c r="D97" i="2"/>
  <c r="G97" i="2" s="1"/>
  <c r="D98" i="2"/>
  <c r="G98" i="2" s="1"/>
  <c r="D99" i="2"/>
  <c r="G99" i="2" s="1"/>
  <c r="D100" i="2"/>
  <c r="G100" i="2" s="1"/>
  <c r="D101" i="2"/>
  <c r="G101" i="2" s="1"/>
  <c r="D102" i="2"/>
  <c r="D103" i="2"/>
  <c r="D96" i="2"/>
  <c r="D104" i="2" s="1"/>
  <c r="W66" i="2"/>
  <c r="W67" i="2"/>
  <c r="W68" i="2"/>
  <c r="W69" i="2"/>
  <c r="AA77" i="2" s="1" a="1"/>
  <c r="AA77" i="2" s="1"/>
  <c r="AA78" i="2" s="1"/>
  <c r="W70" i="2"/>
  <c r="W71" i="2"/>
  <c r="W72" i="2"/>
  <c r="W65" i="2"/>
  <c r="T73" i="2"/>
  <c r="T74" i="2" s="1"/>
  <c r="AA67" i="2" s="1"/>
  <c r="S73" i="2"/>
  <c r="V66" i="2"/>
  <c r="V67" i="2"/>
  <c r="V68" i="2"/>
  <c r="V69" i="2"/>
  <c r="V70" i="2"/>
  <c r="V71" i="2"/>
  <c r="V72" i="2"/>
  <c r="V65" i="2"/>
  <c r="U66" i="2"/>
  <c r="X66" i="2" s="1"/>
  <c r="U67" i="2"/>
  <c r="X67" i="2" s="1"/>
  <c r="U68" i="2"/>
  <c r="U69" i="2"/>
  <c r="U70" i="2"/>
  <c r="U71" i="2"/>
  <c r="U72" i="2"/>
  <c r="X72" i="2" s="1"/>
  <c r="U65" i="2"/>
  <c r="X69" i="2" s="1"/>
  <c r="F66" i="2"/>
  <c r="F67" i="2"/>
  <c r="F68" i="2"/>
  <c r="F69" i="2"/>
  <c r="F70" i="2"/>
  <c r="F71" i="2"/>
  <c r="F72" i="2"/>
  <c r="F65" i="2"/>
  <c r="E66" i="2"/>
  <c r="E67" i="2"/>
  <c r="E68" i="2"/>
  <c r="E69" i="2"/>
  <c r="E70" i="2"/>
  <c r="E71" i="2"/>
  <c r="E72" i="2"/>
  <c r="E65" i="2"/>
  <c r="D66" i="2"/>
  <c r="D67" i="2"/>
  <c r="G66" i="2" s="1"/>
  <c r="D68" i="2"/>
  <c r="G68" i="2" s="1"/>
  <c r="D69" i="2"/>
  <c r="G69" i="2" s="1"/>
  <c r="D70" i="2"/>
  <c r="G70" i="2" s="1"/>
  <c r="D71" i="2"/>
  <c r="G65" i="2" s="1"/>
  <c r="D72" i="2"/>
  <c r="D65" i="2"/>
  <c r="C73" i="2"/>
  <c r="C74" i="2" s="1"/>
  <c r="J67" i="2" s="1"/>
  <c r="B73" i="2"/>
  <c r="J108" i="2" l="1" a="1"/>
  <c r="J108" i="2" s="1"/>
  <c r="J109" i="2" s="1"/>
  <c r="G96" i="2"/>
  <c r="B109" i="2" s="1"/>
  <c r="G103" i="2"/>
  <c r="G71" i="2"/>
  <c r="X71" i="2"/>
  <c r="X70" i="2"/>
  <c r="G102" i="2"/>
  <c r="X68" i="2"/>
  <c r="G72" i="2"/>
  <c r="J77" i="2" a="1"/>
  <c r="J77" i="2" s="1"/>
  <c r="J78" i="2" s="1"/>
  <c r="U73" i="2"/>
  <c r="G67" i="2"/>
  <c r="B77" i="2" s="1" a="1"/>
  <c r="B77" i="2" s="1"/>
  <c r="B78" i="2" s="1"/>
  <c r="X65" i="2"/>
  <c r="D73" i="2"/>
  <c r="S78" i="2" l="1"/>
  <c r="W35" i="2" l="1"/>
  <c r="W36" i="2"/>
  <c r="W37" i="2"/>
  <c r="W38" i="2"/>
  <c r="W39" i="2"/>
  <c r="W40" i="2"/>
  <c r="W41" i="2"/>
  <c r="W34" i="2"/>
  <c r="V35" i="2"/>
  <c r="V36" i="2"/>
  <c r="V37" i="2"/>
  <c r="V38" i="2"/>
  <c r="V39" i="2"/>
  <c r="V40" i="2"/>
  <c r="V41" i="2"/>
  <c r="V34" i="2"/>
  <c r="U35" i="2"/>
  <c r="U36" i="2"/>
  <c r="U37" i="2"/>
  <c r="U38" i="2"/>
  <c r="U39" i="2"/>
  <c r="U40" i="2"/>
  <c r="U41" i="2"/>
  <c r="U34" i="2"/>
  <c r="T42" i="2"/>
  <c r="S42" i="2"/>
  <c r="F35" i="2"/>
  <c r="F36" i="2"/>
  <c r="F37" i="2"/>
  <c r="F38" i="2"/>
  <c r="F39" i="2"/>
  <c r="F40" i="2"/>
  <c r="F41" i="2"/>
  <c r="F34" i="2"/>
  <c r="E35" i="2"/>
  <c r="E36" i="2"/>
  <c r="E37" i="2"/>
  <c r="E38" i="2"/>
  <c r="E39" i="2"/>
  <c r="E40" i="2"/>
  <c r="E41" i="2"/>
  <c r="E34" i="2"/>
  <c r="C42" i="2"/>
  <c r="B42" i="2"/>
  <c r="D35" i="2"/>
  <c r="D36" i="2"/>
  <c r="D37" i="2"/>
  <c r="D38" i="2"/>
  <c r="D39" i="2"/>
  <c r="D40" i="2"/>
  <c r="D41" i="2"/>
  <c r="D34" i="2"/>
  <c r="C12" i="5"/>
  <c r="B12" i="5"/>
  <c r="F4" i="2"/>
  <c r="F5" i="2"/>
  <c r="F6" i="2"/>
  <c r="F7" i="2"/>
  <c r="F8" i="2"/>
  <c r="F9" i="2"/>
  <c r="F10" i="2"/>
  <c r="F3" i="2"/>
  <c r="E4" i="2"/>
  <c r="E5" i="2"/>
  <c r="E6" i="2"/>
  <c r="E7" i="2"/>
  <c r="E8" i="2"/>
  <c r="E9" i="2"/>
  <c r="E10" i="2"/>
  <c r="E3" i="2"/>
  <c r="C11" i="2"/>
  <c r="B11" i="2"/>
  <c r="D4" i="2"/>
  <c r="D5" i="2"/>
  <c r="D6" i="2"/>
  <c r="D7" i="2"/>
  <c r="D8" i="2"/>
  <c r="D9" i="2"/>
  <c r="D10" i="2"/>
  <c r="D3" i="2"/>
  <c r="AA46" i="2" l="1" a="1"/>
  <c r="AA46" i="2" s="1"/>
  <c r="J46" i="2" a="1"/>
  <c r="J46" i="2" s="1"/>
  <c r="J47" i="2" s="1"/>
  <c r="J15" i="2" a="1"/>
  <c r="J15" i="2" s="1"/>
  <c r="J16" i="2" s="1"/>
  <c r="AA47" i="2"/>
  <c r="D11" i="2"/>
  <c r="X41" i="2"/>
  <c r="X34" i="2"/>
  <c r="S46" i="2" s="1" a="1"/>
  <c r="S46" i="2" s="1"/>
  <c r="X37" i="2"/>
  <c r="X36" i="2"/>
  <c r="X40" i="2"/>
  <c r="X35" i="2"/>
  <c r="X38" i="2"/>
  <c r="T43" i="2"/>
  <c r="AA36" i="2" s="1"/>
  <c r="X39" i="2"/>
  <c r="C43" i="2"/>
  <c r="J35" i="2" s="1"/>
  <c r="U42" i="2"/>
  <c r="G39" i="2"/>
  <c r="G5" i="2"/>
  <c r="G3" i="2"/>
  <c r="B15" i="2" s="1" a="1"/>
  <c r="B15" i="2" s="1"/>
  <c r="G35" i="2"/>
  <c r="G8" i="2"/>
  <c r="D42" i="2"/>
  <c r="G10" i="2"/>
  <c r="G37" i="2"/>
  <c r="C12" i="2"/>
  <c r="J5" i="2" s="1"/>
  <c r="G40" i="2"/>
  <c r="G9" i="2"/>
  <c r="G38" i="2"/>
  <c r="G7" i="2"/>
  <c r="G4" i="2"/>
  <c r="G34" i="2"/>
  <c r="G6" i="2"/>
  <c r="G36" i="2"/>
  <c r="G41" i="2"/>
  <c r="U4" i="2"/>
  <c r="U5" i="2"/>
  <c r="U6" i="2"/>
  <c r="U7" i="2"/>
  <c r="U8" i="2"/>
  <c r="U9" i="2"/>
  <c r="U10" i="2"/>
  <c r="U3" i="2"/>
  <c r="S47" i="2" l="1"/>
  <c r="B16" i="2"/>
  <c r="B46" i="2" a="1"/>
  <c r="B46" i="2" s="1"/>
  <c r="B47" i="2" s="1"/>
  <c r="T11" i="2" l="1"/>
  <c r="X6" i="2"/>
  <c r="X4" i="2"/>
  <c r="X7" i="2"/>
  <c r="X9" i="2"/>
  <c r="X10" i="2"/>
  <c r="X3" i="2"/>
  <c r="X8" i="2"/>
  <c r="X5" i="2"/>
  <c r="V5" i="2"/>
  <c r="W5" i="2"/>
  <c r="V4" i="2"/>
  <c r="W4" i="2"/>
  <c r="W6" i="2"/>
  <c r="W10" i="2"/>
  <c r="W9" i="2"/>
  <c r="W8" i="2"/>
  <c r="W3" i="2"/>
  <c r="W7" i="2"/>
  <c r="V6" i="2"/>
  <c r="V10" i="2"/>
  <c r="V9" i="2"/>
  <c r="V8" i="2"/>
  <c r="S11" i="2"/>
  <c r="V3" i="2"/>
  <c r="V7" i="2"/>
  <c r="T12" i="2" l="1"/>
  <c r="AA5" i="2" s="1"/>
  <c r="S15" i="2" a="1"/>
  <c r="S15" i="2" s="1"/>
  <c r="S16" i="2" s="1"/>
  <c r="AA15" i="2" a="1"/>
  <c r="AA15" i="2" s="1"/>
  <c r="AA16" i="2" s="1"/>
  <c r="U1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<sst xmlns="http://schemas.openxmlformats.org/spreadsheetml/2006/main" count="899" uniqueCount="77">
  <si>
    <t>-</t>
  </si>
  <si>
    <t>: no M\&amp;A and debt maturity</t>
  </si>
  <si>
    <t>rating_st</t>
  </si>
  <si>
    <t>H1</t>
  </si>
  <si>
    <t>H2</t>
  </si>
  <si>
    <t>H3</t>
  </si>
  <si>
    <t>H4</t>
  </si>
  <si>
    <t>H5</t>
  </si>
  <si>
    <t>H6</t>
  </si>
  <si>
    <t>H7</t>
  </si>
  <si>
    <t>H8</t>
  </si>
  <si>
    <t>: no all WD</t>
  </si>
  <si>
    <t>S_t2</t>
  </si>
  <si>
    <t>F(S_t2)</t>
  </si>
  <si>
    <t>S</t>
  </si>
  <si>
    <t>DR_sample</t>
  </si>
  <si>
    <t>Perfect rating</t>
  </si>
  <si>
    <t>Grade</t>
  </si>
  <si>
    <t>B1</t>
  </si>
  <si>
    <t>B2</t>
  </si>
  <si>
    <t>Random rating</t>
  </si>
  <si>
    <t>C1</t>
  </si>
  <si>
    <t>AUC</t>
  </si>
  <si>
    <t xml:space="preserve">Monotonic function </t>
  </si>
  <si>
    <t>DR</t>
  </si>
  <si>
    <t>MLE</t>
  </si>
  <si>
    <t>MLE_ineq</t>
  </si>
  <si>
    <t>Num_rat</t>
  </si>
  <si>
    <t>MLE_logit</t>
  </si>
  <si>
    <t>N_t1</t>
  </si>
  <si>
    <t>D_t2</t>
  </si>
  <si>
    <t>F(N_t1)</t>
  </si>
  <si>
    <t>F(D_t2)</t>
  </si>
  <si>
    <t>My rating</t>
  </si>
  <si>
    <t>AR</t>
  </si>
  <si>
    <t>a</t>
  </si>
  <si>
    <t>b</t>
  </si>
  <si>
    <t xml:space="preserve">Exponential </t>
  </si>
  <si>
    <t>Logit</t>
  </si>
  <si>
    <t>LLF</t>
  </si>
  <si>
    <t>LLF_ineq</t>
  </si>
  <si>
    <t>LLF_func</t>
  </si>
  <si>
    <t>LLF_logit</t>
  </si>
  <si>
    <t>MLE_exp</t>
  </si>
  <si>
    <t>№3</t>
  </si>
  <si>
    <t>Wald CI</t>
  </si>
  <si>
    <t>Lower bound</t>
  </si>
  <si>
    <t>Upper bound</t>
  </si>
  <si>
    <t>Pairwise two-sample proportion test</t>
  </si>
  <si>
    <t>LR test</t>
  </si>
  <si>
    <t>H0:</t>
  </si>
  <si>
    <t>H1:</t>
  </si>
  <si>
    <t>There is no significant difference between PD at 5% significance level</t>
  </si>
  <si>
    <t>There is a significant difference between PD at 5% significance level</t>
  </si>
  <si>
    <t>Test-value</t>
  </si>
  <si>
    <t>Critical value</t>
  </si>
  <si>
    <t>Significant</t>
  </si>
  <si>
    <t>H0: The smaller model is the “best” model</t>
  </si>
  <si>
    <t>H1: The larger model is a significant improvement over the smaller one</t>
  </si>
  <si>
    <t>12_13</t>
  </si>
  <si>
    <t>13_14</t>
  </si>
  <si>
    <t>14_15</t>
  </si>
  <si>
    <t>15_16</t>
  </si>
  <si>
    <t>16_17</t>
  </si>
  <si>
    <t>From qualitative system to neural networks.</t>
  </si>
  <si>
    <t>As we can see the type model changing through the time.</t>
  </si>
  <si>
    <t>see  OeNB(2004)</t>
  </si>
  <si>
    <t xml:space="preserve"> It is a bad sign if the ROC curve is not concave because this indicates that  a rating class with a higher rating notch has a lower PD than the neighbouring rating class with a lower rating notch.</t>
  </si>
  <si>
    <t>CAP</t>
  </si>
  <si>
    <t>ROC</t>
  </si>
  <si>
    <t>no all WD</t>
  </si>
  <si>
    <t>no M\&amp;A and debt maturity</t>
  </si>
  <si>
    <t>AR statistics within the same period is stable. As we can see the differences between results is less than 1% trough different options. However, AR statistics within different years is unstable. AUC for CAP curve is always less than for the ROC curve. The reason for that : dependence of CAP  on DR. If DR became bigger (is bigger) the difference in AUC of CAP and ROC curves increases.</t>
  </si>
  <si>
    <t>In this task we oserved the quality of the rating system. Dataset consists out of 6 periods with 2 options for each of them.</t>
  </si>
  <si>
    <t>PIT PD reflects the probability of default in the future (usually on the horizon of one year) based on all currently available information about the borrower, taking into account future cyclical fluctuations in macroeconomic parameters (systemic risk) and idiosyncratic risk of the borrower and does not take into account possible stress scenarios.  In this sense, the assessment of PIT is the unconditional PD estimate. TTC PD reflects the expected probability of default over a long time horizon. This eliminates the impact of business cycles. In this case, the PD score is conditional.</t>
  </si>
  <si>
    <t>The cyclical nature of the PIT and TTC credit ratings is determined by the method of their construction. PIT PD exhibit countercyclical behavior: the probability of default increases during economic downturns and decreases during upturns. TTC PD are built in such a way that they change slightly during the business cycle. Accordingly, PIT PD is more volatile than TTC PD.</t>
  </si>
  <si>
    <t xml:space="preserve">As a result, we can guess that H1-H7 has TTC philosophy because of small volatility. A t the same time category H8 has PIT philosophy that is why this category is sensitive to the business cycle.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</si>
</sst>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charset val="204"/>
      <scheme val="minor"/>
    </font>
    <font>
      <sz val="11"/>
      <color theme="1"/>
      <name val="Calibri"/>
      <family val="2"/>
      <charset val="204"/>
      <scheme val="minor"/>
    </font>
    <font>
      <sz val="11"/>
      <color theme="1"/>
      <name val="Symbol"/>
      <family val="1"/>
      <charset val="2"/>
    </font>
    <font>
      <u/>
      <sz val="11"/>
      <color theme="10"/>
      <name val="Calibri"/>
      <family val="2"/>
      <charset val="204"/>
      <scheme val="minor"/>
    </font>
    <font>
      <sz val="11"/>
      <name val="Calibri"/>
      <family val="2"/>
      <charset val="204"/>
      <scheme val="minor"/>
    </font>
    <font>
      <b/>
      <sz val="11"/>
      <color theme="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4.9989318521683403E-2"/>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94">
    <xf numFmtId="0" fontId="0" fillId="0" borderId="0" xfId="0"/>
    <xf numFmtId="0" fontId="0" fillId="0" borderId="0" xfId="0" applyBorder="1"/>
    <xf numFmtId="164" fontId="0" fillId="0" borderId="0" xfId="1" applyNumberFormat="1" applyFont="1"/>
    <xf numFmtId="0" fontId="0" fillId="0" borderId="2" xfId="0" applyBorder="1"/>
    <xf numFmtId="0" fontId="0" fillId="0" borderId="3" xfId="0" applyBorder="1"/>
    <xf numFmtId="0" fontId="0" fillId="0" borderId="4" xfId="0" applyBorder="1"/>
    <xf numFmtId="10" fontId="0" fillId="0" borderId="0" xfId="1" applyNumberFormat="1" applyFont="1" applyBorder="1"/>
    <xf numFmtId="10" fontId="0" fillId="0" borderId="5" xfId="1" applyNumberFormat="1" applyFont="1" applyBorder="1"/>
    <xf numFmtId="0" fontId="0" fillId="0" borderId="6" xfId="0" applyBorder="1"/>
    <xf numFmtId="0" fontId="0" fillId="0" borderId="7" xfId="0" applyBorder="1"/>
    <xf numFmtId="10" fontId="0" fillId="0" borderId="7" xfId="1" applyNumberFormat="1" applyFont="1" applyBorder="1"/>
    <xf numFmtId="9" fontId="0" fillId="0" borderId="0" xfId="1" applyFont="1" applyBorder="1"/>
    <xf numFmtId="0" fontId="0" fillId="0" borderId="1" xfId="0" applyBorder="1"/>
    <xf numFmtId="9" fontId="0" fillId="0" borderId="5" xfId="1" applyFont="1" applyBorder="1"/>
    <xf numFmtId="9" fontId="0" fillId="0" borderId="7" xfId="1" applyFont="1" applyBorder="1"/>
    <xf numFmtId="9" fontId="0" fillId="0" borderId="8" xfId="1" applyFont="1" applyBorder="1"/>
    <xf numFmtId="9" fontId="0" fillId="0" borderId="0" xfId="0" applyNumberFormat="1" applyBorder="1"/>
    <xf numFmtId="9" fontId="0" fillId="0" borderId="5" xfId="0" applyNumberFormat="1" applyBorder="1"/>
    <xf numFmtId="9" fontId="0" fillId="0" borderId="7" xfId="0" applyNumberFormat="1" applyBorder="1"/>
    <xf numFmtId="9" fontId="4" fillId="0" borderId="8" xfId="2" applyNumberFormat="1" applyFont="1" applyBorder="1"/>
    <xf numFmtId="0" fontId="2" fillId="0" borderId="0" xfId="0" applyFont="1" applyBorder="1"/>
    <xf numFmtId="10" fontId="0" fillId="0" borderId="8" xfId="1" applyNumberFormat="1" applyFont="1" applyBorder="1"/>
    <xf numFmtId="0" fontId="0" fillId="0" borderId="11" xfId="0" applyBorder="1"/>
    <xf numFmtId="0" fontId="0" fillId="0" borderId="12" xfId="0" applyBorder="1"/>
    <xf numFmtId="14" fontId="0" fillId="2" borderId="10" xfId="0" applyNumberFormat="1" applyFill="1" applyBorder="1"/>
    <xf numFmtId="0" fontId="0" fillId="2" borderId="11" xfId="0" applyFill="1" applyBorder="1"/>
    <xf numFmtId="14" fontId="0" fillId="2" borderId="11" xfId="0" applyNumberFormat="1" applyFill="1" applyBorder="1"/>
    <xf numFmtId="0" fontId="0" fillId="2" borderId="12" xfId="0" applyFill="1" applyBorder="1"/>
    <xf numFmtId="0" fontId="0" fillId="0" borderId="9" xfId="0" applyBorder="1"/>
    <xf numFmtId="0" fontId="0" fillId="0" borderId="13" xfId="0" applyBorder="1"/>
    <xf numFmtId="0" fontId="0" fillId="0" borderId="14" xfId="0" applyBorder="1"/>
    <xf numFmtId="0" fontId="0" fillId="2" borderId="1" xfId="0" applyFill="1" applyBorder="1"/>
    <xf numFmtId="0" fontId="0" fillId="2" borderId="2" xfId="0" applyFill="1" applyBorder="1"/>
    <xf numFmtId="0" fontId="0" fillId="2" borderId="3" xfId="0" applyFill="1" applyBorder="1"/>
    <xf numFmtId="0" fontId="0" fillId="2" borderId="10" xfId="0" applyFill="1" applyBorder="1"/>
    <xf numFmtId="10" fontId="0" fillId="0" borderId="14" xfId="1" applyNumberFormat="1" applyFont="1" applyBorder="1"/>
    <xf numFmtId="0" fontId="2" fillId="0" borderId="9" xfId="0" applyFont="1" applyBorder="1"/>
    <xf numFmtId="9" fontId="0" fillId="0" borderId="9" xfId="1" applyFont="1" applyBorder="1"/>
    <xf numFmtId="10" fontId="0" fillId="0" borderId="9" xfId="1" applyNumberFormat="1" applyFont="1" applyBorder="1"/>
    <xf numFmtId="9" fontId="0" fillId="0" borderId="14" xfId="1" applyFont="1" applyBorder="1"/>
    <xf numFmtId="0" fontId="0" fillId="2" borderId="9" xfId="0" applyFill="1" applyBorder="1"/>
    <xf numFmtId="10" fontId="0" fillId="0" borderId="2" xfId="1" applyNumberFormat="1" applyFont="1" applyBorder="1"/>
    <xf numFmtId="14" fontId="0" fillId="2" borderId="1" xfId="0" applyNumberFormat="1" applyFill="1" applyBorder="1"/>
    <xf numFmtId="14" fontId="0" fillId="2" borderId="2" xfId="0" applyNumberFormat="1" applyFill="1" applyBorder="1"/>
    <xf numFmtId="0" fontId="2" fillId="0" borderId="10" xfId="0" applyFont="1" applyBorder="1"/>
    <xf numFmtId="10" fontId="0" fillId="0" borderId="0" xfId="1" applyNumberFormat="1" applyFont="1"/>
    <xf numFmtId="10" fontId="0" fillId="0" borderId="3" xfId="1" applyNumberFormat="1" applyFont="1" applyBorder="1"/>
    <xf numFmtId="0" fontId="0" fillId="2" borderId="0" xfId="0" applyFill="1"/>
    <xf numFmtId="0" fontId="0" fillId="0" borderId="9" xfId="0" applyFill="1" applyBorder="1"/>
    <xf numFmtId="0" fontId="0" fillId="0" borderId="9" xfId="1" applyNumberFormat="1" applyFont="1" applyBorder="1"/>
    <xf numFmtId="164" fontId="0" fillId="0" borderId="9" xfId="1" applyNumberFormat="1" applyFont="1" applyBorder="1"/>
    <xf numFmtId="0" fontId="0" fillId="0" borderId="8" xfId="0" applyBorder="1"/>
    <xf numFmtId="14" fontId="0" fillId="2" borderId="7" xfId="0" applyNumberFormat="1" applyFill="1" applyBorder="1"/>
    <xf numFmtId="0" fontId="0" fillId="2" borderId="7" xfId="0" applyFill="1" applyBorder="1"/>
    <xf numFmtId="0" fontId="0" fillId="0" borderId="10" xfId="0" applyBorder="1"/>
    <xf numFmtId="10" fontId="0" fillId="0" borderId="13" xfId="1" applyNumberFormat="1" applyFont="1" applyBorder="1"/>
    <xf numFmtId="0" fontId="0" fillId="0" borderId="13" xfId="1" applyNumberFormat="1" applyFont="1" applyBorder="1"/>
    <xf numFmtId="0" fontId="0" fillId="0" borderId="0" xfId="0" applyFill="1"/>
    <xf numFmtId="0" fontId="5" fillId="2" borderId="0" xfId="0" applyFont="1" applyFill="1"/>
    <xf numFmtId="0" fontId="0" fillId="3" borderId="9" xfId="0" applyFill="1" applyBorder="1"/>
    <xf numFmtId="0" fontId="0" fillId="4" borderId="9" xfId="0" applyFill="1" applyBorder="1"/>
    <xf numFmtId="0" fontId="0" fillId="5" borderId="9" xfId="0" applyFill="1" applyBorder="1"/>
    <xf numFmtId="0" fontId="0" fillId="4" borderId="0" xfId="0" applyFill="1"/>
    <xf numFmtId="0" fontId="0" fillId="5" borderId="0" xfId="0" applyFill="1"/>
    <xf numFmtId="0" fontId="0" fillId="0" borderId="9" xfId="0" applyFill="1" applyBorder="1" applyAlignment="1">
      <alignment horizontal="center" vertical="center"/>
    </xf>
    <xf numFmtId="0" fontId="0" fillId="6" borderId="0" xfId="0" applyFill="1"/>
    <xf numFmtId="0" fontId="0" fillId="7" borderId="0" xfId="0" applyFill="1"/>
    <xf numFmtId="17" fontId="0" fillId="0" borderId="9" xfId="0" applyNumberFormat="1" applyBorder="1"/>
    <xf numFmtId="10" fontId="0" fillId="0" borderId="15" xfId="0" applyNumberFormat="1" applyBorder="1"/>
    <xf numFmtId="0" fontId="0" fillId="0" borderId="16" xfId="0" applyBorder="1"/>
    <xf numFmtId="10" fontId="0" fillId="0" borderId="16" xfId="0" applyNumberFormat="1" applyBorder="1"/>
    <xf numFmtId="0" fontId="0" fillId="0" borderId="17" xfId="0" applyBorder="1"/>
    <xf numFmtId="0" fontId="0" fillId="0" borderId="0" xfId="0" applyAlignment="1">
      <alignment horizontal="center"/>
    </xf>
    <xf numFmtId="0" fontId="0" fillId="0" borderId="18" xfId="0" applyBorder="1"/>
    <xf numFmtId="0" fontId="0" fillId="0" borderId="19" xfId="0" applyBorder="1"/>
    <xf numFmtId="0" fontId="0" fillId="0" borderId="20" xfId="0" applyBorder="1"/>
    <xf numFmtId="0" fontId="0" fillId="0" borderId="0" xfId="0" applyAlignment="1">
      <alignment wrapText="1"/>
    </xf>
    <xf numFmtId="10" fontId="0" fillId="8" borderId="15" xfId="0" applyNumberFormat="1" applyFill="1" applyBorder="1"/>
    <xf numFmtId="0" fontId="0" fillId="8" borderId="16" xfId="0" applyFill="1" applyBorder="1"/>
    <xf numFmtId="10" fontId="0" fillId="8" borderId="16" xfId="0" applyNumberFormat="1" applyFill="1" applyBorder="1"/>
    <xf numFmtId="0" fontId="0" fillId="8" borderId="17" xfId="0" applyFill="1" applyBorder="1"/>
    <xf numFmtId="0" fontId="0" fillId="8" borderId="18" xfId="0" applyFill="1" applyBorder="1"/>
    <xf numFmtId="0" fontId="0" fillId="8" borderId="19" xfId="0" applyFill="1" applyBorder="1"/>
    <xf numFmtId="0" fontId="0" fillId="8" borderId="20" xfId="0" applyFill="1" applyBorder="1"/>
    <xf numFmtId="0" fontId="0" fillId="0" borderId="0" xfId="0" applyFill="1" applyAlignment="1">
      <alignment wrapText="1"/>
    </xf>
    <xf numFmtId="0" fontId="0" fillId="0" borderId="0" xfId="0" applyAlignment="1">
      <alignment horizontal="left" vertical="top" wrapText="1"/>
    </xf>
    <xf numFmtId="0" fontId="0" fillId="11" borderId="0" xfId="0" applyFill="1" applyAlignment="1">
      <alignment horizontal="center" vertical="center" wrapText="1"/>
    </xf>
    <xf numFmtId="0" fontId="0" fillId="11" borderId="0" xfId="0" applyFill="1" applyAlignment="1">
      <alignment horizontal="center" wrapText="1"/>
    </xf>
    <xf numFmtId="0" fontId="0" fillId="11" borderId="0" xfId="0" applyFill="1" applyAlignment="1">
      <alignment horizontal="left" vertical="top" wrapText="1"/>
    </xf>
    <xf numFmtId="0" fontId="4" fillId="3" borderId="13" xfId="0" applyFont="1" applyFill="1" applyBorder="1" applyAlignment="1">
      <alignment horizontal="center"/>
    </xf>
    <xf numFmtId="0" fontId="0" fillId="9" borderId="13" xfId="0" applyFill="1" applyBorder="1" applyAlignment="1">
      <alignment horizontal="center"/>
    </xf>
    <xf numFmtId="0" fontId="0" fillId="3" borderId="13" xfId="0" applyFill="1" applyBorder="1" applyAlignment="1">
      <alignment horizontal="center"/>
    </xf>
    <xf numFmtId="0" fontId="0" fillId="8" borderId="0" xfId="0" applyFill="1" applyAlignment="1">
      <alignment horizontal="left" vertical="top" wrapText="1"/>
    </xf>
    <xf numFmtId="0" fontId="0" fillId="10" borderId="9" xfId="0" applyFill="1" applyBorder="1" applyAlignment="1">
      <alignment horizontal="center"/>
    </xf>
  </cellXfs>
  <cellStyles count="3">
    <cellStyle name="Гиперссылка" xfId="2" builtinId="8"/>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№1!$R$1</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№1!$V$3:$V$11</c:f>
              <c:numCache>
                <c:formatCode>0.00%</c:formatCode>
                <c:ptCount val="9"/>
                <c:pt idx="0">
                  <c:v>1</c:v>
                </c:pt>
                <c:pt idx="1">
                  <c:v>0.9178272980501393</c:v>
                </c:pt>
                <c:pt idx="2">
                  <c:v>0.79247910863509752</c:v>
                </c:pt>
                <c:pt idx="3">
                  <c:v>0.61142061281337046</c:v>
                </c:pt>
                <c:pt idx="4">
                  <c:v>0.38579387186629527</c:v>
                </c:pt>
                <c:pt idx="5">
                  <c:v>0.27158774373259054</c:v>
                </c:pt>
                <c:pt idx="6">
                  <c:v>0.16573816155988857</c:v>
                </c:pt>
                <c:pt idx="7">
                  <c:v>6.9637883008356549E-2</c:v>
                </c:pt>
                <c:pt idx="8">
                  <c:v>0</c:v>
                </c:pt>
              </c:numCache>
            </c:numRef>
          </c:xVal>
          <c:yVal>
            <c:numRef>
              <c:f>№1!$W$3:$W$11</c:f>
              <c:numCache>
                <c:formatCode>0.00%</c:formatCode>
                <c:ptCount val="9"/>
                <c:pt idx="0">
                  <c:v>1</c:v>
                </c:pt>
                <c:pt idx="1">
                  <c:v>1</c:v>
                </c:pt>
                <c:pt idx="2">
                  <c:v>0.95454545454545459</c:v>
                </c:pt>
                <c:pt idx="3">
                  <c:v>0.84090909090909094</c:v>
                </c:pt>
                <c:pt idx="4">
                  <c:v>0.70454545454545459</c:v>
                </c:pt>
                <c:pt idx="5">
                  <c:v>0.59090909090909094</c:v>
                </c:pt>
                <c:pt idx="6">
                  <c:v>0.45454545454545453</c:v>
                </c:pt>
                <c:pt idx="7">
                  <c:v>0.40909090909090912</c:v>
                </c:pt>
                <c:pt idx="8">
                  <c:v>0</c:v>
                </c:pt>
              </c:numCache>
            </c:numRef>
          </c:yVal>
          <c:smooth val="0"/>
          <c:extLst>
            <c:ext xmlns:c16="http://schemas.microsoft.com/office/drawing/2014/chart" uri="{C3380CC4-5D6E-409C-BE32-E72D297353CC}">
              <c16:uniqueId val="{00000000-ECA2-5C4D-AEDC-C822167FEFEC}"/>
            </c:ext>
          </c:extLst>
        </c:ser>
        <c:ser>
          <c:idx val="1"/>
          <c:order val="1"/>
          <c:tx>
            <c:strRef>
              <c:f>№1!$Z$2</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№1!$AA$4:$AA$6</c:f>
              <c:numCache>
                <c:formatCode>0.00%</c:formatCode>
                <c:ptCount val="3"/>
                <c:pt idx="0">
                  <c:v>1</c:v>
                </c:pt>
                <c:pt idx="1">
                  <c:v>6.1281337047353758E-2</c:v>
                </c:pt>
                <c:pt idx="2">
                  <c:v>0</c:v>
                </c:pt>
              </c:numCache>
            </c:numRef>
          </c:xVal>
          <c:yVal>
            <c:numRef>
              <c:f>№1!$AB$4:$AB$6</c:f>
              <c:numCache>
                <c:formatCode>0%</c:formatCode>
                <c:ptCount val="3"/>
                <c:pt idx="0">
                  <c:v>1</c:v>
                </c:pt>
                <c:pt idx="1">
                  <c:v>1</c:v>
                </c:pt>
                <c:pt idx="2">
                  <c:v>0</c:v>
                </c:pt>
              </c:numCache>
            </c:numRef>
          </c:yVal>
          <c:smooth val="0"/>
          <c:extLst>
            <c:ext xmlns:c16="http://schemas.microsoft.com/office/drawing/2014/chart" uri="{C3380CC4-5D6E-409C-BE32-E72D297353CC}">
              <c16:uniqueId val="{00000001-ECA2-5C4D-AEDC-C822167FEFEC}"/>
            </c:ext>
          </c:extLst>
        </c:ser>
        <c:ser>
          <c:idx val="2"/>
          <c:order val="2"/>
          <c:tx>
            <c:strRef>
              <c:f>№1!$Z$8</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№1!$AB$10:$AB$11</c:f>
              <c:numCache>
                <c:formatCode>0%</c:formatCode>
                <c:ptCount val="2"/>
                <c:pt idx="0">
                  <c:v>1</c:v>
                </c:pt>
                <c:pt idx="1">
                  <c:v>0</c:v>
                </c:pt>
              </c:numCache>
            </c:numRef>
          </c:xVal>
          <c:yVal>
            <c:numRef>
              <c:f>№1!$AA$10:$AA$11</c:f>
              <c:numCache>
                <c:formatCode>0%</c:formatCode>
                <c:ptCount val="2"/>
                <c:pt idx="0">
                  <c:v>1</c:v>
                </c:pt>
                <c:pt idx="1">
                  <c:v>0</c:v>
                </c:pt>
              </c:numCache>
            </c:numRef>
          </c:yVal>
          <c:smooth val="0"/>
          <c:extLst>
            <c:ext xmlns:c16="http://schemas.microsoft.com/office/drawing/2014/chart" uri="{C3380CC4-5D6E-409C-BE32-E72D297353CC}">
              <c16:uniqueId val="{00000002-ECA2-5C4D-AEDC-C822167FEFEC}"/>
            </c:ext>
          </c:extLst>
        </c:ser>
        <c:dLbls>
          <c:showLegendKey val="0"/>
          <c:showVal val="0"/>
          <c:showCatName val="0"/>
          <c:showSerName val="0"/>
          <c:showPercent val="0"/>
          <c:showBubbleSize val="0"/>
        </c:dLbls>
        <c:axId val="310132464"/>
        <c:axId val="556559488"/>
      </c:scatterChart>
      <c:valAx>
        <c:axId val="31013246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56559488"/>
        <c:crosses val="autoZero"/>
        <c:crossBetween val="midCat"/>
      </c:valAx>
      <c:valAx>
        <c:axId val="55655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101324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effectLst/>
              </a:rPr>
              <a:t>CAP</a:t>
            </a:r>
            <a:endParaRPr lang="ru-R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№1!$A$1</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№1!$E$3:$E$11</c:f>
              <c:numCache>
                <c:formatCode>0.00%</c:formatCode>
                <c:ptCount val="9"/>
                <c:pt idx="0">
                  <c:v>1</c:v>
                </c:pt>
                <c:pt idx="1">
                  <c:v>0.91906721536351166</c:v>
                </c:pt>
                <c:pt idx="2">
                  <c:v>0.79561042524005487</c:v>
                </c:pt>
                <c:pt idx="3">
                  <c:v>0.61591220850480111</c:v>
                </c:pt>
                <c:pt idx="4">
                  <c:v>0.39094650205761317</c:v>
                </c:pt>
                <c:pt idx="5">
                  <c:v>0.27023319615912206</c:v>
                </c:pt>
                <c:pt idx="6">
                  <c:v>0.16323731138545952</c:v>
                </c:pt>
                <c:pt idx="7">
                  <c:v>6.8587105624142664E-2</c:v>
                </c:pt>
                <c:pt idx="8">
                  <c:v>0</c:v>
                </c:pt>
              </c:numCache>
            </c:numRef>
          </c:xVal>
          <c:yVal>
            <c:numRef>
              <c:f>№1!$F$3:$F$11</c:f>
              <c:numCache>
                <c:formatCode>0.00%</c:formatCode>
                <c:ptCount val="9"/>
                <c:pt idx="0">
                  <c:v>1</c:v>
                </c:pt>
                <c:pt idx="1">
                  <c:v>1</c:v>
                </c:pt>
                <c:pt idx="2">
                  <c:v>0.95454545454545459</c:v>
                </c:pt>
                <c:pt idx="3">
                  <c:v>0.84090909090909094</c:v>
                </c:pt>
                <c:pt idx="4">
                  <c:v>0.70454545454545459</c:v>
                </c:pt>
                <c:pt idx="5">
                  <c:v>0.59090909090909094</c:v>
                </c:pt>
                <c:pt idx="6">
                  <c:v>0.45454545454545453</c:v>
                </c:pt>
                <c:pt idx="7">
                  <c:v>0.40909090909090912</c:v>
                </c:pt>
                <c:pt idx="8">
                  <c:v>0</c:v>
                </c:pt>
              </c:numCache>
            </c:numRef>
          </c:yVal>
          <c:smooth val="0"/>
          <c:extLst>
            <c:ext xmlns:c16="http://schemas.microsoft.com/office/drawing/2014/chart" uri="{C3380CC4-5D6E-409C-BE32-E72D297353CC}">
              <c16:uniqueId val="{00000000-8DF1-594E-A94E-419D268FE1BC}"/>
            </c:ext>
          </c:extLst>
        </c:ser>
        <c:ser>
          <c:idx val="1"/>
          <c:order val="1"/>
          <c:tx>
            <c:strRef>
              <c:f>№1!$I$2</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№1!$J$4:$J$6</c:f>
              <c:numCache>
                <c:formatCode>0.00%</c:formatCode>
                <c:ptCount val="3"/>
                <c:pt idx="0">
                  <c:v>1</c:v>
                </c:pt>
                <c:pt idx="1">
                  <c:v>6.035665294924554E-2</c:v>
                </c:pt>
                <c:pt idx="2">
                  <c:v>0</c:v>
                </c:pt>
              </c:numCache>
            </c:numRef>
          </c:xVal>
          <c:yVal>
            <c:numRef>
              <c:f>№1!$K$4:$K$6</c:f>
              <c:numCache>
                <c:formatCode>0%</c:formatCode>
                <c:ptCount val="3"/>
                <c:pt idx="0">
                  <c:v>1</c:v>
                </c:pt>
                <c:pt idx="1">
                  <c:v>1</c:v>
                </c:pt>
                <c:pt idx="2">
                  <c:v>0</c:v>
                </c:pt>
              </c:numCache>
            </c:numRef>
          </c:yVal>
          <c:smooth val="0"/>
          <c:extLst>
            <c:ext xmlns:c16="http://schemas.microsoft.com/office/drawing/2014/chart" uri="{C3380CC4-5D6E-409C-BE32-E72D297353CC}">
              <c16:uniqueId val="{00000001-8DF1-594E-A94E-419D268FE1BC}"/>
            </c:ext>
          </c:extLst>
        </c:ser>
        <c:ser>
          <c:idx val="2"/>
          <c:order val="2"/>
          <c:tx>
            <c:strRef>
              <c:f>№1!$I$8</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№1!$J$10:$J$11</c:f>
              <c:numCache>
                <c:formatCode>0%</c:formatCode>
                <c:ptCount val="2"/>
                <c:pt idx="0">
                  <c:v>1</c:v>
                </c:pt>
                <c:pt idx="1">
                  <c:v>0</c:v>
                </c:pt>
              </c:numCache>
            </c:numRef>
          </c:xVal>
          <c:yVal>
            <c:numRef>
              <c:f>№1!$K$10:$K$11</c:f>
              <c:numCache>
                <c:formatCode>0%</c:formatCode>
                <c:ptCount val="2"/>
                <c:pt idx="0">
                  <c:v>1</c:v>
                </c:pt>
                <c:pt idx="1">
                  <c:v>0</c:v>
                </c:pt>
              </c:numCache>
            </c:numRef>
          </c:yVal>
          <c:smooth val="0"/>
          <c:extLst>
            <c:ext xmlns:c16="http://schemas.microsoft.com/office/drawing/2014/chart" uri="{C3380CC4-5D6E-409C-BE32-E72D297353CC}">
              <c16:uniqueId val="{00000002-8DF1-594E-A94E-419D268FE1BC}"/>
            </c:ext>
          </c:extLst>
        </c:ser>
        <c:dLbls>
          <c:showLegendKey val="0"/>
          <c:showVal val="0"/>
          <c:showCatName val="0"/>
          <c:showSerName val="0"/>
          <c:showPercent val="0"/>
          <c:showBubbleSize val="0"/>
        </c:dLbls>
        <c:axId val="555692544"/>
        <c:axId val="555694176"/>
      </c:scatterChart>
      <c:valAx>
        <c:axId val="55569254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55694176"/>
        <c:crosses val="autoZero"/>
        <c:crossBetween val="midCat"/>
      </c:valAx>
      <c:valAx>
        <c:axId val="5556941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556925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№1!$A$32</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№1!$E$34:$E$42</c:f>
              <c:numCache>
                <c:formatCode>0.00%</c:formatCode>
                <c:ptCount val="9"/>
                <c:pt idx="0">
                  <c:v>1</c:v>
                </c:pt>
                <c:pt idx="1">
                  <c:v>0.90557939914163088</c:v>
                </c:pt>
                <c:pt idx="2">
                  <c:v>0.76251788268955656</c:v>
                </c:pt>
                <c:pt idx="3">
                  <c:v>0.57510729613733902</c:v>
                </c:pt>
                <c:pt idx="4">
                  <c:v>0.35622317596566522</c:v>
                </c:pt>
                <c:pt idx="5">
                  <c:v>0.24606580829756797</c:v>
                </c:pt>
                <c:pt idx="6">
                  <c:v>0.14735336194563661</c:v>
                </c:pt>
                <c:pt idx="7">
                  <c:v>7.4391988555078684E-2</c:v>
                </c:pt>
                <c:pt idx="8">
                  <c:v>0</c:v>
                </c:pt>
              </c:numCache>
            </c:numRef>
          </c:xVal>
          <c:yVal>
            <c:numRef>
              <c:f>№1!$F$34:$F$42</c:f>
              <c:numCache>
                <c:formatCode>0.00%</c:formatCode>
                <c:ptCount val="9"/>
                <c:pt idx="0">
                  <c:v>1</c:v>
                </c:pt>
                <c:pt idx="1">
                  <c:v>1</c:v>
                </c:pt>
                <c:pt idx="2">
                  <c:v>0.97499999999999998</c:v>
                </c:pt>
                <c:pt idx="3">
                  <c:v>0.97499999999999998</c:v>
                </c:pt>
                <c:pt idx="4">
                  <c:v>0.8</c:v>
                </c:pt>
                <c:pt idx="5">
                  <c:v>0.75</c:v>
                </c:pt>
                <c:pt idx="6">
                  <c:v>0.6</c:v>
                </c:pt>
                <c:pt idx="7">
                  <c:v>0.45</c:v>
                </c:pt>
                <c:pt idx="8">
                  <c:v>0</c:v>
                </c:pt>
              </c:numCache>
            </c:numRef>
          </c:yVal>
          <c:smooth val="0"/>
          <c:extLst>
            <c:ext xmlns:c16="http://schemas.microsoft.com/office/drawing/2014/chart" uri="{C3380CC4-5D6E-409C-BE32-E72D297353CC}">
              <c16:uniqueId val="{00000000-0195-6C4D-9516-AC110A25F450}"/>
            </c:ext>
          </c:extLst>
        </c:ser>
        <c:ser>
          <c:idx val="1"/>
          <c:order val="1"/>
          <c:tx>
            <c:strRef>
              <c:f>№1!$I$32</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№1!$J$34:$J$36</c:f>
              <c:numCache>
                <c:formatCode>0.00%</c:formatCode>
                <c:ptCount val="3"/>
                <c:pt idx="0">
                  <c:v>1</c:v>
                </c:pt>
                <c:pt idx="1">
                  <c:v>5.7224606580829757E-2</c:v>
                </c:pt>
                <c:pt idx="2">
                  <c:v>0</c:v>
                </c:pt>
              </c:numCache>
            </c:numRef>
          </c:xVal>
          <c:yVal>
            <c:numRef>
              <c:f>№1!$K$34:$K$36</c:f>
              <c:numCache>
                <c:formatCode>0%</c:formatCode>
                <c:ptCount val="3"/>
                <c:pt idx="0">
                  <c:v>1</c:v>
                </c:pt>
                <c:pt idx="1">
                  <c:v>1</c:v>
                </c:pt>
                <c:pt idx="2">
                  <c:v>0</c:v>
                </c:pt>
              </c:numCache>
            </c:numRef>
          </c:yVal>
          <c:smooth val="0"/>
          <c:extLst>
            <c:ext xmlns:c16="http://schemas.microsoft.com/office/drawing/2014/chart" uri="{C3380CC4-5D6E-409C-BE32-E72D297353CC}">
              <c16:uniqueId val="{00000001-0195-6C4D-9516-AC110A25F450}"/>
            </c:ext>
          </c:extLst>
        </c:ser>
        <c:ser>
          <c:idx val="2"/>
          <c:order val="2"/>
          <c:tx>
            <c:strRef>
              <c:f>№1!$I$38</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№1!$J$40:$J$41</c:f>
              <c:numCache>
                <c:formatCode>0%</c:formatCode>
                <c:ptCount val="2"/>
                <c:pt idx="0">
                  <c:v>1</c:v>
                </c:pt>
                <c:pt idx="1">
                  <c:v>0</c:v>
                </c:pt>
              </c:numCache>
            </c:numRef>
          </c:xVal>
          <c:yVal>
            <c:numRef>
              <c:f>№1!$K$40:$K$41</c:f>
              <c:numCache>
                <c:formatCode>0%</c:formatCode>
                <c:ptCount val="2"/>
                <c:pt idx="0">
                  <c:v>1</c:v>
                </c:pt>
                <c:pt idx="1">
                  <c:v>0</c:v>
                </c:pt>
              </c:numCache>
            </c:numRef>
          </c:yVal>
          <c:smooth val="0"/>
          <c:extLst>
            <c:ext xmlns:c16="http://schemas.microsoft.com/office/drawing/2014/chart" uri="{C3380CC4-5D6E-409C-BE32-E72D297353CC}">
              <c16:uniqueId val="{00000002-0195-6C4D-9516-AC110A25F450}"/>
            </c:ext>
          </c:extLst>
        </c:ser>
        <c:dLbls>
          <c:showLegendKey val="0"/>
          <c:showVal val="0"/>
          <c:showCatName val="0"/>
          <c:showSerName val="0"/>
          <c:showPercent val="0"/>
          <c:showBubbleSize val="0"/>
        </c:dLbls>
        <c:axId val="514214176"/>
        <c:axId val="512579984"/>
      </c:scatterChart>
      <c:valAx>
        <c:axId val="51421417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12579984"/>
        <c:crosses val="autoZero"/>
        <c:crossBetween val="midCat"/>
      </c:valAx>
      <c:valAx>
        <c:axId val="5125799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142141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№1!$R$32</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№1!$V$34:$V$42</c:f>
              <c:numCache>
                <c:formatCode>0.00%</c:formatCode>
                <c:ptCount val="9"/>
                <c:pt idx="0">
                  <c:v>1</c:v>
                </c:pt>
                <c:pt idx="1">
                  <c:v>0.90364963503649631</c:v>
                </c:pt>
                <c:pt idx="2">
                  <c:v>0.75912408759124084</c:v>
                </c:pt>
                <c:pt idx="3">
                  <c:v>0.57664233576642332</c:v>
                </c:pt>
                <c:pt idx="4">
                  <c:v>0.35912408759124087</c:v>
                </c:pt>
                <c:pt idx="5">
                  <c:v>0.25109489051094891</c:v>
                </c:pt>
                <c:pt idx="6">
                  <c:v>0.15036496350364964</c:v>
                </c:pt>
                <c:pt idx="7">
                  <c:v>7.5912408759124084E-2</c:v>
                </c:pt>
                <c:pt idx="8">
                  <c:v>0</c:v>
                </c:pt>
              </c:numCache>
            </c:numRef>
          </c:xVal>
          <c:yVal>
            <c:numRef>
              <c:f>№1!$W$34:$W$42</c:f>
              <c:numCache>
                <c:formatCode>0.00%</c:formatCode>
                <c:ptCount val="9"/>
                <c:pt idx="0">
                  <c:v>1</c:v>
                </c:pt>
                <c:pt idx="1">
                  <c:v>1</c:v>
                </c:pt>
                <c:pt idx="2">
                  <c:v>0.97499999999999998</c:v>
                </c:pt>
                <c:pt idx="3">
                  <c:v>0.97499999999999998</c:v>
                </c:pt>
                <c:pt idx="4">
                  <c:v>0.8</c:v>
                </c:pt>
                <c:pt idx="5">
                  <c:v>0.75</c:v>
                </c:pt>
                <c:pt idx="6">
                  <c:v>0.6</c:v>
                </c:pt>
                <c:pt idx="7">
                  <c:v>0.45</c:v>
                </c:pt>
                <c:pt idx="8">
                  <c:v>0</c:v>
                </c:pt>
              </c:numCache>
            </c:numRef>
          </c:yVal>
          <c:smooth val="0"/>
          <c:extLst>
            <c:ext xmlns:c16="http://schemas.microsoft.com/office/drawing/2014/chart" uri="{C3380CC4-5D6E-409C-BE32-E72D297353CC}">
              <c16:uniqueId val="{00000000-362C-9A44-BF69-3B4C7ABBCE29}"/>
            </c:ext>
          </c:extLst>
        </c:ser>
        <c:ser>
          <c:idx val="1"/>
          <c:order val="1"/>
          <c:tx>
            <c:strRef>
              <c:f>№1!$Z$33</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№1!$AA$35:$AA$37</c:f>
              <c:numCache>
                <c:formatCode>0.00%</c:formatCode>
                <c:ptCount val="3"/>
                <c:pt idx="0">
                  <c:v>1</c:v>
                </c:pt>
                <c:pt idx="1">
                  <c:v>5.8394160583941604E-2</c:v>
                </c:pt>
                <c:pt idx="2">
                  <c:v>0</c:v>
                </c:pt>
              </c:numCache>
            </c:numRef>
          </c:xVal>
          <c:yVal>
            <c:numRef>
              <c:f>№1!$AB$35:$AB$37</c:f>
              <c:numCache>
                <c:formatCode>0%</c:formatCode>
                <c:ptCount val="3"/>
                <c:pt idx="0">
                  <c:v>1</c:v>
                </c:pt>
                <c:pt idx="1">
                  <c:v>1</c:v>
                </c:pt>
                <c:pt idx="2">
                  <c:v>0</c:v>
                </c:pt>
              </c:numCache>
            </c:numRef>
          </c:yVal>
          <c:smooth val="0"/>
          <c:extLst>
            <c:ext xmlns:c16="http://schemas.microsoft.com/office/drawing/2014/chart" uri="{C3380CC4-5D6E-409C-BE32-E72D297353CC}">
              <c16:uniqueId val="{00000001-362C-9A44-BF69-3B4C7ABBCE29}"/>
            </c:ext>
          </c:extLst>
        </c:ser>
        <c:ser>
          <c:idx val="2"/>
          <c:order val="2"/>
          <c:tx>
            <c:strRef>
              <c:f>№1!$Z$39</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№1!$AA$41:$AA$42</c:f>
              <c:numCache>
                <c:formatCode>0%</c:formatCode>
                <c:ptCount val="2"/>
                <c:pt idx="0">
                  <c:v>1</c:v>
                </c:pt>
                <c:pt idx="1">
                  <c:v>0</c:v>
                </c:pt>
              </c:numCache>
            </c:numRef>
          </c:xVal>
          <c:yVal>
            <c:numRef>
              <c:f>№1!$AB$41:$AB$42</c:f>
              <c:numCache>
                <c:formatCode>0%</c:formatCode>
                <c:ptCount val="2"/>
                <c:pt idx="0">
                  <c:v>1</c:v>
                </c:pt>
                <c:pt idx="1">
                  <c:v>0</c:v>
                </c:pt>
              </c:numCache>
            </c:numRef>
          </c:yVal>
          <c:smooth val="0"/>
          <c:extLst>
            <c:ext xmlns:c16="http://schemas.microsoft.com/office/drawing/2014/chart" uri="{C3380CC4-5D6E-409C-BE32-E72D297353CC}">
              <c16:uniqueId val="{00000002-362C-9A44-BF69-3B4C7ABBCE29}"/>
            </c:ext>
          </c:extLst>
        </c:ser>
        <c:dLbls>
          <c:showLegendKey val="0"/>
          <c:showVal val="0"/>
          <c:showCatName val="0"/>
          <c:showSerName val="0"/>
          <c:showPercent val="0"/>
          <c:showBubbleSize val="0"/>
        </c:dLbls>
        <c:axId val="554252736"/>
        <c:axId val="519284944"/>
      </c:scatterChart>
      <c:valAx>
        <c:axId val="55425273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19284944"/>
        <c:crosses val="autoZero"/>
        <c:crossBetween val="midCat"/>
      </c:valAx>
      <c:valAx>
        <c:axId val="5192849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542527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№1!$A$1</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№1!$G$3:$G$11</c:f>
              <c:numCache>
                <c:formatCode>0.00%</c:formatCode>
                <c:ptCount val="9"/>
                <c:pt idx="0">
                  <c:v>1</c:v>
                </c:pt>
                <c:pt idx="1">
                  <c:v>0.91386861313868617</c:v>
                </c:pt>
                <c:pt idx="2">
                  <c:v>0.78540145985401455</c:v>
                </c:pt>
                <c:pt idx="3">
                  <c:v>0.60145985401459856</c:v>
                </c:pt>
                <c:pt idx="4">
                  <c:v>0.3708029197080292</c:v>
                </c:pt>
                <c:pt idx="5">
                  <c:v>0.24963503649635035</c:v>
                </c:pt>
                <c:pt idx="6">
                  <c:v>0.14452554744525548</c:v>
                </c:pt>
                <c:pt idx="7">
                  <c:v>4.6715328467153282E-2</c:v>
                </c:pt>
                <c:pt idx="8">
                  <c:v>0</c:v>
                </c:pt>
              </c:numCache>
            </c:numRef>
          </c:xVal>
          <c:yVal>
            <c:numRef>
              <c:f>№1!$F$3:$F$11</c:f>
              <c:numCache>
                <c:formatCode>0.00%</c:formatCode>
                <c:ptCount val="9"/>
                <c:pt idx="0">
                  <c:v>1</c:v>
                </c:pt>
                <c:pt idx="1">
                  <c:v>1</c:v>
                </c:pt>
                <c:pt idx="2">
                  <c:v>0.95454545454545459</c:v>
                </c:pt>
                <c:pt idx="3">
                  <c:v>0.84090909090909094</c:v>
                </c:pt>
                <c:pt idx="4">
                  <c:v>0.70454545454545459</c:v>
                </c:pt>
                <c:pt idx="5">
                  <c:v>0.59090909090909094</c:v>
                </c:pt>
                <c:pt idx="6">
                  <c:v>0.45454545454545453</c:v>
                </c:pt>
                <c:pt idx="7">
                  <c:v>0.40909090909090912</c:v>
                </c:pt>
                <c:pt idx="8">
                  <c:v>0</c:v>
                </c:pt>
              </c:numCache>
            </c:numRef>
          </c:yVal>
          <c:smooth val="0"/>
          <c:extLst>
            <c:ext xmlns:c16="http://schemas.microsoft.com/office/drawing/2014/chart" uri="{C3380CC4-5D6E-409C-BE32-E72D297353CC}">
              <c16:uniqueId val="{00000000-FDBC-6849-993A-104A54E2F529}"/>
            </c:ext>
          </c:extLst>
        </c:ser>
        <c:ser>
          <c:idx val="1"/>
          <c:order val="1"/>
          <c:tx>
            <c:strRef>
              <c:f>№1!$I$2</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№1!$L$4:$L$6</c:f>
              <c:numCache>
                <c:formatCode>0%</c:formatCode>
                <c:ptCount val="3"/>
                <c:pt idx="0">
                  <c:v>1</c:v>
                </c:pt>
                <c:pt idx="1">
                  <c:v>0</c:v>
                </c:pt>
                <c:pt idx="2">
                  <c:v>0</c:v>
                </c:pt>
              </c:numCache>
            </c:numRef>
          </c:xVal>
          <c:yVal>
            <c:numRef>
              <c:f>№1!$K$4:$K$6</c:f>
              <c:numCache>
                <c:formatCode>0%</c:formatCode>
                <c:ptCount val="3"/>
                <c:pt idx="0">
                  <c:v>1</c:v>
                </c:pt>
                <c:pt idx="1">
                  <c:v>1</c:v>
                </c:pt>
                <c:pt idx="2">
                  <c:v>0</c:v>
                </c:pt>
              </c:numCache>
            </c:numRef>
          </c:yVal>
          <c:smooth val="0"/>
          <c:extLst>
            <c:ext xmlns:c16="http://schemas.microsoft.com/office/drawing/2014/chart" uri="{C3380CC4-5D6E-409C-BE32-E72D297353CC}">
              <c16:uniqueId val="{00000001-FDBC-6849-993A-104A54E2F529}"/>
            </c:ext>
          </c:extLst>
        </c:ser>
        <c:ser>
          <c:idx val="2"/>
          <c:order val="2"/>
          <c:tx>
            <c:strRef>
              <c:f>№1!$I$8</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№1!$K$10:$K$11</c:f>
              <c:numCache>
                <c:formatCode>0%</c:formatCode>
                <c:ptCount val="2"/>
                <c:pt idx="0">
                  <c:v>1</c:v>
                </c:pt>
                <c:pt idx="1">
                  <c:v>0</c:v>
                </c:pt>
              </c:numCache>
            </c:numRef>
          </c:xVal>
          <c:yVal>
            <c:numRef>
              <c:f>№1!$J$10:$J$11</c:f>
              <c:numCache>
                <c:formatCode>0%</c:formatCode>
                <c:ptCount val="2"/>
                <c:pt idx="0">
                  <c:v>1</c:v>
                </c:pt>
                <c:pt idx="1">
                  <c:v>0</c:v>
                </c:pt>
              </c:numCache>
            </c:numRef>
          </c:yVal>
          <c:smooth val="0"/>
          <c:extLst>
            <c:ext xmlns:c16="http://schemas.microsoft.com/office/drawing/2014/chart" uri="{C3380CC4-5D6E-409C-BE32-E72D297353CC}">
              <c16:uniqueId val="{00000002-FDBC-6849-993A-104A54E2F529}"/>
            </c:ext>
          </c:extLst>
        </c:ser>
        <c:dLbls>
          <c:showLegendKey val="0"/>
          <c:showVal val="0"/>
          <c:showCatName val="0"/>
          <c:showSerName val="0"/>
          <c:showPercent val="0"/>
          <c:showBubbleSize val="0"/>
        </c:dLbls>
        <c:axId val="1938927215"/>
        <c:axId val="1926321391"/>
      </c:scatterChart>
      <c:valAx>
        <c:axId val="193892721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6321391"/>
        <c:crosses val="autoZero"/>
        <c:crossBetween val="midCat"/>
      </c:valAx>
      <c:valAx>
        <c:axId val="19263213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389272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№1!$R$1</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№1!$X$3:$X$11</c:f>
              <c:numCache>
                <c:formatCode>0.00%</c:formatCode>
                <c:ptCount val="9"/>
                <c:pt idx="0">
                  <c:v>1</c:v>
                </c:pt>
                <c:pt idx="1">
                  <c:v>0.91246290801186947</c:v>
                </c:pt>
                <c:pt idx="2">
                  <c:v>0.78189910979228483</c:v>
                </c:pt>
                <c:pt idx="3">
                  <c:v>0.59643916913946593</c:v>
                </c:pt>
                <c:pt idx="4">
                  <c:v>0.36498516320474778</c:v>
                </c:pt>
                <c:pt idx="5">
                  <c:v>0.25074183976261127</c:v>
                </c:pt>
                <c:pt idx="6">
                  <c:v>0.14688427299703263</c:v>
                </c:pt>
                <c:pt idx="7">
                  <c:v>4.7477744807121663E-2</c:v>
                </c:pt>
                <c:pt idx="8">
                  <c:v>0</c:v>
                </c:pt>
              </c:numCache>
            </c:numRef>
          </c:xVal>
          <c:yVal>
            <c:numRef>
              <c:f>№1!$W$3:$W$11</c:f>
              <c:numCache>
                <c:formatCode>0.00%</c:formatCode>
                <c:ptCount val="9"/>
                <c:pt idx="0">
                  <c:v>1</c:v>
                </c:pt>
                <c:pt idx="1">
                  <c:v>1</c:v>
                </c:pt>
                <c:pt idx="2">
                  <c:v>0.95454545454545459</c:v>
                </c:pt>
                <c:pt idx="3">
                  <c:v>0.84090909090909094</c:v>
                </c:pt>
                <c:pt idx="4">
                  <c:v>0.70454545454545459</c:v>
                </c:pt>
                <c:pt idx="5">
                  <c:v>0.59090909090909094</c:v>
                </c:pt>
                <c:pt idx="6">
                  <c:v>0.45454545454545453</c:v>
                </c:pt>
                <c:pt idx="7">
                  <c:v>0.40909090909090912</c:v>
                </c:pt>
                <c:pt idx="8">
                  <c:v>0</c:v>
                </c:pt>
              </c:numCache>
            </c:numRef>
          </c:yVal>
          <c:smooth val="0"/>
          <c:extLst>
            <c:ext xmlns:c16="http://schemas.microsoft.com/office/drawing/2014/chart" uri="{C3380CC4-5D6E-409C-BE32-E72D297353CC}">
              <c16:uniqueId val="{00000000-545F-A445-A09C-512A74FCA89F}"/>
            </c:ext>
          </c:extLst>
        </c:ser>
        <c:ser>
          <c:idx val="1"/>
          <c:order val="1"/>
          <c:tx>
            <c:strRef>
              <c:f>№1!$Z$2</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№1!$AC$4:$AC$6</c:f>
              <c:numCache>
                <c:formatCode>0%</c:formatCode>
                <c:ptCount val="3"/>
                <c:pt idx="0">
                  <c:v>1</c:v>
                </c:pt>
                <c:pt idx="1">
                  <c:v>0</c:v>
                </c:pt>
                <c:pt idx="2">
                  <c:v>0</c:v>
                </c:pt>
              </c:numCache>
            </c:numRef>
          </c:xVal>
          <c:yVal>
            <c:numRef>
              <c:f>№1!$AB$4:$AB$6</c:f>
              <c:numCache>
                <c:formatCode>0%</c:formatCode>
                <c:ptCount val="3"/>
                <c:pt idx="0">
                  <c:v>1</c:v>
                </c:pt>
                <c:pt idx="1">
                  <c:v>1</c:v>
                </c:pt>
                <c:pt idx="2">
                  <c:v>0</c:v>
                </c:pt>
              </c:numCache>
            </c:numRef>
          </c:yVal>
          <c:smooth val="0"/>
          <c:extLst>
            <c:ext xmlns:c16="http://schemas.microsoft.com/office/drawing/2014/chart" uri="{C3380CC4-5D6E-409C-BE32-E72D297353CC}">
              <c16:uniqueId val="{00000001-545F-A445-A09C-512A74FCA89F}"/>
            </c:ext>
          </c:extLst>
        </c:ser>
        <c:ser>
          <c:idx val="2"/>
          <c:order val="2"/>
          <c:tx>
            <c:strRef>
              <c:f>№1!$Z$8</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№1!$AA$10:$AA$11</c:f>
              <c:numCache>
                <c:formatCode>0%</c:formatCode>
                <c:ptCount val="2"/>
                <c:pt idx="0">
                  <c:v>1</c:v>
                </c:pt>
                <c:pt idx="1">
                  <c:v>0</c:v>
                </c:pt>
              </c:numCache>
            </c:numRef>
          </c:xVal>
          <c:yVal>
            <c:numRef>
              <c:f>№1!$AB$10:$AB$11</c:f>
              <c:numCache>
                <c:formatCode>0%</c:formatCode>
                <c:ptCount val="2"/>
                <c:pt idx="0">
                  <c:v>1</c:v>
                </c:pt>
                <c:pt idx="1">
                  <c:v>0</c:v>
                </c:pt>
              </c:numCache>
            </c:numRef>
          </c:yVal>
          <c:smooth val="0"/>
          <c:extLst>
            <c:ext xmlns:c16="http://schemas.microsoft.com/office/drawing/2014/chart" uri="{C3380CC4-5D6E-409C-BE32-E72D297353CC}">
              <c16:uniqueId val="{00000002-545F-A445-A09C-512A74FCA89F}"/>
            </c:ext>
          </c:extLst>
        </c:ser>
        <c:dLbls>
          <c:showLegendKey val="0"/>
          <c:showVal val="0"/>
          <c:showCatName val="0"/>
          <c:showSerName val="0"/>
          <c:showPercent val="0"/>
          <c:showBubbleSize val="0"/>
        </c:dLbls>
        <c:axId val="1926697455"/>
        <c:axId val="1923359903"/>
      </c:scatterChart>
      <c:valAx>
        <c:axId val="192669745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3359903"/>
        <c:crosses val="autoZero"/>
        <c:crossBetween val="midCat"/>
      </c:valAx>
      <c:valAx>
        <c:axId val="19233599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66974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№1!$A$32</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№1!$G$34:$G$42</c:f>
              <c:numCache>
                <c:formatCode>0.00%</c:formatCode>
                <c:ptCount val="9"/>
                <c:pt idx="0">
                  <c:v>1</c:v>
                </c:pt>
                <c:pt idx="1">
                  <c:v>0.89984825493171472</c:v>
                </c:pt>
                <c:pt idx="2">
                  <c:v>0.74962063732928674</c:v>
                </c:pt>
                <c:pt idx="3">
                  <c:v>0.5508345978755691</c:v>
                </c:pt>
                <c:pt idx="4">
                  <c:v>0.3292867981790592</c:v>
                </c:pt>
                <c:pt idx="5">
                  <c:v>0.21547799696509864</c:v>
                </c:pt>
                <c:pt idx="6">
                  <c:v>0.11987860394537178</c:v>
                </c:pt>
                <c:pt idx="7">
                  <c:v>5.1593323216995446E-2</c:v>
                </c:pt>
                <c:pt idx="8">
                  <c:v>0</c:v>
                </c:pt>
              </c:numCache>
            </c:numRef>
          </c:xVal>
          <c:yVal>
            <c:numRef>
              <c:f>№1!$F$34:$F$42</c:f>
              <c:numCache>
                <c:formatCode>0.00%</c:formatCode>
                <c:ptCount val="9"/>
                <c:pt idx="0">
                  <c:v>1</c:v>
                </c:pt>
                <c:pt idx="1">
                  <c:v>1</c:v>
                </c:pt>
                <c:pt idx="2">
                  <c:v>0.97499999999999998</c:v>
                </c:pt>
                <c:pt idx="3">
                  <c:v>0.97499999999999998</c:v>
                </c:pt>
                <c:pt idx="4">
                  <c:v>0.8</c:v>
                </c:pt>
                <c:pt idx="5">
                  <c:v>0.75</c:v>
                </c:pt>
                <c:pt idx="6">
                  <c:v>0.6</c:v>
                </c:pt>
                <c:pt idx="7">
                  <c:v>0.45</c:v>
                </c:pt>
                <c:pt idx="8">
                  <c:v>0</c:v>
                </c:pt>
              </c:numCache>
            </c:numRef>
          </c:yVal>
          <c:smooth val="0"/>
          <c:extLst>
            <c:ext xmlns:c16="http://schemas.microsoft.com/office/drawing/2014/chart" uri="{C3380CC4-5D6E-409C-BE32-E72D297353CC}">
              <c16:uniqueId val="{00000000-1AF9-BA4C-9CCF-3D5AACD68DFF}"/>
            </c:ext>
          </c:extLst>
        </c:ser>
        <c:ser>
          <c:idx val="1"/>
          <c:order val="1"/>
          <c:tx>
            <c:strRef>
              <c:f>№1!$I$32</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№1!$L$34:$L$36</c:f>
              <c:numCache>
                <c:formatCode>0%</c:formatCode>
                <c:ptCount val="3"/>
                <c:pt idx="0">
                  <c:v>1</c:v>
                </c:pt>
                <c:pt idx="1">
                  <c:v>0</c:v>
                </c:pt>
                <c:pt idx="2">
                  <c:v>0</c:v>
                </c:pt>
              </c:numCache>
            </c:numRef>
          </c:xVal>
          <c:yVal>
            <c:numRef>
              <c:f>№1!$K$34:$K$36</c:f>
              <c:numCache>
                <c:formatCode>0%</c:formatCode>
                <c:ptCount val="3"/>
                <c:pt idx="0">
                  <c:v>1</c:v>
                </c:pt>
                <c:pt idx="1">
                  <c:v>1</c:v>
                </c:pt>
                <c:pt idx="2">
                  <c:v>0</c:v>
                </c:pt>
              </c:numCache>
            </c:numRef>
          </c:yVal>
          <c:smooth val="0"/>
          <c:extLst>
            <c:ext xmlns:c16="http://schemas.microsoft.com/office/drawing/2014/chart" uri="{C3380CC4-5D6E-409C-BE32-E72D297353CC}">
              <c16:uniqueId val="{00000001-1AF9-BA4C-9CCF-3D5AACD68DFF}"/>
            </c:ext>
          </c:extLst>
        </c:ser>
        <c:ser>
          <c:idx val="2"/>
          <c:order val="2"/>
          <c:tx>
            <c:strRef>
              <c:f>№1!$I$38</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№1!$J$40:$J$41</c:f>
              <c:numCache>
                <c:formatCode>0%</c:formatCode>
                <c:ptCount val="2"/>
                <c:pt idx="0">
                  <c:v>1</c:v>
                </c:pt>
                <c:pt idx="1">
                  <c:v>0</c:v>
                </c:pt>
              </c:numCache>
            </c:numRef>
          </c:xVal>
          <c:yVal>
            <c:numRef>
              <c:f>№1!$K$40:$K$41</c:f>
              <c:numCache>
                <c:formatCode>0%</c:formatCode>
                <c:ptCount val="2"/>
                <c:pt idx="0">
                  <c:v>1</c:v>
                </c:pt>
                <c:pt idx="1">
                  <c:v>0</c:v>
                </c:pt>
              </c:numCache>
            </c:numRef>
          </c:yVal>
          <c:smooth val="0"/>
          <c:extLst>
            <c:ext xmlns:c16="http://schemas.microsoft.com/office/drawing/2014/chart" uri="{C3380CC4-5D6E-409C-BE32-E72D297353CC}">
              <c16:uniqueId val="{00000002-1AF9-BA4C-9CCF-3D5AACD68DFF}"/>
            </c:ext>
          </c:extLst>
        </c:ser>
        <c:dLbls>
          <c:showLegendKey val="0"/>
          <c:showVal val="0"/>
          <c:showCatName val="0"/>
          <c:showSerName val="0"/>
          <c:showPercent val="0"/>
          <c:showBubbleSize val="0"/>
        </c:dLbls>
        <c:axId val="516729872"/>
        <c:axId val="516255648"/>
      </c:scatterChart>
      <c:valAx>
        <c:axId val="51672987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16255648"/>
        <c:crosses val="autoZero"/>
        <c:crossBetween val="midCat"/>
      </c:valAx>
      <c:valAx>
        <c:axId val="516255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167298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№1!$R$32</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№1!$X$34:$X$42</c:f>
              <c:numCache>
                <c:formatCode>0.00%</c:formatCode>
                <c:ptCount val="9"/>
                <c:pt idx="0">
                  <c:v>1</c:v>
                </c:pt>
                <c:pt idx="1">
                  <c:v>0.89767441860465114</c:v>
                </c:pt>
                <c:pt idx="2">
                  <c:v>0.74573643410852708</c:v>
                </c:pt>
                <c:pt idx="3">
                  <c:v>0.55193798449612408</c:v>
                </c:pt>
                <c:pt idx="4">
                  <c:v>0.33178294573643413</c:v>
                </c:pt>
                <c:pt idx="5">
                  <c:v>0.22015503875968992</c:v>
                </c:pt>
                <c:pt idx="6">
                  <c:v>0.12248062015503876</c:v>
                </c:pt>
                <c:pt idx="7">
                  <c:v>5.2713178294573643E-2</c:v>
                </c:pt>
                <c:pt idx="8">
                  <c:v>0</c:v>
                </c:pt>
              </c:numCache>
            </c:numRef>
          </c:xVal>
          <c:yVal>
            <c:numRef>
              <c:f>№1!$W$34:$W$42</c:f>
              <c:numCache>
                <c:formatCode>0.00%</c:formatCode>
                <c:ptCount val="9"/>
                <c:pt idx="0">
                  <c:v>1</c:v>
                </c:pt>
                <c:pt idx="1">
                  <c:v>1</c:v>
                </c:pt>
                <c:pt idx="2">
                  <c:v>0.97499999999999998</c:v>
                </c:pt>
                <c:pt idx="3">
                  <c:v>0.97499999999999998</c:v>
                </c:pt>
                <c:pt idx="4">
                  <c:v>0.8</c:v>
                </c:pt>
                <c:pt idx="5">
                  <c:v>0.75</c:v>
                </c:pt>
                <c:pt idx="6">
                  <c:v>0.6</c:v>
                </c:pt>
                <c:pt idx="7">
                  <c:v>0.45</c:v>
                </c:pt>
                <c:pt idx="8">
                  <c:v>0</c:v>
                </c:pt>
              </c:numCache>
            </c:numRef>
          </c:yVal>
          <c:smooth val="0"/>
          <c:extLst>
            <c:ext xmlns:c16="http://schemas.microsoft.com/office/drawing/2014/chart" uri="{C3380CC4-5D6E-409C-BE32-E72D297353CC}">
              <c16:uniqueId val="{00000000-8311-2141-ACD7-4A317EC62449}"/>
            </c:ext>
          </c:extLst>
        </c:ser>
        <c:ser>
          <c:idx val="1"/>
          <c:order val="1"/>
          <c:tx>
            <c:strRef>
              <c:f>№1!$Z$33</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№1!$AC$35:$AC$37</c:f>
              <c:numCache>
                <c:formatCode>0%</c:formatCode>
                <c:ptCount val="3"/>
                <c:pt idx="0">
                  <c:v>1</c:v>
                </c:pt>
                <c:pt idx="1">
                  <c:v>0</c:v>
                </c:pt>
                <c:pt idx="2">
                  <c:v>0</c:v>
                </c:pt>
              </c:numCache>
            </c:numRef>
          </c:xVal>
          <c:yVal>
            <c:numRef>
              <c:f>№1!$AB$35:$AB$37</c:f>
              <c:numCache>
                <c:formatCode>0%</c:formatCode>
                <c:ptCount val="3"/>
                <c:pt idx="0">
                  <c:v>1</c:v>
                </c:pt>
                <c:pt idx="1">
                  <c:v>1</c:v>
                </c:pt>
                <c:pt idx="2">
                  <c:v>0</c:v>
                </c:pt>
              </c:numCache>
            </c:numRef>
          </c:yVal>
          <c:smooth val="0"/>
          <c:extLst>
            <c:ext xmlns:c16="http://schemas.microsoft.com/office/drawing/2014/chart" uri="{C3380CC4-5D6E-409C-BE32-E72D297353CC}">
              <c16:uniqueId val="{00000001-8311-2141-ACD7-4A317EC62449}"/>
            </c:ext>
          </c:extLst>
        </c:ser>
        <c:ser>
          <c:idx val="2"/>
          <c:order val="2"/>
          <c:tx>
            <c:strRef>
              <c:f>№1!$Z$39</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№1!$AA$41:$AA$42</c:f>
              <c:numCache>
                <c:formatCode>0%</c:formatCode>
                <c:ptCount val="2"/>
                <c:pt idx="0">
                  <c:v>1</c:v>
                </c:pt>
                <c:pt idx="1">
                  <c:v>0</c:v>
                </c:pt>
              </c:numCache>
            </c:numRef>
          </c:xVal>
          <c:yVal>
            <c:numRef>
              <c:f>№1!$AB$41:$AB$42</c:f>
              <c:numCache>
                <c:formatCode>0%</c:formatCode>
                <c:ptCount val="2"/>
                <c:pt idx="0">
                  <c:v>1</c:v>
                </c:pt>
                <c:pt idx="1">
                  <c:v>0</c:v>
                </c:pt>
              </c:numCache>
            </c:numRef>
          </c:yVal>
          <c:smooth val="0"/>
          <c:extLst>
            <c:ext xmlns:c16="http://schemas.microsoft.com/office/drawing/2014/chart" uri="{C3380CC4-5D6E-409C-BE32-E72D297353CC}">
              <c16:uniqueId val="{00000002-8311-2141-ACD7-4A317EC62449}"/>
            </c:ext>
          </c:extLst>
        </c:ser>
        <c:dLbls>
          <c:showLegendKey val="0"/>
          <c:showVal val="0"/>
          <c:showCatName val="0"/>
          <c:showSerName val="0"/>
          <c:showPercent val="0"/>
          <c:showBubbleSize val="0"/>
        </c:dLbls>
        <c:axId val="1939077135"/>
        <c:axId val="1939078767"/>
      </c:scatterChart>
      <c:valAx>
        <c:axId val="193907713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39078767"/>
        <c:crosses val="autoZero"/>
        <c:crossBetween val="midCat"/>
      </c:valAx>
      <c:valAx>
        <c:axId val="1939078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3907713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№1!$A$63</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№1!$G$65:$G$73</c:f>
              <c:numCache>
                <c:formatCode>0.00%</c:formatCode>
                <c:ptCount val="9"/>
                <c:pt idx="0">
                  <c:v>1</c:v>
                </c:pt>
                <c:pt idx="1">
                  <c:v>0.88024883359253503</c:v>
                </c:pt>
                <c:pt idx="2">
                  <c:v>0.70917573872472783</c:v>
                </c:pt>
                <c:pt idx="3">
                  <c:v>0.49766718506998447</c:v>
                </c:pt>
                <c:pt idx="4">
                  <c:v>0.30171073094867806</c:v>
                </c:pt>
                <c:pt idx="5">
                  <c:v>0.20217729393468117</c:v>
                </c:pt>
                <c:pt idx="6">
                  <c:v>0.11975116640746501</c:v>
                </c:pt>
                <c:pt idx="7">
                  <c:v>6.6874027993779159E-2</c:v>
                </c:pt>
                <c:pt idx="8">
                  <c:v>0</c:v>
                </c:pt>
              </c:numCache>
            </c:numRef>
          </c:xVal>
          <c:yVal>
            <c:numRef>
              <c:f>№1!$F$65:$F$73</c:f>
              <c:numCache>
                <c:formatCode>0.00%</c:formatCode>
                <c:ptCount val="9"/>
                <c:pt idx="0">
                  <c:v>1</c:v>
                </c:pt>
                <c:pt idx="1">
                  <c:v>1</c:v>
                </c:pt>
                <c:pt idx="2">
                  <c:v>1</c:v>
                </c:pt>
                <c:pt idx="3">
                  <c:v>1</c:v>
                </c:pt>
                <c:pt idx="4">
                  <c:v>0.92307692307692313</c:v>
                </c:pt>
                <c:pt idx="5">
                  <c:v>0.84615384615384615</c:v>
                </c:pt>
                <c:pt idx="6">
                  <c:v>0.65384615384615385</c:v>
                </c:pt>
                <c:pt idx="7">
                  <c:v>0.42307692307692307</c:v>
                </c:pt>
                <c:pt idx="8">
                  <c:v>0</c:v>
                </c:pt>
              </c:numCache>
            </c:numRef>
          </c:yVal>
          <c:smooth val="0"/>
          <c:extLst>
            <c:ext xmlns:c16="http://schemas.microsoft.com/office/drawing/2014/chart" uri="{C3380CC4-5D6E-409C-BE32-E72D297353CC}">
              <c16:uniqueId val="{00000000-2134-284C-998B-DA365461E409}"/>
            </c:ext>
          </c:extLst>
        </c:ser>
        <c:ser>
          <c:idx val="1"/>
          <c:order val="1"/>
          <c:tx>
            <c:strRef>
              <c:f>№1!$I$64</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№1!$L$66:$L$68</c:f>
              <c:numCache>
                <c:formatCode>0%</c:formatCode>
                <c:ptCount val="3"/>
                <c:pt idx="0">
                  <c:v>1</c:v>
                </c:pt>
                <c:pt idx="1">
                  <c:v>0</c:v>
                </c:pt>
                <c:pt idx="2">
                  <c:v>0</c:v>
                </c:pt>
              </c:numCache>
            </c:numRef>
          </c:xVal>
          <c:yVal>
            <c:numRef>
              <c:f>№1!$K$66:$K$68</c:f>
              <c:numCache>
                <c:formatCode>0%</c:formatCode>
                <c:ptCount val="3"/>
                <c:pt idx="0">
                  <c:v>1</c:v>
                </c:pt>
                <c:pt idx="1">
                  <c:v>1</c:v>
                </c:pt>
                <c:pt idx="2">
                  <c:v>0</c:v>
                </c:pt>
              </c:numCache>
            </c:numRef>
          </c:yVal>
          <c:smooth val="0"/>
          <c:extLst>
            <c:ext xmlns:c16="http://schemas.microsoft.com/office/drawing/2014/chart" uri="{C3380CC4-5D6E-409C-BE32-E72D297353CC}">
              <c16:uniqueId val="{00000001-2134-284C-998B-DA365461E409}"/>
            </c:ext>
          </c:extLst>
        </c:ser>
        <c:ser>
          <c:idx val="2"/>
          <c:order val="2"/>
          <c:tx>
            <c:strRef>
              <c:f>№1!$I$70</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№1!$J$72:$J$73</c:f>
              <c:numCache>
                <c:formatCode>0%</c:formatCode>
                <c:ptCount val="2"/>
                <c:pt idx="0">
                  <c:v>1</c:v>
                </c:pt>
                <c:pt idx="1">
                  <c:v>0</c:v>
                </c:pt>
              </c:numCache>
            </c:numRef>
          </c:xVal>
          <c:yVal>
            <c:numRef>
              <c:f>№1!$K$72:$K$73</c:f>
              <c:numCache>
                <c:formatCode>0%</c:formatCode>
                <c:ptCount val="2"/>
                <c:pt idx="0">
                  <c:v>1</c:v>
                </c:pt>
                <c:pt idx="1">
                  <c:v>0</c:v>
                </c:pt>
              </c:numCache>
            </c:numRef>
          </c:yVal>
          <c:smooth val="0"/>
          <c:extLst>
            <c:ext xmlns:c16="http://schemas.microsoft.com/office/drawing/2014/chart" uri="{C3380CC4-5D6E-409C-BE32-E72D297353CC}">
              <c16:uniqueId val="{00000002-2134-284C-998B-DA365461E409}"/>
            </c:ext>
          </c:extLst>
        </c:ser>
        <c:dLbls>
          <c:showLegendKey val="0"/>
          <c:showVal val="0"/>
          <c:showCatName val="0"/>
          <c:showSerName val="0"/>
          <c:showPercent val="0"/>
          <c:showBubbleSize val="0"/>
        </c:dLbls>
        <c:axId val="1927420879"/>
        <c:axId val="1928097807"/>
      </c:scatterChart>
      <c:valAx>
        <c:axId val="192742087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8097807"/>
        <c:crosses val="autoZero"/>
        <c:crossBetween val="midCat"/>
      </c:valAx>
      <c:valAx>
        <c:axId val="19280978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742087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№1!$A$63</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№1!$E$65:$E$73</c:f>
              <c:numCache>
                <c:formatCode>0.00%</c:formatCode>
                <c:ptCount val="9"/>
                <c:pt idx="0">
                  <c:v>1</c:v>
                </c:pt>
                <c:pt idx="1">
                  <c:v>0.8849028400597907</c:v>
                </c:pt>
                <c:pt idx="2">
                  <c:v>0.72047832585949179</c:v>
                </c:pt>
                <c:pt idx="3">
                  <c:v>0.51718983557548581</c:v>
                </c:pt>
                <c:pt idx="4">
                  <c:v>0.32585949177877427</c:v>
                </c:pt>
                <c:pt idx="5">
                  <c:v>0.22720478325859492</c:v>
                </c:pt>
                <c:pt idx="6">
                  <c:v>0.14050822122571002</c:v>
                </c:pt>
                <c:pt idx="7">
                  <c:v>8.0717488789237665E-2</c:v>
                </c:pt>
                <c:pt idx="8">
                  <c:v>0</c:v>
                </c:pt>
              </c:numCache>
            </c:numRef>
          </c:xVal>
          <c:yVal>
            <c:numRef>
              <c:f>№1!$F$65:$F$73</c:f>
              <c:numCache>
                <c:formatCode>0.00%</c:formatCode>
                <c:ptCount val="9"/>
                <c:pt idx="0">
                  <c:v>1</c:v>
                </c:pt>
                <c:pt idx="1">
                  <c:v>1</c:v>
                </c:pt>
                <c:pt idx="2">
                  <c:v>1</c:v>
                </c:pt>
                <c:pt idx="3">
                  <c:v>1</c:v>
                </c:pt>
                <c:pt idx="4">
                  <c:v>0.92307692307692313</c:v>
                </c:pt>
                <c:pt idx="5">
                  <c:v>0.84615384615384615</c:v>
                </c:pt>
                <c:pt idx="6">
                  <c:v>0.65384615384615385</c:v>
                </c:pt>
                <c:pt idx="7">
                  <c:v>0.42307692307692307</c:v>
                </c:pt>
                <c:pt idx="8">
                  <c:v>0</c:v>
                </c:pt>
              </c:numCache>
            </c:numRef>
          </c:yVal>
          <c:smooth val="0"/>
          <c:extLst>
            <c:ext xmlns:c16="http://schemas.microsoft.com/office/drawing/2014/chart" uri="{C3380CC4-5D6E-409C-BE32-E72D297353CC}">
              <c16:uniqueId val="{00000000-3863-804C-89BF-A988E08670FA}"/>
            </c:ext>
          </c:extLst>
        </c:ser>
        <c:ser>
          <c:idx val="1"/>
          <c:order val="1"/>
          <c:tx>
            <c:strRef>
              <c:f>№1!$I$64</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№1!$J$66:$J$68</c:f>
              <c:numCache>
                <c:formatCode>0.00%</c:formatCode>
                <c:ptCount val="3"/>
                <c:pt idx="0">
                  <c:v>1</c:v>
                </c:pt>
                <c:pt idx="1">
                  <c:v>3.8863976083707022E-2</c:v>
                </c:pt>
                <c:pt idx="2">
                  <c:v>0</c:v>
                </c:pt>
              </c:numCache>
            </c:numRef>
          </c:xVal>
          <c:yVal>
            <c:numRef>
              <c:f>№1!$K$66:$K$68</c:f>
              <c:numCache>
                <c:formatCode>0%</c:formatCode>
                <c:ptCount val="3"/>
                <c:pt idx="0">
                  <c:v>1</c:v>
                </c:pt>
                <c:pt idx="1">
                  <c:v>1</c:v>
                </c:pt>
                <c:pt idx="2">
                  <c:v>0</c:v>
                </c:pt>
              </c:numCache>
            </c:numRef>
          </c:yVal>
          <c:smooth val="0"/>
          <c:extLst>
            <c:ext xmlns:c16="http://schemas.microsoft.com/office/drawing/2014/chart" uri="{C3380CC4-5D6E-409C-BE32-E72D297353CC}">
              <c16:uniqueId val="{00000001-3863-804C-89BF-A988E08670FA}"/>
            </c:ext>
          </c:extLst>
        </c:ser>
        <c:ser>
          <c:idx val="2"/>
          <c:order val="2"/>
          <c:tx>
            <c:strRef>
              <c:f>№1!$I$70</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№1!$J$72:$J$73</c:f>
              <c:numCache>
                <c:formatCode>0%</c:formatCode>
                <c:ptCount val="2"/>
                <c:pt idx="0">
                  <c:v>1</c:v>
                </c:pt>
                <c:pt idx="1">
                  <c:v>0</c:v>
                </c:pt>
              </c:numCache>
            </c:numRef>
          </c:xVal>
          <c:yVal>
            <c:numRef>
              <c:f>№1!$K$72:$K$73</c:f>
              <c:numCache>
                <c:formatCode>0%</c:formatCode>
                <c:ptCount val="2"/>
                <c:pt idx="0">
                  <c:v>1</c:v>
                </c:pt>
                <c:pt idx="1">
                  <c:v>0</c:v>
                </c:pt>
              </c:numCache>
            </c:numRef>
          </c:yVal>
          <c:smooth val="0"/>
          <c:extLst>
            <c:ext xmlns:c16="http://schemas.microsoft.com/office/drawing/2014/chart" uri="{C3380CC4-5D6E-409C-BE32-E72D297353CC}">
              <c16:uniqueId val="{00000002-3863-804C-89BF-A988E08670FA}"/>
            </c:ext>
          </c:extLst>
        </c:ser>
        <c:dLbls>
          <c:showLegendKey val="0"/>
          <c:showVal val="0"/>
          <c:showCatName val="0"/>
          <c:showSerName val="0"/>
          <c:showPercent val="0"/>
          <c:showBubbleSize val="0"/>
        </c:dLbls>
        <c:axId val="1928044255"/>
        <c:axId val="470387920"/>
      </c:scatterChart>
      <c:valAx>
        <c:axId val="192804425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70387920"/>
        <c:crosses val="autoZero"/>
        <c:crossBetween val="midCat"/>
      </c:valAx>
      <c:valAx>
        <c:axId val="4703879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80442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№1!$R$63</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№1!$X$65:$X$73</c:f>
              <c:numCache>
                <c:formatCode>0.00%</c:formatCode>
                <c:ptCount val="9"/>
                <c:pt idx="0">
                  <c:v>1</c:v>
                </c:pt>
                <c:pt idx="1">
                  <c:v>0.88012618296529965</c:v>
                </c:pt>
                <c:pt idx="2">
                  <c:v>0.70662460567823349</c:v>
                </c:pt>
                <c:pt idx="3">
                  <c:v>0.49684542586750791</c:v>
                </c:pt>
                <c:pt idx="4">
                  <c:v>0.29968454258675081</c:v>
                </c:pt>
                <c:pt idx="5">
                  <c:v>0.20347003154574134</c:v>
                </c:pt>
                <c:pt idx="6">
                  <c:v>0.11987381703470032</c:v>
                </c:pt>
                <c:pt idx="7">
                  <c:v>6.7823343848580436E-2</c:v>
                </c:pt>
                <c:pt idx="8">
                  <c:v>0</c:v>
                </c:pt>
              </c:numCache>
            </c:numRef>
          </c:xVal>
          <c:yVal>
            <c:numRef>
              <c:f>№1!$W$65:$W$73</c:f>
              <c:numCache>
                <c:formatCode>0.00%</c:formatCode>
                <c:ptCount val="9"/>
                <c:pt idx="0">
                  <c:v>1</c:v>
                </c:pt>
                <c:pt idx="1">
                  <c:v>1</c:v>
                </c:pt>
                <c:pt idx="2">
                  <c:v>1</c:v>
                </c:pt>
                <c:pt idx="3">
                  <c:v>1</c:v>
                </c:pt>
                <c:pt idx="4">
                  <c:v>0.92307692307692313</c:v>
                </c:pt>
                <c:pt idx="5">
                  <c:v>0.84615384615384615</c:v>
                </c:pt>
                <c:pt idx="6">
                  <c:v>0.65384615384615385</c:v>
                </c:pt>
                <c:pt idx="7">
                  <c:v>0.42307692307692307</c:v>
                </c:pt>
                <c:pt idx="8">
                  <c:v>0</c:v>
                </c:pt>
              </c:numCache>
            </c:numRef>
          </c:yVal>
          <c:smooth val="0"/>
          <c:extLst>
            <c:ext xmlns:c16="http://schemas.microsoft.com/office/drawing/2014/chart" uri="{C3380CC4-5D6E-409C-BE32-E72D297353CC}">
              <c16:uniqueId val="{00000000-E4E1-7E4E-94AE-6DFC305A2481}"/>
            </c:ext>
          </c:extLst>
        </c:ser>
        <c:ser>
          <c:idx val="1"/>
          <c:order val="1"/>
          <c:tx>
            <c:strRef>
              <c:f>№1!$Z$64</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№1!$AC$66:$AC$68</c:f>
              <c:numCache>
                <c:formatCode>0%</c:formatCode>
                <c:ptCount val="3"/>
                <c:pt idx="0">
                  <c:v>1</c:v>
                </c:pt>
                <c:pt idx="1">
                  <c:v>0</c:v>
                </c:pt>
                <c:pt idx="2">
                  <c:v>0</c:v>
                </c:pt>
              </c:numCache>
            </c:numRef>
          </c:xVal>
          <c:yVal>
            <c:numRef>
              <c:f>№1!$AB$66:$AB$68</c:f>
              <c:numCache>
                <c:formatCode>0%</c:formatCode>
                <c:ptCount val="3"/>
                <c:pt idx="0">
                  <c:v>1</c:v>
                </c:pt>
                <c:pt idx="1">
                  <c:v>1</c:v>
                </c:pt>
                <c:pt idx="2">
                  <c:v>0</c:v>
                </c:pt>
              </c:numCache>
            </c:numRef>
          </c:yVal>
          <c:smooth val="0"/>
          <c:extLst>
            <c:ext xmlns:c16="http://schemas.microsoft.com/office/drawing/2014/chart" uri="{C3380CC4-5D6E-409C-BE32-E72D297353CC}">
              <c16:uniqueId val="{00000001-E4E1-7E4E-94AE-6DFC305A2481}"/>
            </c:ext>
          </c:extLst>
        </c:ser>
        <c:ser>
          <c:idx val="2"/>
          <c:order val="2"/>
          <c:tx>
            <c:strRef>
              <c:f>№1!$Z$70</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№1!$AA$72:$AA$73</c:f>
              <c:numCache>
                <c:formatCode>0%</c:formatCode>
                <c:ptCount val="2"/>
                <c:pt idx="0">
                  <c:v>1</c:v>
                </c:pt>
                <c:pt idx="1">
                  <c:v>0</c:v>
                </c:pt>
              </c:numCache>
            </c:numRef>
          </c:xVal>
          <c:yVal>
            <c:numRef>
              <c:f>№1!$AB$72:$AB$73</c:f>
              <c:numCache>
                <c:formatCode>0%</c:formatCode>
                <c:ptCount val="2"/>
                <c:pt idx="0">
                  <c:v>1</c:v>
                </c:pt>
                <c:pt idx="1">
                  <c:v>0</c:v>
                </c:pt>
              </c:numCache>
            </c:numRef>
          </c:yVal>
          <c:smooth val="0"/>
          <c:extLst>
            <c:ext xmlns:c16="http://schemas.microsoft.com/office/drawing/2014/chart" uri="{C3380CC4-5D6E-409C-BE32-E72D297353CC}">
              <c16:uniqueId val="{00000002-E4E1-7E4E-94AE-6DFC305A2481}"/>
            </c:ext>
          </c:extLst>
        </c:ser>
        <c:dLbls>
          <c:showLegendKey val="0"/>
          <c:showVal val="0"/>
          <c:showCatName val="0"/>
          <c:showSerName val="0"/>
          <c:showPercent val="0"/>
          <c:showBubbleSize val="0"/>
        </c:dLbls>
        <c:axId val="1928222959"/>
        <c:axId val="514592992"/>
      </c:scatterChart>
      <c:valAx>
        <c:axId val="192822295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14592992"/>
        <c:crosses val="autoZero"/>
        <c:crossBetween val="midCat"/>
      </c:valAx>
      <c:valAx>
        <c:axId val="5145929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82229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№1!$R$63</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№1!$V$65:$V$73</c:f>
              <c:numCache>
                <c:formatCode>0.00%</c:formatCode>
                <c:ptCount val="9"/>
                <c:pt idx="0">
                  <c:v>1</c:v>
                </c:pt>
                <c:pt idx="1">
                  <c:v>0.88484848484848488</c:v>
                </c:pt>
                <c:pt idx="2">
                  <c:v>0.71818181818181814</c:v>
                </c:pt>
                <c:pt idx="3">
                  <c:v>0.51666666666666672</c:v>
                </c:pt>
                <c:pt idx="4">
                  <c:v>0.32424242424242422</c:v>
                </c:pt>
                <c:pt idx="5">
                  <c:v>0.22878787878787879</c:v>
                </c:pt>
                <c:pt idx="6">
                  <c:v>0.1409090909090909</c:v>
                </c:pt>
                <c:pt idx="7">
                  <c:v>8.1818181818181818E-2</c:v>
                </c:pt>
                <c:pt idx="8">
                  <c:v>0</c:v>
                </c:pt>
              </c:numCache>
            </c:numRef>
          </c:xVal>
          <c:yVal>
            <c:numRef>
              <c:f>№1!$W$65:$W$73</c:f>
              <c:numCache>
                <c:formatCode>0.00%</c:formatCode>
                <c:ptCount val="9"/>
                <c:pt idx="0">
                  <c:v>1</c:v>
                </c:pt>
                <c:pt idx="1">
                  <c:v>1</c:v>
                </c:pt>
                <c:pt idx="2">
                  <c:v>1</c:v>
                </c:pt>
                <c:pt idx="3">
                  <c:v>1</c:v>
                </c:pt>
                <c:pt idx="4">
                  <c:v>0.92307692307692313</c:v>
                </c:pt>
                <c:pt idx="5">
                  <c:v>0.84615384615384615</c:v>
                </c:pt>
                <c:pt idx="6">
                  <c:v>0.65384615384615385</c:v>
                </c:pt>
                <c:pt idx="7">
                  <c:v>0.42307692307692307</c:v>
                </c:pt>
                <c:pt idx="8">
                  <c:v>0</c:v>
                </c:pt>
              </c:numCache>
            </c:numRef>
          </c:yVal>
          <c:smooth val="0"/>
          <c:extLst>
            <c:ext xmlns:c16="http://schemas.microsoft.com/office/drawing/2014/chart" uri="{C3380CC4-5D6E-409C-BE32-E72D297353CC}">
              <c16:uniqueId val="{00000000-5F4D-C64F-9363-E3D16EDBA7B4}"/>
            </c:ext>
          </c:extLst>
        </c:ser>
        <c:ser>
          <c:idx val="1"/>
          <c:order val="1"/>
          <c:tx>
            <c:strRef>
              <c:f>№1!$Z$64</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№1!$AA$66:$AA$68</c:f>
              <c:numCache>
                <c:formatCode>0.00%</c:formatCode>
                <c:ptCount val="3"/>
                <c:pt idx="0">
                  <c:v>1</c:v>
                </c:pt>
                <c:pt idx="1">
                  <c:v>3.9393939393939391E-2</c:v>
                </c:pt>
                <c:pt idx="2">
                  <c:v>0</c:v>
                </c:pt>
              </c:numCache>
            </c:numRef>
          </c:xVal>
          <c:yVal>
            <c:numRef>
              <c:f>№1!$AB$66:$AB$68</c:f>
              <c:numCache>
                <c:formatCode>0%</c:formatCode>
                <c:ptCount val="3"/>
                <c:pt idx="0">
                  <c:v>1</c:v>
                </c:pt>
                <c:pt idx="1">
                  <c:v>1</c:v>
                </c:pt>
                <c:pt idx="2">
                  <c:v>0</c:v>
                </c:pt>
              </c:numCache>
            </c:numRef>
          </c:yVal>
          <c:smooth val="0"/>
          <c:extLst>
            <c:ext xmlns:c16="http://schemas.microsoft.com/office/drawing/2014/chart" uri="{C3380CC4-5D6E-409C-BE32-E72D297353CC}">
              <c16:uniqueId val="{00000001-5F4D-C64F-9363-E3D16EDBA7B4}"/>
            </c:ext>
          </c:extLst>
        </c:ser>
        <c:ser>
          <c:idx val="2"/>
          <c:order val="2"/>
          <c:tx>
            <c:strRef>
              <c:f>№1!$Z$70</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№1!$AA$72:$AA$73</c:f>
              <c:numCache>
                <c:formatCode>0%</c:formatCode>
                <c:ptCount val="2"/>
                <c:pt idx="0">
                  <c:v>1</c:v>
                </c:pt>
                <c:pt idx="1">
                  <c:v>0</c:v>
                </c:pt>
              </c:numCache>
            </c:numRef>
          </c:xVal>
          <c:yVal>
            <c:numRef>
              <c:f>№1!$AB$72:$AB$73</c:f>
              <c:numCache>
                <c:formatCode>0%</c:formatCode>
                <c:ptCount val="2"/>
                <c:pt idx="0">
                  <c:v>1</c:v>
                </c:pt>
                <c:pt idx="1">
                  <c:v>0</c:v>
                </c:pt>
              </c:numCache>
            </c:numRef>
          </c:yVal>
          <c:smooth val="0"/>
          <c:extLst>
            <c:ext xmlns:c16="http://schemas.microsoft.com/office/drawing/2014/chart" uri="{C3380CC4-5D6E-409C-BE32-E72D297353CC}">
              <c16:uniqueId val="{00000002-5F4D-C64F-9363-E3D16EDBA7B4}"/>
            </c:ext>
          </c:extLst>
        </c:ser>
        <c:dLbls>
          <c:showLegendKey val="0"/>
          <c:showVal val="0"/>
          <c:showCatName val="0"/>
          <c:showSerName val="0"/>
          <c:showPercent val="0"/>
          <c:showBubbleSize val="0"/>
        </c:dLbls>
        <c:axId val="1943188847"/>
        <c:axId val="1924002959"/>
      </c:scatterChart>
      <c:valAx>
        <c:axId val="19431888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4002959"/>
        <c:crosses val="autoZero"/>
        <c:crossBetween val="midCat"/>
      </c:valAx>
      <c:valAx>
        <c:axId val="19240029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4318884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№1!$A$94</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№1!$G$96:$G$104</c:f>
              <c:numCache>
                <c:formatCode>0.00%</c:formatCode>
                <c:ptCount val="9"/>
                <c:pt idx="0">
                  <c:v>1</c:v>
                </c:pt>
                <c:pt idx="1">
                  <c:v>0.8666666666666667</c:v>
                </c:pt>
                <c:pt idx="2">
                  <c:v>0.68130081300813006</c:v>
                </c:pt>
                <c:pt idx="3">
                  <c:v>0.45365853658536587</c:v>
                </c:pt>
                <c:pt idx="4">
                  <c:v>0.27642276422764228</c:v>
                </c:pt>
                <c:pt idx="5">
                  <c:v>0.1967479674796748</c:v>
                </c:pt>
                <c:pt idx="6">
                  <c:v>0.11219512195121951</c:v>
                </c:pt>
                <c:pt idx="7">
                  <c:v>6.1788617886178863E-2</c:v>
                </c:pt>
                <c:pt idx="8">
                  <c:v>0</c:v>
                </c:pt>
              </c:numCache>
            </c:numRef>
          </c:xVal>
          <c:yVal>
            <c:numRef>
              <c:f>№1!$F$96:$F$104</c:f>
              <c:numCache>
                <c:formatCode>0.00%</c:formatCode>
                <c:ptCount val="9"/>
                <c:pt idx="0">
                  <c:v>1</c:v>
                </c:pt>
                <c:pt idx="1">
                  <c:v>1</c:v>
                </c:pt>
                <c:pt idx="2">
                  <c:v>1</c:v>
                </c:pt>
                <c:pt idx="3">
                  <c:v>0.93333333333333335</c:v>
                </c:pt>
                <c:pt idx="4">
                  <c:v>0.8666666666666667</c:v>
                </c:pt>
                <c:pt idx="5">
                  <c:v>0.8</c:v>
                </c:pt>
                <c:pt idx="6">
                  <c:v>0.66666666666666663</c:v>
                </c:pt>
                <c:pt idx="7">
                  <c:v>0.53333333333333333</c:v>
                </c:pt>
                <c:pt idx="8">
                  <c:v>0</c:v>
                </c:pt>
              </c:numCache>
            </c:numRef>
          </c:yVal>
          <c:smooth val="0"/>
          <c:extLst>
            <c:ext xmlns:c16="http://schemas.microsoft.com/office/drawing/2014/chart" uri="{C3380CC4-5D6E-409C-BE32-E72D297353CC}">
              <c16:uniqueId val="{00000000-354F-C140-8111-A147B6F86F6B}"/>
            </c:ext>
          </c:extLst>
        </c:ser>
        <c:ser>
          <c:idx val="1"/>
          <c:order val="1"/>
          <c:tx>
            <c:strRef>
              <c:f>№1!$I$95</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№1!$L$97:$L$99</c:f>
              <c:numCache>
                <c:formatCode>0%</c:formatCode>
                <c:ptCount val="3"/>
                <c:pt idx="0">
                  <c:v>1</c:v>
                </c:pt>
                <c:pt idx="1">
                  <c:v>0</c:v>
                </c:pt>
                <c:pt idx="2">
                  <c:v>0</c:v>
                </c:pt>
              </c:numCache>
            </c:numRef>
          </c:xVal>
          <c:yVal>
            <c:numRef>
              <c:f>№1!$K$97:$K$99</c:f>
              <c:numCache>
                <c:formatCode>0%</c:formatCode>
                <c:ptCount val="3"/>
                <c:pt idx="0">
                  <c:v>1</c:v>
                </c:pt>
                <c:pt idx="1">
                  <c:v>1</c:v>
                </c:pt>
                <c:pt idx="2">
                  <c:v>0</c:v>
                </c:pt>
              </c:numCache>
            </c:numRef>
          </c:yVal>
          <c:smooth val="0"/>
          <c:extLst>
            <c:ext xmlns:c16="http://schemas.microsoft.com/office/drawing/2014/chart" uri="{C3380CC4-5D6E-409C-BE32-E72D297353CC}">
              <c16:uniqueId val="{00000001-354F-C140-8111-A147B6F86F6B}"/>
            </c:ext>
          </c:extLst>
        </c:ser>
        <c:ser>
          <c:idx val="2"/>
          <c:order val="2"/>
          <c:tx>
            <c:strRef>
              <c:f>№1!$I$101</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№1!$J$103:$J$104</c:f>
              <c:numCache>
                <c:formatCode>0%</c:formatCode>
                <c:ptCount val="2"/>
                <c:pt idx="0">
                  <c:v>1</c:v>
                </c:pt>
                <c:pt idx="1">
                  <c:v>0</c:v>
                </c:pt>
              </c:numCache>
            </c:numRef>
          </c:xVal>
          <c:yVal>
            <c:numRef>
              <c:f>№1!$K$103:$K$104</c:f>
              <c:numCache>
                <c:formatCode>0%</c:formatCode>
                <c:ptCount val="2"/>
                <c:pt idx="0">
                  <c:v>1</c:v>
                </c:pt>
                <c:pt idx="1">
                  <c:v>0</c:v>
                </c:pt>
              </c:numCache>
            </c:numRef>
          </c:yVal>
          <c:smooth val="0"/>
          <c:extLst>
            <c:ext xmlns:c16="http://schemas.microsoft.com/office/drawing/2014/chart" uri="{C3380CC4-5D6E-409C-BE32-E72D297353CC}">
              <c16:uniqueId val="{00000002-354F-C140-8111-A147B6F86F6B}"/>
            </c:ext>
          </c:extLst>
        </c:ser>
        <c:dLbls>
          <c:showLegendKey val="0"/>
          <c:showVal val="0"/>
          <c:showCatName val="0"/>
          <c:showSerName val="0"/>
          <c:showPercent val="0"/>
          <c:showBubbleSize val="0"/>
        </c:dLbls>
        <c:axId val="1943343279"/>
        <c:axId val="1927979903"/>
      </c:scatterChart>
      <c:valAx>
        <c:axId val="194334327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7979903"/>
        <c:crosses val="autoZero"/>
        <c:crossBetween val="midCat"/>
      </c:valAx>
      <c:valAx>
        <c:axId val="19279799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4334327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№1!$A$94</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№1!$E$96:$E$104</c:f>
              <c:numCache>
                <c:formatCode>0.00%</c:formatCode>
                <c:ptCount val="9"/>
                <c:pt idx="0">
                  <c:v>1</c:v>
                </c:pt>
                <c:pt idx="1">
                  <c:v>0.87286821705426354</c:v>
                </c:pt>
                <c:pt idx="2">
                  <c:v>0.69612403100775189</c:v>
                </c:pt>
                <c:pt idx="3">
                  <c:v>0.475968992248062</c:v>
                </c:pt>
                <c:pt idx="4">
                  <c:v>0.30387596899224806</c:v>
                </c:pt>
                <c:pt idx="5">
                  <c:v>0.22480620155038761</c:v>
                </c:pt>
                <c:pt idx="6">
                  <c:v>0.13798449612403102</c:v>
                </c:pt>
                <c:pt idx="7">
                  <c:v>8.3720930232558138E-2</c:v>
                </c:pt>
                <c:pt idx="8">
                  <c:v>0</c:v>
                </c:pt>
              </c:numCache>
            </c:numRef>
          </c:xVal>
          <c:yVal>
            <c:numRef>
              <c:f>№1!$F$96:$F$104</c:f>
              <c:numCache>
                <c:formatCode>0.00%</c:formatCode>
                <c:ptCount val="9"/>
                <c:pt idx="0">
                  <c:v>1</c:v>
                </c:pt>
                <c:pt idx="1">
                  <c:v>1</c:v>
                </c:pt>
                <c:pt idx="2">
                  <c:v>1</c:v>
                </c:pt>
                <c:pt idx="3">
                  <c:v>0.93333333333333335</c:v>
                </c:pt>
                <c:pt idx="4">
                  <c:v>0.8666666666666667</c:v>
                </c:pt>
                <c:pt idx="5">
                  <c:v>0.8</c:v>
                </c:pt>
                <c:pt idx="6">
                  <c:v>0.66666666666666663</c:v>
                </c:pt>
                <c:pt idx="7">
                  <c:v>0.53333333333333333</c:v>
                </c:pt>
                <c:pt idx="8">
                  <c:v>0</c:v>
                </c:pt>
              </c:numCache>
            </c:numRef>
          </c:yVal>
          <c:smooth val="0"/>
          <c:extLst>
            <c:ext xmlns:c16="http://schemas.microsoft.com/office/drawing/2014/chart" uri="{C3380CC4-5D6E-409C-BE32-E72D297353CC}">
              <c16:uniqueId val="{00000000-F055-934A-A591-D81CC2B9CC80}"/>
            </c:ext>
          </c:extLst>
        </c:ser>
        <c:ser>
          <c:idx val="1"/>
          <c:order val="1"/>
          <c:tx>
            <c:strRef>
              <c:f>№1!$I$95</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№1!$J$97:$J$99</c:f>
              <c:numCache>
                <c:formatCode>0.00%</c:formatCode>
                <c:ptCount val="3"/>
                <c:pt idx="0">
                  <c:v>1</c:v>
                </c:pt>
                <c:pt idx="1">
                  <c:v>4.6511627906976744E-2</c:v>
                </c:pt>
                <c:pt idx="2">
                  <c:v>0</c:v>
                </c:pt>
              </c:numCache>
            </c:numRef>
          </c:xVal>
          <c:yVal>
            <c:numRef>
              <c:f>№1!$K$97:$K$99</c:f>
              <c:numCache>
                <c:formatCode>0%</c:formatCode>
                <c:ptCount val="3"/>
                <c:pt idx="0">
                  <c:v>1</c:v>
                </c:pt>
                <c:pt idx="1">
                  <c:v>1</c:v>
                </c:pt>
                <c:pt idx="2">
                  <c:v>0</c:v>
                </c:pt>
              </c:numCache>
            </c:numRef>
          </c:yVal>
          <c:smooth val="0"/>
          <c:extLst>
            <c:ext xmlns:c16="http://schemas.microsoft.com/office/drawing/2014/chart" uri="{C3380CC4-5D6E-409C-BE32-E72D297353CC}">
              <c16:uniqueId val="{00000001-F055-934A-A591-D81CC2B9CC80}"/>
            </c:ext>
          </c:extLst>
        </c:ser>
        <c:ser>
          <c:idx val="2"/>
          <c:order val="2"/>
          <c:tx>
            <c:strRef>
              <c:f>№1!$I$101</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№1!$J$103:$J$104</c:f>
              <c:numCache>
                <c:formatCode>0%</c:formatCode>
                <c:ptCount val="2"/>
                <c:pt idx="0">
                  <c:v>1</c:v>
                </c:pt>
                <c:pt idx="1">
                  <c:v>0</c:v>
                </c:pt>
              </c:numCache>
            </c:numRef>
          </c:xVal>
          <c:yVal>
            <c:numRef>
              <c:f>№1!$K$103:$K$104</c:f>
              <c:numCache>
                <c:formatCode>0%</c:formatCode>
                <c:ptCount val="2"/>
                <c:pt idx="0">
                  <c:v>1</c:v>
                </c:pt>
                <c:pt idx="1">
                  <c:v>0</c:v>
                </c:pt>
              </c:numCache>
            </c:numRef>
          </c:yVal>
          <c:smooth val="0"/>
          <c:extLst>
            <c:ext xmlns:c16="http://schemas.microsoft.com/office/drawing/2014/chart" uri="{C3380CC4-5D6E-409C-BE32-E72D297353CC}">
              <c16:uniqueId val="{00000002-F055-934A-A591-D81CC2B9CC80}"/>
            </c:ext>
          </c:extLst>
        </c:ser>
        <c:dLbls>
          <c:showLegendKey val="0"/>
          <c:showVal val="0"/>
          <c:showCatName val="0"/>
          <c:showSerName val="0"/>
          <c:showPercent val="0"/>
          <c:showBubbleSize val="0"/>
        </c:dLbls>
        <c:axId val="518238320"/>
        <c:axId val="1939400751"/>
      </c:scatterChart>
      <c:valAx>
        <c:axId val="51823832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39400751"/>
        <c:crosses val="autoZero"/>
        <c:crossBetween val="midCat"/>
      </c:valAx>
      <c:valAx>
        <c:axId val="1939400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182383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№1!$R$94</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№1!$X$96:$X$104</c:f>
              <c:numCache>
                <c:formatCode>0.00%</c:formatCode>
                <c:ptCount val="9"/>
                <c:pt idx="0">
                  <c:v>1</c:v>
                </c:pt>
                <c:pt idx="1">
                  <c:v>0.86677631578947367</c:v>
                </c:pt>
                <c:pt idx="2">
                  <c:v>0.67927631578947367</c:v>
                </c:pt>
                <c:pt idx="3">
                  <c:v>0.44901315789473684</c:v>
                </c:pt>
                <c:pt idx="4">
                  <c:v>0.27302631578947367</c:v>
                </c:pt>
                <c:pt idx="5">
                  <c:v>0.19572368421052633</c:v>
                </c:pt>
                <c:pt idx="6">
                  <c:v>0.11348684210526316</c:v>
                </c:pt>
                <c:pt idx="7">
                  <c:v>6.25E-2</c:v>
                </c:pt>
                <c:pt idx="8">
                  <c:v>0</c:v>
                </c:pt>
              </c:numCache>
            </c:numRef>
          </c:xVal>
          <c:yVal>
            <c:numRef>
              <c:f>№1!$W$96:$W$104</c:f>
              <c:numCache>
                <c:formatCode>0.00%</c:formatCode>
                <c:ptCount val="9"/>
                <c:pt idx="0">
                  <c:v>1</c:v>
                </c:pt>
                <c:pt idx="1">
                  <c:v>1</c:v>
                </c:pt>
                <c:pt idx="2">
                  <c:v>1</c:v>
                </c:pt>
                <c:pt idx="3">
                  <c:v>0.93333333333333335</c:v>
                </c:pt>
                <c:pt idx="4">
                  <c:v>0.8666666666666667</c:v>
                </c:pt>
                <c:pt idx="5">
                  <c:v>0.8</c:v>
                </c:pt>
                <c:pt idx="6">
                  <c:v>0.66666666666666663</c:v>
                </c:pt>
                <c:pt idx="7">
                  <c:v>0.53333333333333333</c:v>
                </c:pt>
                <c:pt idx="8">
                  <c:v>0</c:v>
                </c:pt>
              </c:numCache>
            </c:numRef>
          </c:yVal>
          <c:smooth val="0"/>
          <c:extLst>
            <c:ext xmlns:c16="http://schemas.microsoft.com/office/drawing/2014/chart" uri="{C3380CC4-5D6E-409C-BE32-E72D297353CC}">
              <c16:uniqueId val="{00000000-5EA2-914F-8600-7BD72555F4F8}"/>
            </c:ext>
          </c:extLst>
        </c:ser>
        <c:ser>
          <c:idx val="1"/>
          <c:order val="1"/>
          <c:tx>
            <c:strRef>
              <c:f>№1!$Z$95</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№1!$AC$97:$AC$99</c:f>
              <c:numCache>
                <c:formatCode>0%</c:formatCode>
                <c:ptCount val="3"/>
                <c:pt idx="0">
                  <c:v>1</c:v>
                </c:pt>
                <c:pt idx="1">
                  <c:v>0</c:v>
                </c:pt>
                <c:pt idx="2">
                  <c:v>0</c:v>
                </c:pt>
              </c:numCache>
            </c:numRef>
          </c:xVal>
          <c:yVal>
            <c:numRef>
              <c:f>№1!$AB$97:$AB$99</c:f>
              <c:numCache>
                <c:formatCode>0%</c:formatCode>
                <c:ptCount val="3"/>
                <c:pt idx="0">
                  <c:v>1</c:v>
                </c:pt>
                <c:pt idx="1">
                  <c:v>1</c:v>
                </c:pt>
                <c:pt idx="2">
                  <c:v>0</c:v>
                </c:pt>
              </c:numCache>
            </c:numRef>
          </c:yVal>
          <c:smooth val="0"/>
          <c:extLst>
            <c:ext xmlns:c16="http://schemas.microsoft.com/office/drawing/2014/chart" uri="{C3380CC4-5D6E-409C-BE32-E72D297353CC}">
              <c16:uniqueId val="{00000001-5EA2-914F-8600-7BD72555F4F8}"/>
            </c:ext>
          </c:extLst>
        </c:ser>
        <c:ser>
          <c:idx val="2"/>
          <c:order val="2"/>
          <c:tx>
            <c:strRef>
              <c:f>№1!$Z$101</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№1!$AA$103:$AA$104</c:f>
              <c:numCache>
                <c:formatCode>0%</c:formatCode>
                <c:ptCount val="2"/>
                <c:pt idx="0">
                  <c:v>1</c:v>
                </c:pt>
                <c:pt idx="1">
                  <c:v>0</c:v>
                </c:pt>
              </c:numCache>
            </c:numRef>
          </c:xVal>
          <c:yVal>
            <c:numRef>
              <c:f>№1!$AB$103:$AB$104</c:f>
              <c:numCache>
                <c:formatCode>0%</c:formatCode>
                <c:ptCount val="2"/>
                <c:pt idx="0">
                  <c:v>1</c:v>
                </c:pt>
                <c:pt idx="1">
                  <c:v>0</c:v>
                </c:pt>
              </c:numCache>
            </c:numRef>
          </c:yVal>
          <c:smooth val="0"/>
          <c:extLst>
            <c:ext xmlns:c16="http://schemas.microsoft.com/office/drawing/2014/chart" uri="{C3380CC4-5D6E-409C-BE32-E72D297353CC}">
              <c16:uniqueId val="{00000002-5EA2-914F-8600-7BD72555F4F8}"/>
            </c:ext>
          </c:extLst>
        </c:ser>
        <c:dLbls>
          <c:showLegendKey val="0"/>
          <c:showVal val="0"/>
          <c:showCatName val="0"/>
          <c:showSerName val="0"/>
          <c:showPercent val="0"/>
          <c:showBubbleSize val="0"/>
        </c:dLbls>
        <c:axId val="1926777295"/>
        <c:axId val="1939576159"/>
      </c:scatterChart>
      <c:valAx>
        <c:axId val="192677729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39576159"/>
        <c:crosses val="autoZero"/>
        <c:crossBetween val="midCat"/>
      </c:valAx>
      <c:valAx>
        <c:axId val="19395761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6777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№1!$R$94</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№1!$V$96:$V$104</c:f>
              <c:numCache>
                <c:formatCode>0.00%</c:formatCode>
                <c:ptCount val="9"/>
                <c:pt idx="0">
                  <c:v>1</c:v>
                </c:pt>
                <c:pt idx="1">
                  <c:v>0.87304075235109713</c:v>
                </c:pt>
                <c:pt idx="2">
                  <c:v>0.69435736677115989</c:v>
                </c:pt>
                <c:pt idx="3">
                  <c:v>0.47178683385579939</c:v>
                </c:pt>
                <c:pt idx="4">
                  <c:v>0.30094043887147337</c:v>
                </c:pt>
                <c:pt idx="5">
                  <c:v>0.22413793103448276</c:v>
                </c:pt>
                <c:pt idx="6">
                  <c:v>0.13949843260188088</c:v>
                </c:pt>
                <c:pt idx="7">
                  <c:v>8.4639498432601878E-2</c:v>
                </c:pt>
                <c:pt idx="8">
                  <c:v>0</c:v>
                </c:pt>
              </c:numCache>
            </c:numRef>
          </c:xVal>
          <c:yVal>
            <c:numRef>
              <c:f>№1!$W$96:$W$104</c:f>
              <c:numCache>
                <c:formatCode>0.00%</c:formatCode>
                <c:ptCount val="9"/>
                <c:pt idx="0">
                  <c:v>1</c:v>
                </c:pt>
                <c:pt idx="1">
                  <c:v>1</c:v>
                </c:pt>
                <c:pt idx="2">
                  <c:v>1</c:v>
                </c:pt>
                <c:pt idx="3">
                  <c:v>0.93333333333333335</c:v>
                </c:pt>
                <c:pt idx="4">
                  <c:v>0.8666666666666667</c:v>
                </c:pt>
                <c:pt idx="5">
                  <c:v>0.8</c:v>
                </c:pt>
                <c:pt idx="6">
                  <c:v>0.66666666666666663</c:v>
                </c:pt>
                <c:pt idx="7">
                  <c:v>0.53333333333333333</c:v>
                </c:pt>
                <c:pt idx="8">
                  <c:v>0</c:v>
                </c:pt>
              </c:numCache>
            </c:numRef>
          </c:yVal>
          <c:smooth val="0"/>
          <c:extLst>
            <c:ext xmlns:c16="http://schemas.microsoft.com/office/drawing/2014/chart" uri="{C3380CC4-5D6E-409C-BE32-E72D297353CC}">
              <c16:uniqueId val="{00000000-FC5B-E541-BF4B-178CC4907200}"/>
            </c:ext>
          </c:extLst>
        </c:ser>
        <c:ser>
          <c:idx val="1"/>
          <c:order val="1"/>
          <c:tx>
            <c:strRef>
              <c:f>№1!$Z$95</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№1!$AA$97:$AA$99</c:f>
              <c:numCache>
                <c:formatCode>0.00%</c:formatCode>
                <c:ptCount val="3"/>
                <c:pt idx="0">
                  <c:v>1</c:v>
                </c:pt>
                <c:pt idx="1">
                  <c:v>4.7021943573667714E-2</c:v>
                </c:pt>
                <c:pt idx="2">
                  <c:v>0</c:v>
                </c:pt>
              </c:numCache>
            </c:numRef>
          </c:xVal>
          <c:yVal>
            <c:numRef>
              <c:f>№1!$AB$97:$AB$99</c:f>
              <c:numCache>
                <c:formatCode>0%</c:formatCode>
                <c:ptCount val="3"/>
                <c:pt idx="0">
                  <c:v>1</c:v>
                </c:pt>
                <c:pt idx="1">
                  <c:v>1</c:v>
                </c:pt>
                <c:pt idx="2">
                  <c:v>0</c:v>
                </c:pt>
              </c:numCache>
            </c:numRef>
          </c:yVal>
          <c:smooth val="0"/>
          <c:extLst>
            <c:ext xmlns:c16="http://schemas.microsoft.com/office/drawing/2014/chart" uri="{C3380CC4-5D6E-409C-BE32-E72D297353CC}">
              <c16:uniqueId val="{00000001-FC5B-E541-BF4B-178CC4907200}"/>
            </c:ext>
          </c:extLst>
        </c:ser>
        <c:ser>
          <c:idx val="2"/>
          <c:order val="2"/>
          <c:tx>
            <c:strRef>
              <c:f>№1!$Z$101</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№1!$AA$103:$AA$104</c:f>
              <c:numCache>
                <c:formatCode>0%</c:formatCode>
                <c:ptCount val="2"/>
                <c:pt idx="0">
                  <c:v>1</c:v>
                </c:pt>
                <c:pt idx="1">
                  <c:v>0</c:v>
                </c:pt>
              </c:numCache>
            </c:numRef>
          </c:xVal>
          <c:yVal>
            <c:numRef>
              <c:f>№1!$AB$103:$AB$104</c:f>
              <c:numCache>
                <c:formatCode>0%</c:formatCode>
                <c:ptCount val="2"/>
                <c:pt idx="0">
                  <c:v>1</c:v>
                </c:pt>
                <c:pt idx="1">
                  <c:v>0</c:v>
                </c:pt>
              </c:numCache>
            </c:numRef>
          </c:yVal>
          <c:smooth val="0"/>
          <c:extLst>
            <c:ext xmlns:c16="http://schemas.microsoft.com/office/drawing/2014/chart" uri="{C3380CC4-5D6E-409C-BE32-E72D297353CC}">
              <c16:uniqueId val="{00000002-FC5B-E541-BF4B-178CC4907200}"/>
            </c:ext>
          </c:extLst>
        </c:ser>
        <c:dLbls>
          <c:showLegendKey val="0"/>
          <c:showVal val="0"/>
          <c:showCatName val="0"/>
          <c:showSerName val="0"/>
          <c:showPercent val="0"/>
          <c:showBubbleSize val="0"/>
        </c:dLbls>
        <c:axId val="512717680"/>
        <c:axId val="1928117983"/>
      </c:scatterChart>
      <c:valAx>
        <c:axId val="5127176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8117983"/>
        <c:crosses val="autoZero"/>
        <c:crossBetween val="midCat"/>
      </c:valAx>
      <c:valAx>
        <c:axId val="19281179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127176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№1!$A$125</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№1!$G$127:$G$135</c:f>
              <c:numCache>
                <c:formatCode>0.00%</c:formatCode>
                <c:ptCount val="9"/>
                <c:pt idx="0">
                  <c:v>1</c:v>
                </c:pt>
                <c:pt idx="1">
                  <c:v>0.84948096885813151</c:v>
                </c:pt>
                <c:pt idx="2">
                  <c:v>0.62975778546712802</c:v>
                </c:pt>
                <c:pt idx="3">
                  <c:v>0.39273356401384085</c:v>
                </c:pt>
                <c:pt idx="4">
                  <c:v>0.22491349480968859</c:v>
                </c:pt>
                <c:pt idx="5">
                  <c:v>0.16089965397923875</c:v>
                </c:pt>
                <c:pt idx="6">
                  <c:v>8.6505190311418678E-2</c:v>
                </c:pt>
                <c:pt idx="7">
                  <c:v>3.8062283737024222E-2</c:v>
                </c:pt>
                <c:pt idx="8">
                  <c:v>0</c:v>
                </c:pt>
              </c:numCache>
            </c:numRef>
          </c:xVal>
          <c:yVal>
            <c:numRef>
              <c:f>№1!$F$127:$F$135</c:f>
              <c:numCache>
                <c:formatCode>0.00%</c:formatCode>
                <c:ptCount val="9"/>
                <c:pt idx="0">
                  <c:v>1</c:v>
                </c:pt>
                <c:pt idx="1">
                  <c:v>0.97959183673469385</c:v>
                </c:pt>
                <c:pt idx="2">
                  <c:v>0.97959183673469385</c:v>
                </c:pt>
                <c:pt idx="3">
                  <c:v>0.87755102040816324</c:v>
                </c:pt>
                <c:pt idx="4">
                  <c:v>0.73469387755102045</c:v>
                </c:pt>
                <c:pt idx="5">
                  <c:v>0.67346938775510201</c:v>
                </c:pt>
                <c:pt idx="6">
                  <c:v>0.55102040816326525</c:v>
                </c:pt>
                <c:pt idx="7">
                  <c:v>0.44897959183673469</c:v>
                </c:pt>
                <c:pt idx="8">
                  <c:v>0</c:v>
                </c:pt>
              </c:numCache>
            </c:numRef>
          </c:yVal>
          <c:smooth val="0"/>
          <c:extLst>
            <c:ext xmlns:c16="http://schemas.microsoft.com/office/drawing/2014/chart" uri="{C3380CC4-5D6E-409C-BE32-E72D297353CC}">
              <c16:uniqueId val="{00000000-2F54-A549-80D0-0E01C15321F3}"/>
            </c:ext>
          </c:extLst>
        </c:ser>
        <c:ser>
          <c:idx val="1"/>
          <c:order val="1"/>
          <c:tx>
            <c:strRef>
              <c:f>№1!$I$126</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№1!$L$128:$L$130</c:f>
              <c:numCache>
                <c:formatCode>0%</c:formatCode>
                <c:ptCount val="3"/>
                <c:pt idx="0">
                  <c:v>1</c:v>
                </c:pt>
                <c:pt idx="1">
                  <c:v>0</c:v>
                </c:pt>
                <c:pt idx="2">
                  <c:v>0</c:v>
                </c:pt>
              </c:numCache>
            </c:numRef>
          </c:xVal>
          <c:yVal>
            <c:numRef>
              <c:f>№1!$K$128:$K$130</c:f>
              <c:numCache>
                <c:formatCode>0%</c:formatCode>
                <c:ptCount val="3"/>
                <c:pt idx="0">
                  <c:v>1</c:v>
                </c:pt>
                <c:pt idx="1">
                  <c:v>1</c:v>
                </c:pt>
                <c:pt idx="2">
                  <c:v>0</c:v>
                </c:pt>
              </c:numCache>
            </c:numRef>
          </c:yVal>
          <c:smooth val="0"/>
          <c:extLst>
            <c:ext xmlns:c16="http://schemas.microsoft.com/office/drawing/2014/chart" uri="{C3380CC4-5D6E-409C-BE32-E72D297353CC}">
              <c16:uniqueId val="{00000001-2F54-A549-80D0-0E01C15321F3}"/>
            </c:ext>
          </c:extLst>
        </c:ser>
        <c:ser>
          <c:idx val="2"/>
          <c:order val="2"/>
          <c:tx>
            <c:strRef>
              <c:f>№1!$I$132</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№1!$J$134:$J$135</c:f>
              <c:numCache>
                <c:formatCode>0%</c:formatCode>
                <c:ptCount val="2"/>
                <c:pt idx="0">
                  <c:v>1</c:v>
                </c:pt>
                <c:pt idx="1">
                  <c:v>0</c:v>
                </c:pt>
              </c:numCache>
            </c:numRef>
          </c:xVal>
          <c:yVal>
            <c:numRef>
              <c:f>№1!$K$134:$K$135</c:f>
              <c:numCache>
                <c:formatCode>0%</c:formatCode>
                <c:ptCount val="2"/>
                <c:pt idx="0">
                  <c:v>1</c:v>
                </c:pt>
                <c:pt idx="1">
                  <c:v>0</c:v>
                </c:pt>
              </c:numCache>
            </c:numRef>
          </c:yVal>
          <c:smooth val="0"/>
          <c:extLst>
            <c:ext xmlns:c16="http://schemas.microsoft.com/office/drawing/2014/chart" uri="{C3380CC4-5D6E-409C-BE32-E72D297353CC}">
              <c16:uniqueId val="{00000002-2F54-A549-80D0-0E01C15321F3}"/>
            </c:ext>
          </c:extLst>
        </c:ser>
        <c:dLbls>
          <c:showLegendKey val="0"/>
          <c:showVal val="0"/>
          <c:showCatName val="0"/>
          <c:showSerName val="0"/>
          <c:showPercent val="0"/>
          <c:showBubbleSize val="0"/>
        </c:dLbls>
        <c:axId val="1945463055"/>
        <c:axId val="1945801695"/>
      </c:scatterChart>
      <c:valAx>
        <c:axId val="194546305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45801695"/>
        <c:crosses val="autoZero"/>
        <c:crossBetween val="midCat"/>
      </c:valAx>
      <c:valAx>
        <c:axId val="19458016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454630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№1!$A$125</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№1!$E$127:$E$135</c:f>
              <c:numCache>
                <c:formatCode>0.00%</c:formatCode>
                <c:ptCount val="9"/>
                <c:pt idx="0">
                  <c:v>1</c:v>
                </c:pt>
                <c:pt idx="1">
                  <c:v>0.85964912280701755</c:v>
                </c:pt>
                <c:pt idx="2">
                  <c:v>0.65709728867623607</c:v>
                </c:pt>
                <c:pt idx="3">
                  <c:v>0.43062200956937802</c:v>
                </c:pt>
                <c:pt idx="4">
                  <c:v>0.26475279106858052</c:v>
                </c:pt>
                <c:pt idx="5">
                  <c:v>0.20095693779904306</c:v>
                </c:pt>
                <c:pt idx="6">
                  <c:v>0.12280701754385964</c:v>
                </c:pt>
                <c:pt idx="7">
                  <c:v>7.0175438596491224E-2</c:v>
                </c:pt>
                <c:pt idx="8">
                  <c:v>0</c:v>
                </c:pt>
              </c:numCache>
            </c:numRef>
          </c:xVal>
          <c:yVal>
            <c:numRef>
              <c:f>№1!$F$127:$F$135</c:f>
              <c:numCache>
                <c:formatCode>0.00%</c:formatCode>
                <c:ptCount val="9"/>
                <c:pt idx="0">
                  <c:v>1</c:v>
                </c:pt>
                <c:pt idx="1">
                  <c:v>0.97959183673469385</c:v>
                </c:pt>
                <c:pt idx="2">
                  <c:v>0.97959183673469385</c:v>
                </c:pt>
                <c:pt idx="3">
                  <c:v>0.87755102040816324</c:v>
                </c:pt>
                <c:pt idx="4">
                  <c:v>0.73469387755102045</c:v>
                </c:pt>
                <c:pt idx="5">
                  <c:v>0.67346938775510201</c:v>
                </c:pt>
                <c:pt idx="6">
                  <c:v>0.55102040816326525</c:v>
                </c:pt>
                <c:pt idx="7">
                  <c:v>0.44897959183673469</c:v>
                </c:pt>
                <c:pt idx="8">
                  <c:v>0</c:v>
                </c:pt>
              </c:numCache>
            </c:numRef>
          </c:yVal>
          <c:smooth val="0"/>
          <c:extLst>
            <c:ext xmlns:c16="http://schemas.microsoft.com/office/drawing/2014/chart" uri="{C3380CC4-5D6E-409C-BE32-E72D297353CC}">
              <c16:uniqueId val="{00000000-6463-2641-BFC3-25E287CD84C8}"/>
            </c:ext>
          </c:extLst>
        </c:ser>
        <c:ser>
          <c:idx val="1"/>
          <c:order val="1"/>
          <c:tx>
            <c:strRef>
              <c:f>№1!$I$126</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№1!$J$128:$J$130</c:f>
              <c:numCache>
                <c:formatCode>0.00%</c:formatCode>
                <c:ptCount val="3"/>
                <c:pt idx="0">
                  <c:v>1</c:v>
                </c:pt>
                <c:pt idx="1">
                  <c:v>7.8149920255183414E-2</c:v>
                </c:pt>
                <c:pt idx="2">
                  <c:v>0</c:v>
                </c:pt>
              </c:numCache>
            </c:numRef>
          </c:xVal>
          <c:yVal>
            <c:numRef>
              <c:f>№1!$K$128:$K$130</c:f>
              <c:numCache>
                <c:formatCode>0%</c:formatCode>
                <c:ptCount val="3"/>
                <c:pt idx="0">
                  <c:v>1</c:v>
                </c:pt>
                <c:pt idx="1">
                  <c:v>1</c:v>
                </c:pt>
                <c:pt idx="2">
                  <c:v>0</c:v>
                </c:pt>
              </c:numCache>
            </c:numRef>
          </c:yVal>
          <c:smooth val="0"/>
          <c:extLst>
            <c:ext xmlns:c16="http://schemas.microsoft.com/office/drawing/2014/chart" uri="{C3380CC4-5D6E-409C-BE32-E72D297353CC}">
              <c16:uniqueId val="{00000001-6463-2641-BFC3-25E287CD84C8}"/>
            </c:ext>
          </c:extLst>
        </c:ser>
        <c:ser>
          <c:idx val="2"/>
          <c:order val="2"/>
          <c:tx>
            <c:strRef>
              <c:f>№1!$I$132</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№1!$J$134:$J$135</c:f>
              <c:numCache>
                <c:formatCode>0%</c:formatCode>
                <c:ptCount val="2"/>
                <c:pt idx="0">
                  <c:v>1</c:v>
                </c:pt>
                <c:pt idx="1">
                  <c:v>0</c:v>
                </c:pt>
              </c:numCache>
            </c:numRef>
          </c:xVal>
          <c:yVal>
            <c:numRef>
              <c:f>№1!$K$134:$K$135</c:f>
              <c:numCache>
                <c:formatCode>0%</c:formatCode>
                <c:ptCount val="2"/>
                <c:pt idx="0">
                  <c:v>1</c:v>
                </c:pt>
                <c:pt idx="1">
                  <c:v>0</c:v>
                </c:pt>
              </c:numCache>
            </c:numRef>
          </c:yVal>
          <c:smooth val="0"/>
          <c:extLst>
            <c:ext xmlns:c16="http://schemas.microsoft.com/office/drawing/2014/chart" uri="{C3380CC4-5D6E-409C-BE32-E72D297353CC}">
              <c16:uniqueId val="{00000002-6463-2641-BFC3-25E287CD84C8}"/>
            </c:ext>
          </c:extLst>
        </c:ser>
        <c:dLbls>
          <c:showLegendKey val="0"/>
          <c:showVal val="0"/>
          <c:showCatName val="0"/>
          <c:showSerName val="0"/>
          <c:showPercent val="0"/>
          <c:showBubbleSize val="0"/>
        </c:dLbls>
        <c:axId val="1945463055"/>
        <c:axId val="1945801695"/>
      </c:scatterChart>
      <c:valAx>
        <c:axId val="194546305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45801695"/>
        <c:crosses val="autoZero"/>
        <c:crossBetween val="midCat"/>
      </c:valAx>
      <c:valAx>
        <c:axId val="19458016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454630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№1!$R$125</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№1!$X$127:$X$135</c:f>
              <c:numCache>
                <c:formatCode>0.00%</c:formatCode>
                <c:ptCount val="9"/>
                <c:pt idx="0">
                  <c:v>1</c:v>
                </c:pt>
                <c:pt idx="1">
                  <c:v>0.84938704028021017</c:v>
                </c:pt>
                <c:pt idx="2">
                  <c:v>0.63047285464098068</c:v>
                </c:pt>
                <c:pt idx="3">
                  <c:v>0.39229422066549913</c:v>
                </c:pt>
                <c:pt idx="4">
                  <c:v>0.22591943957968477</c:v>
                </c:pt>
                <c:pt idx="5">
                  <c:v>0.16112084063047286</c:v>
                </c:pt>
                <c:pt idx="6">
                  <c:v>8.5814360770577927E-2</c:v>
                </c:pt>
                <c:pt idx="7">
                  <c:v>3.8528896672504379E-2</c:v>
                </c:pt>
                <c:pt idx="8">
                  <c:v>0</c:v>
                </c:pt>
              </c:numCache>
            </c:numRef>
          </c:xVal>
          <c:yVal>
            <c:numRef>
              <c:f>№1!$W$127:$W$135</c:f>
              <c:numCache>
                <c:formatCode>0.00%</c:formatCode>
                <c:ptCount val="9"/>
                <c:pt idx="0">
                  <c:v>1</c:v>
                </c:pt>
                <c:pt idx="1">
                  <c:v>0.97959183673469385</c:v>
                </c:pt>
                <c:pt idx="2">
                  <c:v>0.97959183673469385</c:v>
                </c:pt>
                <c:pt idx="3">
                  <c:v>0.87755102040816324</c:v>
                </c:pt>
                <c:pt idx="4">
                  <c:v>0.73469387755102045</c:v>
                </c:pt>
                <c:pt idx="5">
                  <c:v>0.67346938775510201</c:v>
                </c:pt>
                <c:pt idx="6">
                  <c:v>0.55102040816326525</c:v>
                </c:pt>
                <c:pt idx="7">
                  <c:v>0.44897959183673469</c:v>
                </c:pt>
                <c:pt idx="8">
                  <c:v>0</c:v>
                </c:pt>
              </c:numCache>
            </c:numRef>
          </c:yVal>
          <c:smooth val="0"/>
          <c:extLst>
            <c:ext xmlns:c16="http://schemas.microsoft.com/office/drawing/2014/chart" uri="{C3380CC4-5D6E-409C-BE32-E72D297353CC}">
              <c16:uniqueId val="{00000000-22AF-1D4C-B8CD-E18B645CA07C}"/>
            </c:ext>
          </c:extLst>
        </c:ser>
        <c:ser>
          <c:idx val="1"/>
          <c:order val="1"/>
          <c:tx>
            <c:strRef>
              <c:f>№1!$Z$126</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№1!$AC$128:$AC$130</c:f>
              <c:numCache>
                <c:formatCode>0%</c:formatCode>
                <c:ptCount val="3"/>
                <c:pt idx="0">
                  <c:v>1</c:v>
                </c:pt>
                <c:pt idx="1">
                  <c:v>0</c:v>
                </c:pt>
                <c:pt idx="2">
                  <c:v>0</c:v>
                </c:pt>
              </c:numCache>
            </c:numRef>
          </c:xVal>
          <c:yVal>
            <c:numRef>
              <c:f>№1!$AB$128:$AB$130</c:f>
              <c:numCache>
                <c:formatCode>0%</c:formatCode>
                <c:ptCount val="3"/>
                <c:pt idx="0">
                  <c:v>1</c:v>
                </c:pt>
                <c:pt idx="1">
                  <c:v>1</c:v>
                </c:pt>
                <c:pt idx="2">
                  <c:v>0</c:v>
                </c:pt>
              </c:numCache>
            </c:numRef>
          </c:yVal>
          <c:smooth val="0"/>
          <c:extLst>
            <c:ext xmlns:c16="http://schemas.microsoft.com/office/drawing/2014/chart" uri="{C3380CC4-5D6E-409C-BE32-E72D297353CC}">
              <c16:uniqueId val="{00000001-22AF-1D4C-B8CD-E18B645CA07C}"/>
            </c:ext>
          </c:extLst>
        </c:ser>
        <c:ser>
          <c:idx val="2"/>
          <c:order val="2"/>
          <c:tx>
            <c:strRef>
              <c:f>№1!$Z$132</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№1!$AA$134:$AA$135</c:f>
              <c:numCache>
                <c:formatCode>0%</c:formatCode>
                <c:ptCount val="2"/>
                <c:pt idx="0">
                  <c:v>1</c:v>
                </c:pt>
                <c:pt idx="1">
                  <c:v>0</c:v>
                </c:pt>
              </c:numCache>
            </c:numRef>
          </c:xVal>
          <c:yVal>
            <c:numRef>
              <c:f>№1!$AB$134:$AB$135</c:f>
              <c:numCache>
                <c:formatCode>0%</c:formatCode>
                <c:ptCount val="2"/>
                <c:pt idx="0">
                  <c:v>1</c:v>
                </c:pt>
                <c:pt idx="1">
                  <c:v>0</c:v>
                </c:pt>
              </c:numCache>
            </c:numRef>
          </c:yVal>
          <c:smooth val="0"/>
          <c:extLst>
            <c:ext xmlns:c16="http://schemas.microsoft.com/office/drawing/2014/chart" uri="{C3380CC4-5D6E-409C-BE32-E72D297353CC}">
              <c16:uniqueId val="{00000002-22AF-1D4C-B8CD-E18B645CA07C}"/>
            </c:ext>
          </c:extLst>
        </c:ser>
        <c:dLbls>
          <c:showLegendKey val="0"/>
          <c:showVal val="0"/>
          <c:showCatName val="0"/>
          <c:showSerName val="0"/>
          <c:showPercent val="0"/>
          <c:showBubbleSize val="0"/>
        </c:dLbls>
        <c:axId val="1922398863"/>
        <c:axId val="1957269343"/>
      </c:scatterChart>
      <c:valAx>
        <c:axId val="192239886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57269343"/>
        <c:crosses val="autoZero"/>
        <c:crossBetween val="midCat"/>
      </c:valAx>
      <c:valAx>
        <c:axId val="19572693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239886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№1!$R$125</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№1!$V$127:$V$135</c:f>
              <c:numCache>
                <c:formatCode>0.00%</c:formatCode>
                <c:ptCount val="9"/>
                <c:pt idx="0">
                  <c:v>1</c:v>
                </c:pt>
                <c:pt idx="1">
                  <c:v>0.85967741935483866</c:v>
                </c:pt>
                <c:pt idx="2">
                  <c:v>0.65806451612903227</c:v>
                </c:pt>
                <c:pt idx="3">
                  <c:v>0.4306451612903226</c:v>
                </c:pt>
                <c:pt idx="4">
                  <c:v>0.2661290322580645</c:v>
                </c:pt>
                <c:pt idx="5">
                  <c:v>0.20161290322580644</c:v>
                </c:pt>
                <c:pt idx="6">
                  <c:v>0.12258064516129032</c:v>
                </c:pt>
                <c:pt idx="7">
                  <c:v>7.0967741935483872E-2</c:v>
                </c:pt>
                <c:pt idx="8">
                  <c:v>0</c:v>
                </c:pt>
              </c:numCache>
            </c:numRef>
          </c:xVal>
          <c:yVal>
            <c:numRef>
              <c:f>№1!$W$127:$W$135</c:f>
              <c:numCache>
                <c:formatCode>0.00%</c:formatCode>
                <c:ptCount val="9"/>
                <c:pt idx="0">
                  <c:v>1</c:v>
                </c:pt>
                <c:pt idx="1">
                  <c:v>0.97959183673469385</c:v>
                </c:pt>
                <c:pt idx="2">
                  <c:v>0.97959183673469385</c:v>
                </c:pt>
                <c:pt idx="3">
                  <c:v>0.87755102040816324</c:v>
                </c:pt>
                <c:pt idx="4">
                  <c:v>0.73469387755102045</c:v>
                </c:pt>
                <c:pt idx="5">
                  <c:v>0.67346938775510201</c:v>
                </c:pt>
                <c:pt idx="6">
                  <c:v>0.55102040816326525</c:v>
                </c:pt>
                <c:pt idx="7">
                  <c:v>0.44897959183673469</c:v>
                </c:pt>
                <c:pt idx="8">
                  <c:v>0</c:v>
                </c:pt>
              </c:numCache>
            </c:numRef>
          </c:yVal>
          <c:smooth val="0"/>
          <c:extLst>
            <c:ext xmlns:c16="http://schemas.microsoft.com/office/drawing/2014/chart" uri="{C3380CC4-5D6E-409C-BE32-E72D297353CC}">
              <c16:uniqueId val="{00000000-6337-4B45-836C-36BC5DD7F510}"/>
            </c:ext>
          </c:extLst>
        </c:ser>
        <c:ser>
          <c:idx val="1"/>
          <c:order val="1"/>
          <c:tx>
            <c:strRef>
              <c:f>№1!$Z$126</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№1!$AA$128:$AA$130</c:f>
              <c:numCache>
                <c:formatCode>0.00%</c:formatCode>
                <c:ptCount val="3"/>
                <c:pt idx="0">
                  <c:v>1</c:v>
                </c:pt>
                <c:pt idx="1">
                  <c:v>7.9032258064516123E-2</c:v>
                </c:pt>
                <c:pt idx="2">
                  <c:v>0</c:v>
                </c:pt>
              </c:numCache>
            </c:numRef>
          </c:xVal>
          <c:yVal>
            <c:numRef>
              <c:f>№1!$AB$128:$AB$130</c:f>
              <c:numCache>
                <c:formatCode>0%</c:formatCode>
                <c:ptCount val="3"/>
                <c:pt idx="0">
                  <c:v>1</c:v>
                </c:pt>
                <c:pt idx="1">
                  <c:v>1</c:v>
                </c:pt>
                <c:pt idx="2">
                  <c:v>0</c:v>
                </c:pt>
              </c:numCache>
            </c:numRef>
          </c:yVal>
          <c:smooth val="0"/>
          <c:extLst>
            <c:ext xmlns:c16="http://schemas.microsoft.com/office/drawing/2014/chart" uri="{C3380CC4-5D6E-409C-BE32-E72D297353CC}">
              <c16:uniqueId val="{00000001-6337-4B45-836C-36BC5DD7F510}"/>
            </c:ext>
          </c:extLst>
        </c:ser>
        <c:ser>
          <c:idx val="2"/>
          <c:order val="2"/>
          <c:tx>
            <c:strRef>
              <c:f>№1!$Z$132</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№1!$AA$134:$AA$135</c:f>
              <c:numCache>
                <c:formatCode>0%</c:formatCode>
                <c:ptCount val="2"/>
                <c:pt idx="0">
                  <c:v>1</c:v>
                </c:pt>
                <c:pt idx="1">
                  <c:v>0</c:v>
                </c:pt>
              </c:numCache>
            </c:numRef>
          </c:xVal>
          <c:yVal>
            <c:numRef>
              <c:f>№1!$AB$134:$AB$135</c:f>
              <c:numCache>
                <c:formatCode>0%</c:formatCode>
                <c:ptCount val="2"/>
                <c:pt idx="0">
                  <c:v>1</c:v>
                </c:pt>
                <c:pt idx="1">
                  <c:v>0</c:v>
                </c:pt>
              </c:numCache>
            </c:numRef>
          </c:yVal>
          <c:smooth val="0"/>
          <c:extLst>
            <c:ext xmlns:c16="http://schemas.microsoft.com/office/drawing/2014/chart" uri="{C3380CC4-5D6E-409C-BE32-E72D297353CC}">
              <c16:uniqueId val="{00000002-6337-4B45-836C-36BC5DD7F510}"/>
            </c:ext>
          </c:extLst>
        </c:ser>
        <c:dLbls>
          <c:showLegendKey val="0"/>
          <c:showVal val="0"/>
          <c:showCatName val="0"/>
          <c:showSerName val="0"/>
          <c:showPercent val="0"/>
          <c:showBubbleSize val="0"/>
        </c:dLbls>
        <c:axId val="1922398863"/>
        <c:axId val="1957269343"/>
      </c:scatterChart>
      <c:valAx>
        <c:axId val="192239886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57269343"/>
        <c:crosses val="autoZero"/>
        <c:crossBetween val="midCat"/>
      </c:valAx>
      <c:valAx>
        <c:axId val="19572693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239886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№1!$A$156</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№1!$G$158:$G$166</c:f>
              <c:numCache>
                <c:formatCode>0.00%</c:formatCode>
                <c:ptCount val="9"/>
                <c:pt idx="0">
                  <c:v>1</c:v>
                </c:pt>
                <c:pt idx="1">
                  <c:v>0.88357588357588357</c:v>
                </c:pt>
                <c:pt idx="2">
                  <c:v>0.72349272349272353</c:v>
                </c:pt>
                <c:pt idx="3">
                  <c:v>0.49272349272349275</c:v>
                </c:pt>
                <c:pt idx="4">
                  <c:v>0.25155925155925157</c:v>
                </c:pt>
                <c:pt idx="5">
                  <c:v>0.13305613305613306</c:v>
                </c:pt>
                <c:pt idx="6">
                  <c:v>6.4449064449064453E-2</c:v>
                </c:pt>
                <c:pt idx="7">
                  <c:v>1.6632016632016633E-2</c:v>
                </c:pt>
                <c:pt idx="8">
                  <c:v>0</c:v>
                </c:pt>
              </c:numCache>
            </c:numRef>
          </c:xVal>
          <c:yVal>
            <c:numRef>
              <c:f>№1!$F$158:$F$166</c:f>
              <c:numCache>
                <c:formatCode>0.00%</c:formatCode>
                <c:ptCount val="9"/>
                <c:pt idx="0">
                  <c:v>1</c:v>
                </c:pt>
                <c:pt idx="1">
                  <c:v>0.99468085106382975</c:v>
                </c:pt>
                <c:pt idx="2">
                  <c:v>0.96808510638297873</c:v>
                </c:pt>
                <c:pt idx="3">
                  <c:v>0.90957446808510634</c:v>
                </c:pt>
                <c:pt idx="4">
                  <c:v>0.76595744680851063</c:v>
                </c:pt>
                <c:pt idx="5">
                  <c:v>0.6542553191489362</c:v>
                </c:pt>
                <c:pt idx="6">
                  <c:v>0.45744680851063829</c:v>
                </c:pt>
                <c:pt idx="7">
                  <c:v>0.22340425531914893</c:v>
                </c:pt>
                <c:pt idx="8">
                  <c:v>0</c:v>
                </c:pt>
              </c:numCache>
            </c:numRef>
          </c:yVal>
          <c:smooth val="0"/>
          <c:extLst>
            <c:ext xmlns:c16="http://schemas.microsoft.com/office/drawing/2014/chart" uri="{C3380CC4-5D6E-409C-BE32-E72D297353CC}">
              <c16:uniqueId val="{00000000-F3BB-FF44-AD71-68B4B28D98AB}"/>
            </c:ext>
          </c:extLst>
        </c:ser>
        <c:ser>
          <c:idx val="1"/>
          <c:order val="1"/>
          <c:tx>
            <c:strRef>
              <c:f>№1!$I$157</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№1!$L$159:$L$161</c:f>
              <c:numCache>
                <c:formatCode>0%</c:formatCode>
                <c:ptCount val="3"/>
                <c:pt idx="0">
                  <c:v>1</c:v>
                </c:pt>
                <c:pt idx="1">
                  <c:v>0</c:v>
                </c:pt>
                <c:pt idx="2">
                  <c:v>0</c:v>
                </c:pt>
              </c:numCache>
            </c:numRef>
          </c:xVal>
          <c:yVal>
            <c:numRef>
              <c:f>№1!$K$159:$K$161</c:f>
              <c:numCache>
                <c:formatCode>0%</c:formatCode>
                <c:ptCount val="3"/>
                <c:pt idx="0">
                  <c:v>1</c:v>
                </c:pt>
                <c:pt idx="1">
                  <c:v>1</c:v>
                </c:pt>
                <c:pt idx="2">
                  <c:v>0</c:v>
                </c:pt>
              </c:numCache>
            </c:numRef>
          </c:yVal>
          <c:smooth val="0"/>
          <c:extLst>
            <c:ext xmlns:c16="http://schemas.microsoft.com/office/drawing/2014/chart" uri="{C3380CC4-5D6E-409C-BE32-E72D297353CC}">
              <c16:uniqueId val="{00000001-F3BB-FF44-AD71-68B4B28D98AB}"/>
            </c:ext>
          </c:extLst>
        </c:ser>
        <c:ser>
          <c:idx val="2"/>
          <c:order val="2"/>
          <c:tx>
            <c:strRef>
              <c:f>№1!$I$163</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№1!$J$165:$J$166</c:f>
              <c:numCache>
                <c:formatCode>0%</c:formatCode>
                <c:ptCount val="2"/>
                <c:pt idx="0">
                  <c:v>1</c:v>
                </c:pt>
                <c:pt idx="1">
                  <c:v>0</c:v>
                </c:pt>
              </c:numCache>
            </c:numRef>
          </c:xVal>
          <c:yVal>
            <c:numRef>
              <c:f>№1!$K$165:$K$166</c:f>
              <c:numCache>
                <c:formatCode>0%</c:formatCode>
                <c:ptCount val="2"/>
                <c:pt idx="0">
                  <c:v>1</c:v>
                </c:pt>
                <c:pt idx="1">
                  <c:v>0</c:v>
                </c:pt>
              </c:numCache>
            </c:numRef>
          </c:yVal>
          <c:smooth val="0"/>
          <c:extLst>
            <c:ext xmlns:c16="http://schemas.microsoft.com/office/drawing/2014/chart" uri="{C3380CC4-5D6E-409C-BE32-E72D297353CC}">
              <c16:uniqueId val="{00000002-F3BB-FF44-AD71-68B4B28D98AB}"/>
            </c:ext>
          </c:extLst>
        </c:ser>
        <c:dLbls>
          <c:showLegendKey val="0"/>
          <c:showVal val="0"/>
          <c:showCatName val="0"/>
          <c:showSerName val="0"/>
          <c:showPercent val="0"/>
          <c:showBubbleSize val="0"/>
        </c:dLbls>
        <c:axId val="1957898575"/>
        <c:axId val="1942731183"/>
      </c:scatterChart>
      <c:valAx>
        <c:axId val="19578985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42731183"/>
        <c:crosses val="autoZero"/>
        <c:crossBetween val="midCat"/>
      </c:valAx>
      <c:valAx>
        <c:axId val="19427311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578985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 </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№1!$A$156</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№1!$E$158:$E$166</c:f>
              <c:numCache>
                <c:formatCode>0.00%</c:formatCode>
                <c:ptCount val="9"/>
                <c:pt idx="0">
                  <c:v>1</c:v>
                </c:pt>
                <c:pt idx="1">
                  <c:v>0.91479820627802688</c:v>
                </c:pt>
                <c:pt idx="2">
                  <c:v>0.79222720478325859</c:v>
                </c:pt>
                <c:pt idx="3">
                  <c:v>0.60986547085201792</c:v>
                </c:pt>
                <c:pt idx="4">
                  <c:v>0.39611360239162929</c:v>
                </c:pt>
                <c:pt idx="5">
                  <c:v>0.27952167414050821</c:v>
                </c:pt>
                <c:pt idx="6">
                  <c:v>0.17488789237668162</c:v>
                </c:pt>
                <c:pt idx="7">
                  <c:v>7.4738415545590436E-2</c:v>
                </c:pt>
                <c:pt idx="8">
                  <c:v>0</c:v>
                </c:pt>
              </c:numCache>
            </c:numRef>
          </c:xVal>
          <c:yVal>
            <c:numRef>
              <c:f>№1!$F$158:$F$166</c:f>
              <c:numCache>
                <c:formatCode>0.00%</c:formatCode>
                <c:ptCount val="9"/>
                <c:pt idx="0">
                  <c:v>1</c:v>
                </c:pt>
                <c:pt idx="1">
                  <c:v>0.99468085106382975</c:v>
                </c:pt>
                <c:pt idx="2">
                  <c:v>0.96808510638297873</c:v>
                </c:pt>
                <c:pt idx="3">
                  <c:v>0.90957446808510634</c:v>
                </c:pt>
                <c:pt idx="4">
                  <c:v>0.76595744680851063</c:v>
                </c:pt>
                <c:pt idx="5">
                  <c:v>0.6542553191489362</c:v>
                </c:pt>
                <c:pt idx="6">
                  <c:v>0.45744680851063829</c:v>
                </c:pt>
                <c:pt idx="7">
                  <c:v>0.22340425531914893</c:v>
                </c:pt>
                <c:pt idx="8">
                  <c:v>0</c:v>
                </c:pt>
              </c:numCache>
            </c:numRef>
          </c:yVal>
          <c:smooth val="0"/>
          <c:extLst>
            <c:ext xmlns:c16="http://schemas.microsoft.com/office/drawing/2014/chart" uri="{C3380CC4-5D6E-409C-BE32-E72D297353CC}">
              <c16:uniqueId val="{00000000-7CE4-7C41-B372-58C3301E919B}"/>
            </c:ext>
          </c:extLst>
        </c:ser>
        <c:ser>
          <c:idx val="1"/>
          <c:order val="1"/>
          <c:tx>
            <c:strRef>
              <c:f>№1!$I$157</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№1!$J$159:$J$161</c:f>
              <c:numCache>
                <c:formatCode>0.00%</c:formatCode>
                <c:ptCount val="3"/>
                <c:pt idx="0">
                  <c:v>1</c:v>
                </c:pt>
                <c:pt idx="1">
                  <c:v>0.28101644245142005</c:v>
                </c:pt>
                <c:pt idx="2">
                  <c:v>0</c:v>
                </c:pt>
              </c:numCache>
            </c:numRef>
          </c:xVal>
          <c:yVal>
            <c:numRef>
              <c:f>№1!$K$159:$K$161</c:f>
              <c:numCache>
                <c:formatCode>0%</c:formatCode>
                <c:ptCount val="3"/>
                <c:pt idx="0">
                  <c:v>1</c:v>
                </c:pt>
                <c:pt idx="1">
                  <c:v>1</c:v>
                </c:pt>
                <c:pt idx="2">
                  <c:v>0</c:v>
                </c:pt>
              </c:numCache>
            </c:numRef>
          </c:yVal>
          <c:smooth val="0"/>
          <c:extLst>
            <c:ext xmlns:c16="http://schemas.microsoft.com/office/drawing/2014/chart" uri="{C3380CC4-5D6E-409C-BE32-E72D297353CC}">
              <c16:uniqueId val="{00000001-7CE4-7C41-B372-58C3301E919B}"/>
            </c:ext>
          </c:extLst>
        </c:ser>
        <c:ser>
          <c:idx val="2"/>
          <c:order val="2"/>
          <c:tx>
            <c:strRef>
              <c:f>№1!$I$163</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№1!$J$165:$J$166</c:f>
              <c:numCache>
                <c:formatCode>0%</c:formatCode>
                <c:ptCount val="2"/>
                <c:pt idx="0">
                  <c:v>1</c:v>
                </c:pt>
                <c:pt idx="1">
                  <c:v>0</c:v>
                </c:pt>
              </c:numCache>
            </c:numRef>
          </c:xVal>
          <c:yVal>
            <c:numRef>
              <c:f>№1!$K$165:$K$166</c:f>
              <c:numCache>
                <c:formatCode>0%</c:formatCode>
                <c:ptCount val="2"/>
                <c:pt idx="0">
                  <c:v>1</c:v>
                </c:pt>
                <c:pt idx="1">
                  <c:v>0</c:v>
                </c:pt>
              </c:numCache>
            </c:numRef>
          </c:yVal>
          <c:smooth val="0"/>
          <c:extLst>
            <c:ext xmlns:c16="http://schemas.microsoft.com/office/drawing/2014/chart" uri="{C3380CC4-5D6E-409C-BE32-E72D297353CC}">
              <c16:uniqueId val="{00000002-7CE4-7C41-B372-58C3301E919B}"/>
            </c:ext>
          </c:extLst>
        </c:ser>
        <c:dLbls>
          <c:showLegendKey val="0"/>
          <c:showVal val="0"/>
          <c:showCatName val="0"/>
          <c:showSerName val="0"/>
          <c:showPercent val="0"/>
          <c:showBubbleSize val="0"/>
        </c:dLbls>
        <c:axId val="1957898575"/>
        <c:axId val="1942731183"/>
      </c:scatterChart>
      <c:valAx>
        <c:axId val="19578985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42731183"/>
        <c:crosses val="autoZero"/>
        <c:crossBetween val="midCat"/>
      </c:valAx>
      <c:valAx>
        <c:axId val="19427311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578985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№1!$R$156</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№1!$X$158:$X$166</c:f>
              <c:numCache>
                <c:formatCode>0.00%</c:formatCode>
                <c:ptCount val="9"/>
                <c:pt idx="0">
                  <c:v>1</c:v>
                </c:pt>
                <c:pt idx="1">
                  <c:v>0.87777777777777777</c:v>
                </c:pt>
                <c:pt idx="2">
                  <c:v>0.71333333333333337</c:v>
                </c:pt>
                <c:pt idx="3">
                  <c:v>0.48888888888888887</c:v>
                </c:pt>
                <c:pt idx="4">
                  <c:v>0.24888888888888888</c:v>
                </c:pt>
                <c:pt idx="5">
                  <c:v>0.13555555555555557</c:v>
                </c:pt>
                <c:pt idx="6">
                  <c:v>6.4444444444444443E-2</c:v>
                </c:pt>
                <c:pt idx="7">
                  <c:v>1.7777777777777778E-2</c:v>
                </c:pt>
                <c:pt idx="8">
                  <c:v>0</c:v>
                </c:pt>
              </c:numCache>
            </c:numRef>
          </c:xVal>
          <c:yVal>
            <c:numRef>
              <c:f>№1!$W$158:$W$166</c:f>
              <c:numCache>
                <c:formatCode>0.00%</c:formatCode>
                <c:ptCount val="9"/>
                <c:pt idx="0">
                  <c:v>1</c:v>
                </c:pt>
                <c:pt idx="1">
                  <c:v>0.99468085106382975</c:v>
                </c:pt>
                <c:pt idx="2">
                  <c:v>0.96808510638297873</c:v>
                </c:pt>
                <c:pt idx="3">
                  <c:v>0.90957446808510634</c:v>
                </c:pt>
                <c:pt idx="4">
                  <c:v>0.76595744680851063</c:v>
                </c:pt>
                <c:pt idx="5">
                  <c:v>0.6542553191489362</c:v>
                </c:pt>
                <c:pt idx="6">
                  <c:v>0.45744680851063829</c:v>
                </c:pt>
                <c:pt idx="7">
                  <c:v>0.22340425531914893</c:v>
                </c:pt>
                <c:pt idx="8">
                  <c:v>0</c:v>
                </c:pt>
              </c:numCache>
            </c:numRef>
          </c:yVal>
          <c:smooth val="0"/>
          <c:extLst>
            <c:ext xmlns:c16="http://schemas.microsoft.com/office/drawing/2014/chart" uri="{C3380CC4-5D6E-409C-BE32-E72D297353CC}">
              <c16:uniqueId val="{00000000-7153-E24D-A725-124FCA8BA224}"/>
            </c:ext>
          </c:extLst>
        </c:ser>
        <c:ser>
          <c:idx val="1"/>
          <c:order val="1"/>
          <c:tx>
            <c:strRef>
              <c:f>№1!$Z$157</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№1!$AC$159:$AC$161</c:f>
              <c:numCache>
                <c:formatCode>0%</c:formatCode>
                <c:ptCount val="3"/>
                <c:pt idx="0">
                  <c:v>1</c:v>
                </c:pt>
                <c:pt idx="1">
                  <c:v>0</c:v>
                </c:pt>
                <c:pt idx="2">
                  <c:v>0</c:v>
                </c:pt>
              </c:numCache>
            </c:numRef>
          </c:xVal>
          <c:yVal>
            <c:numRef>
              <c:f>№1!$AB$159:$AB$161</c:f>
              <c:numCache>
                <c:formatCode>0%</c:formatCode>
                <c:ptCount val="3"/>
                <c:pt idx="0">
                  <c:v>1</c:v>
                </c:pt>
                <c:pt idx="1">
                  <c:v>1</c:v>
                </c:pt>
                <c:pt idx="2">
                  <c:v>0</c:v>
                </c:pt>
              </c:numCache>
            </c:numRef>
          </c:yVal>
          <c:smooth val="0"/>
          <c:extLst>
            <c:ext xmlns:c16="http://schemas.microsoft.com/office/drawing/2014/chart" uri="{C3380CC4-5D6E-409C-BE32-E72D297353CC}">
              <c16:uniqueId val="{00000001-7153-E24D-A725-124FCA8BA224}"/>
            </c:ext>
          </c:extLst>
        </c:ser>
        <c:ser>
          <c:idx val="2"/>
          <c:order val="2"/>
          <c:tx>
            <c:strRef>
              <c:f>№1!$Z$163</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№1!$AA$165:$AA$166</c:f>
              <c:numCache>
                <c:formatCode>0%</c:formatCode>
                <c:ptCount val="2"/>
                <c:pt idx="0">
                  <c:v>1</c:v>
                </c:pt>
                <c:pt idx="1">
                  <c:v>0</c:v>
                </c:pt>
              </c:numCache>
            </c:numRef>
          </c:xVal>
          <c:yVal>
            <c:numRef>
              <c:f>№1!$AB$165:$AB$166</c:f>
              <c:numCache>
                <c:formatCode>0%</c:formatCode>
                <c:ptCount val="2"/>
                <c:pt idx="0">
                  <c:v>1</c:v>
                </c:pt>
                <c:pt idx="1">
                  <c:v>0</c:v>
                </c:pt>
              </c:numCache>
            </c:numRef>
          </c:yVal>
          <c:smooth val="0"/>
          <c:extLst>
            <c:ext xmlns:c16="http://schemas.microsoft.com/office/drawing/2014/chart" uri="{C3380CC4-5D6E-409C-BE32-E72D297353CC}">
              <c16:uniqueId val="{00000002-7153-E24D-A725-124FCA8BA224}"/>
            </c:ext>
          </c:extLst>
        </c:ser>
        <c:dLbls>
          <c:showLegendKey val="0"/>
          <c:showVal val="0"/>
          <c:showCatName val="0"/>
          <c:showSerName val="0"/>
          <c:showPercent val="0"/>
          <c:showBubbleSize val="0"/>
        </c:dLbls>
        <c:axId val="1927256783"/>
        <c:axId val="1939191039"/>
      </c:scatterChart>
      <c:valAx>
        <c:axId val="192725678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39191039"/>
        <c:crosses val="autoZero"/>
        <c:crossBetween val="midCat"/>
      </c:valAx>
      <c:valAx>
        <c:axId val="19391910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72567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№1!$R$156</c:f>
              <c:strCache>
                <c:ptCount val="1"/>
                <c:pt idx="0">
                  <c:v>My 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№1!$V$158:$V$166</c:f>
              <c:numCache>
                <c:formatCode>0.00%</c:formatCode>
                <c:ptCount val="9"/>
                <c:pt idx="0">
                  <c:v>1</c:v>
                </c:pt>
                <c:pt idx="1">
                  <c:v>0.91222570532915359</c:v>
                </c:pt>
                <c:pt idx="2">
                  <c:v>0.78840125391849525</c:v>
                </c:pt>
                <c:pt idx="3">
                  <c:v>0.61285266457680254</c:v>
                </c:pt>
                <c:pt idx="4">
                  <c:v>0.40125391849529779</c:v>
                </c:pt>
                <c:pt idx="5">
                  <c:v>0.2884012539184953</c:v>
                </c:pt>
                <c:pt idx="6">
                  <c:v>0.18025078369905956</c:v>
                </c:pt>
                <c:pt idx="7">
                  <c:v>7.8369905956112859E-2</c:v>
                </c:pt>
                <c:pt idx="8">
                  <c:v>0</c:v>
                </c:pt>
              </c:numCache>
            </c:numRef>
          </c:xVal>
          <c:yVal>
            <c:numRef>
              <c:f>№1!$W$158:$W$166</c:f>
              <c:numCache>
                <c:formatCode>0.00%</c:formatCode>
                <c:ptCount val="9"/>
                <c:pt idx="0">
                  <c:v>1</c:v>
                </c:pt>
                <c:pt idx="1">
                  <c:v>0.99468085106382975</c:v>
                </c:pt>
                <c:pt idx="2">
                  <c:v>0.96808510638297873</c:v>
                </c:pt>
                <c:pt idx="3">
                  <c:v>0.90957446808510634</c:v>
                </c:pt>
                <c:pt idx="4">
                  <c:v>0.76595744680851063</c:v>
                </c:pt>
                <c:pt idx="5">
                  <c:v>0.6542553191489362</c:v>
                </c:pt>
                <c:pt idx="6">
                  <c:v>0.45744680851063829</c:v>
                </c:pt>
                <c:pt idx="7">
                  <c:v>0.22340425531914893</c:v>
                </c:pt>
                <c:pt idx="8">
                  <c:v>0</c:v>
                </c:pt>
              </c:numCache>
            </c:numRef>
          </c:yVal>
          <c:smooth val="0"/>
          <c:extLst>
            <c:ext xmlns:c16="http://schemas.microsoft.com/office/drawing/2014/chart" uri="{C3380CC4-5D6E-409C-BE32-E72D297353CC}">
              <c16:uniqueId val="{00000000-C961-9C4B-BB52-6DF1F1AEAB38}"/>
            </c:ext>
          </c:extLst>
        </c:ser>
        <c:ser>
          <c:idx val="1"/>
          <c:order val="1"/>
          <c:tx>
            <c:strRef>
              <c:f>№1!$Z$157</c:f>
              <c:strCache>
                <c:ptCount val="1"/>
                <c:pt idx="0">
                  <c:v>Perfect rating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№1!$AA$159:$AA$161</c:f>
              <c:numCache>
                <c:formatCode>0.00%</c:formatCode>
                <c:ptCount val="3"/>
                <c:pt idx="0">
                  <c:v>1</c:v>
                </c:pt>
                <c:pt idx="1">
                  <c:v>0.29467084639498431</c:v>
                </c:pt>
                <c:pt idx="2">
                  <c:v>0</c:v>
                </c:pt>
              </c:numCache>
            </c:numRef>
          </c:xVal>
          <c:yVal>
            <c:numRef>
              <c:f>№1!$AB$159:$AB$161</c:f>
              <c:numCache>
                <c:formatCode>0%</c:formatCode>
                <c:ptCount val="3"/>
                <c:pt idx="0">
                  <c:v>1</c:v>
                </c:pt>
                <c:pt idx="1">
                  <c:v>1</c:v>
                </c:pt>
                <c:pt idx="2">
                  <c:v>0</c:v>
                </c:pt>
              </c:numCache>
            </c:numRef>
          </c:yVal>
          <c:smooth val="0"/>
          <c:extLst>
            <c:ext xmlns:c16="http://schemas.microsoft.com/office/drawing/2014/chart" uri="{C3380CC4-5D6E-409C-BE32-E72D297353CC}">
              <c16:uniqueId val="{00000001-C961-9C4B-BB52-6DF1F1AEAB38}"/>
            </c:ext>
          </c:extLst>
        </c:ser>
        <c:ser>
          <c:idx val="2"/>
          <c:order val="2"/>
          <c:tx>
            <c:strRef>
              <c:f>№1!$Z$163</c:f>
              <c:strCache>
                <c:ptCount val="1"/>
                <c:pt idx="0">
                  <c:v>Random rating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№1!$AA$165:$AA$166</c:f>
              <c:numCache>
                <c:formatCode>0%</c:formatCode>
                <c:ptCount val="2"/>
                <c:pt idx="0">
                  <c:v>1</c:v>
                </c:pt>
                <c:pt idx="1">
                  <c:v>0</c:v>
                </c:pt>
              </c:numCache>
            </c:numRef>
          </c:xVal>
          <c:yVal>
            <c:numRef>
              <c:f>№1!$AB$165:$AB$166</c:f>
              <c:numCache>
                <c:formatCode>0%</c:formatCode>
                <c:ptCount val="2"/>
                <c:pt idx="0">
                  <c:v>1</c:v>
                </c:pt>
                <c:pt idx="1">
                  <c:v>0</c:v>
                </c:pt>
              </c:numCache>
            </c:numRef>
          </c:yVal>
          <c:smooth val="0"/>
          <c:extLst>
            <c:ext xmlns:c16="http://schemas.microsoft.com/office/drawing/2014/chart" uri="{C3380CC4-5D6E-409C-BE32-E72D297353CC}">
              <c16:uniqueId val="{00000002-C961-9C4B-BB52-6DF1F1AEAB38}"/>
            </c:ext>
          </c:extLst>
        </c:ser>
        <c:dLbls>
          <c:showLegendKey val="0"/>
          <c:showVal val="0"/>
          <c:showCatName val="0"/>
          <c:showSerName val="0"/>
          <c:showPercent val="0"/>
          <c:showBubbleSize val="0"/>
        </c:dLbls>
        <c:axId val="1927256783"/>
        <c:axId val="1939191039"/>
      </c:scatterChart>
      <c:valAx>
        <c:axId val="192725678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39191039"/>
        <c:crosses val="autoZero"/>
        <c:crossBetween val="midCat"/>
      </c:valAx>
      <c:valAx>
        <c:axId val="19391910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72567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
                <a:solidFill>
                  <a:schemeClr val="tx1"/>
                </a:solidFill>
              </a:rPr>
              <a:t>Dynamics of Default Probabilities</a:t>
            </a:r>
            <a:endParaRPr lang="ru-RU">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'№1.2'!$B$9</c:f>
              <c:strCache>
                <c:ptCount val="1"/>
                <c:pt idx="0">
                  <c:v>H1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'№1.2'!$C$8:$G$8</c:f>
              <c:strCache>
                <c:ptCount val="5"/>
                <c:pt idx="0">
                  <c:v>12_13</c:v>
                </c:pt>
                <c:pt idx="1">
                  <c:v>13_14</c:v>
                </c:pt>
                <c:pt idx="2">
                  <c:v>14_15</c:v>
                </c:pt>
                <c:pt idx="3">
                  <c:v>15_16</c:v>
                </c:pt>
                <c:pt idx="4">
                  <c:v>16_17</c:v>
                </c:pt>
              </c:strCache>
            </c:strRef>
          </c:cat>
          <c:val>
            <c:numRef>
              <c:f>'№1.2'!$C$9:$G$9</c:f>
              <c:numCache>
                <c:formatCode>General</c:formatCode>
                <c:ptCount val="5"/>
                <c:pt idx="0">
                  <c:v>0</c:v>
                </c:pt>
                <c:pt idx="1">
                  <c:v>0</c:v>
                </c:pt>
                <c:pt idx="2">
                  <c:v>0</c:v>
                </c:pt>
                <c:pt idx="3">
                  <c:v>0</c:v>
                </c:pt>
                <c:pt idx="4">
                  <c:v>1.1363636363636364E-2</c:v>
                </c:pt>
              </c:numCache>
            </c:numRef>
          </c:val>
          <c:smooth val="0"/>
          <c:extLst>
            <c:ext xmlns:c16="http://schemas.microsoft.com/office/drawing/2014/chart" uri="{C3380CC4-5D6E-409C-BE32-E72D297353CC}">
              <c16:uniqueId val="{00000000-155D-5543-B99C-518E60DA3862}"/>
            </c:ext>
          </c:extLst>
        </c:ser>
        <c:ser>
          <c:idx val="1"/>
          <c:order val="1"/>
          <c:tx>
            <c:strRef>
              <c:f>'№1.2'!$B$10</c:f>
              <c:strCache>
                <c:ptCount val="1"/>
                <c:pt idx="0">
                  <c:v>H2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'№1.2'!$C$8:$G$8</c:f>
              <c:strCache>
                <c:ptCount val="5"/>
                <c:pt idx="0">
                  <c:v>12_13</c:v>
                </c:pt>
                <c:pt idx="1">
                  <c:v>13_14</c:v>
                </c:pt>
                <c:pt idx="2">
                  <c:v>14_15</c:v>
                </c:pt>
                <c:pt idx="3">
                  <c:v>15_16</c:v>
                </c:pt>
                <c:pt idx="4">
                  <c:v>16_17</c:v>
                </c:pt>
              </c:strCache>
            </c:strRef>
          </c:cat>
          <c:val>
            <c:numRef>
              <c:f>'№1.2'!$C$10:$G$10</c:f>
              <c:numCache>
                <c:formatCode>General</c:formatCode>
                <c:ptCount val="5"/>
                <c:pt idx="0">
                  <c:v>2.2222222222222223E-2</c:v>
                </c:pt>
                <c:pt idx="1">
                  <c:v>0.01</c:v>
                </c:pt>
                <c:pt idx="2">
                  <c:v>0</c:v>
                </c:pt>
                <c:pt idx="3">
                  <c:v>0</c:v>
                </c:pt>
                <c:pt idx="4">
                  <c:v>0</c:v>
                </c:pt>
              </c:numCache>
            </c:numRef>
          </c:val>
          <c:smooth val="0"/>
          <c:extLst>
            <c:ext xmlns:c16="http://schemas.microsoft.com/office/drawing/2014/chart" uri="{C3380CC4-5D6E-409C-BE32-E72D297353CC}">
              <c16:uniqueId val="{00000001-155D-5543-B99C-518E60DA3862}"/>
            </c:ext>
          </c:extLst>
        </c:ser>
        <c:ser>
          <c:idx val="2"/>
          <c:order val="2"/>
          <c:tx>
            <c:strRef>
              <c:f>'№1.2'!$B$11</c:f>
              <c:strCache>
                <c:ptCount val="1"/>
                <c:pt idx="0">
                  <c:v>H3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'№1.2'!$C$8:$G$8</c:f>
              <c:strCache>
                <c:ptCount val="5"/>
                <c:pt idx="0">
                  <c:v>12_13</c:v>
                </c:pt>
                <c:pt idx="1">
                  <c:v>13_14</c:v>
                </c:pt>
                <c:pt idx="2">
                  <c:v>14_15</c:v>
                </c:pt>
                <c:pt idx="3">
                  <c:v>15_16</c:v>
                </c:pt>
                <c:pt idx="4">
                  <c:v>16_17</c:v>
                </c:pt>
              </c:strCache>
            </c:strRef>
          </c:cat>
          <c:val>
            <c:numRef>
              <c:f>'№1.2'!$C$11:$G$11</c:f>
              <c:numCache>
                <c:formatCode>General</c:formatCode>
                <c:ptCount val="5"/>
                <c:pt idx="0">
                  <c:v>3.8167938931297711E-2</c:v>
                </c:pt>
                <c:pt idx="1">
                  <c:v>0</c:v>
                </c:pt>
                <c:pt idx="2">
                  <c:v>0</c:v>
                </c:pt>
                <c:pt idx="3">
                  <c:v>1.4084507042253521E-2</c:v>
                </c:pt>
                <c:pt idx="4">
                  <c:v>3.5211267605633804E-2</c:v>
                </c:pt>
              </c:numCache>
            </c:numRef>
          </c:val>
          <c:smooth val="0"/>
          <c:extLst>
            <c:ext xmlns:c16="http://schemas.microsoft.com/office/drawing/2014/chart" uri="{C3380CC4-5D6E-409C-BE32-E72D297353CC}">
              <c16:uniqueId val="{00000002-155D-5543-B99C-518E60DA3862}"/>
            </c:ext>
          </c:extLst>
        </c:ser>
        <c:ser>
          <c:idx val="3"/>
          <c:order val="3"/>
          <c:tx>
            <c:strRef>
              <c:f>'№1.2'!$B$12</c:f>
              <c:strCache>
                <c:ptCount val="1"/>
                <c:pt idx="0">
                  <c:v>H4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'№1.2'!$C$8:$G$8</c:f>
              <c:strCache>
                <c:ptCount val="5"/>
                <c:pt idx="0">
                  <c:v>12_13</c:v>
                </c:pt>
                <c:pt idx="1">
                  <c:v>13_14</c:v>
                </c:pt>
                <c:pt idx="2">
                  <c:v>14_15</c:v>
                </c:pt>
                <c:pt idx="3">
                  <c:v>15_16</c:v>
                </c:pt>
                <c:pt idx="4">
                  <c:v>16_17</c:v>
                </c:pt>
              </c:strCache>
            </c:strRef>
          </c:cat>
          <c:val>
            <c:numRef>
              <c:f>'№1.2'!$C$12:$G$12</c:f>
              <c:numCache>
                <c:formatCode>General</c:formatCode>
                <c:ptCount val="5"/>
                <c:pt idx="0">
                  <c:v>3.6585365853658534E-2</c:v>
                </c:pt>
                <c:pt idx="1">
                  <c:v>4.5751633986928102E-2</c:v>
                </c:pt>
                <c:pt idx="2">
                  <c:v>1.5625E-2</c:v>
                </c:pt>
                <c:pt idx="3">
                  <c:v>1.8018018018018018E-2</c:v>
                </c:pt>
                <c:pt idx="4">
                  <c:v>6.7307692307692304E-2</c:v>
                </c:pt>
              </c:numCache>
            </c:numRef>
          </c:val>
          <c:smooth val="0"/>
          <c:extLst>
            <c:ext xmlns:c16="http://schemas.microsoft.com/office/drawing/2014/chart" uri="{C3380CC4-5D6E-409C-BE32-E72D297353CC}">
              <c16:uniqueId val="{00000003-155D-5543-B99C-518E60DA3862}"/>
            </c:ext>
          </c:extLst>
        </c:ser>
        <c:ser>
          <c:idx val="4"/>
          <c:order val="4"/>
          <c:tx>
            <c:strRef>
              <c:f>'№1.2'!$B$13</c:f>
              <c:strCache>
                <c:ptCount val="1"/>
                <c:pt idx="0">
                  <c:v>H5</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'№1.2'!$C$8:$G$8</c:f>
              <c:strCache>
                <c:ptCount val="5"/>
                <c:pt idx="0">
                  <c:v>12_13</c:v>
                </c:pt>
                <c:pt idx="1">
                  <c:v>13_14</c:v>
                </c:pt>
                <c:pt idx="2">
                  <c:v>14_15</c:v>
                </c:pt>
                <c:pt idx="3">
                  <c:v>15_16</c:v>
                </c:pt>
                <c:pt idx="4">
                  <c:v>16_17</c:v>
                </c:pt>
              </c:strCache>
            </c:strRef>
          </c:cat>
          <c:val>
            <c:numRef>
              <c:f>'№1.2'!$C$13:$G$13</c:f>
              <c:numCache>
                <c:formatCode>General</c:formatCode>
                <c:ptCount val="5"/>
                <c:pt idx="0">
                  <c:v>5.6818181818181816E-2</c:v>
                </c:pt>
                <c:pt idx="1">
                  <c:v>2.5974025974025976E-2</c:v>
                </c:pt>
                <c:pt idx="2">
                  <c:v>3.0303030303030304E-2</c:v>
                </c:pt>
                <c:pt idx="3">
                  <c:v>3.9215686274509803E-2</c:v>
                </c:pt>
                <c:pt idx="4">
                  <c:v>7.4999999999999997E-2</c:v>
                </c:pt>
              </c:numCache>
            </c:numRef>
          </c:val>
          <c:smooth val="0"/>
          <c:extLst>
            <c:ext xmlns:c16="http://schemas.microsoft.com/office/drawing/2014/chart" uri="{C3380CC4-5D6E-409C-BE32-E72D297353CC}">
              <c16:uniqueId val="{00000004-155D-5543-B99C-518E60DA3862}"/>
            </c:ext>
          </c:extLst>
        </c:ser>
        <c:ser>
          <c:idx val="5"/>
          <c:order val="5"/>
          <c:tx>
            <c:strRef>
              <c:f>'№1.2'!$B$14</c:f>
              <c:strCache>
                <c:ptCount val="1"/>
                <c:pt idx="0">
                  <c:v>H6</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'№1.2'!$C$8:$G$8</c:f>
              <c:strCache>
                <c:ptCount val="5"/>
                <c:pt idx="0">
                  <c:v>12_13</c:v>
                </c:pt>
                <c:pt idx="1">
                  <c:v>13_14</c:v>
                </c:pt>
                <c:pt idx="2">
                  <c:v>14_15</c:v>
                </c:pt>
                <c:pt idx="3">
                  <c:v>15_16</c:v>
                </c:pt>
                <c:pt idx="4">
                  <c:v>16_17</c:v>
                </c:pt>
              </c:strCache>
            </c:strRef>
          </c:cat>
          <c:val>
            <c:numRef>
              <c:f>'№1.2'!$C$14:$G$14</c:f>
              <c:numCache>
                <c:formatCode>General</c:formatCode>
                <c:ptCount val="5"/>
                <c:pt idx="0">
                  <c:v>7.6923076923076927E-2</c:v>
                </c:pt>
                <c:pt idx="1">
                  <c:v>8.6956521739130432E-2</c:v>
                </c:pt>
                <c:pt idx="2">
                  <c:v>8.6206896551724144E-2</c:v>
                </c:pt>
                <c:pt idx="3">
                  <c:v>7.1428571428571425E-2</c:v>
                </c:pt>
                <c:pt idx="4">
                  <c:v>0.12244897959183673</c:v>
                </c:pt>
              </c:numCache>
            </c:numRef>
          </c:val>
          <c:smooth val="0"/>
          <c:extLst>
            <c:ext xmlns:c16="http://schemas.microsoft.com/office/drawing/2014/chart" uri="{C3380CC4-5D6E-409C-BE32-E72D297353CC}">
              <c16:uniqueId val="{00000005-155D-5543-B99C-518E60DA3862}"/>
            </c:ext>
          </c:extLst>
        </c:ser>
        <c:ser>
          <c:idx val="6"/>
          <c:order val="6"/>
          <c:tx>
            <c:strRef>
              <c:f>'№1.2'!$B$15</c:f>
              <c:strCache>
                <c:ptCount val="1"/>
                <c:pt idx="0">
                  <c:v>H7</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'№1.2'!$C$8:$G$8</c:f>
              <c:strCache>
                <c:ptCount val="5"/>
                <c:pt idx="0">
                  <c:v>12_13</c:v>
                </c:pt>
                <c:pt idx="1">
                  <c:v>13_14</c:v>
                </c:pt>
                <c:pt idx="2">
                  <c:v>14_15</c:v>
                </c:pt>
                <c:pt idx="3">
                  <c:v>15_16</c:v>
                </c:pt>
                <c:pt idx="4">
                  <c:v>16_17</c:v>
                </c:pt>
              </c:strCache>
            </c:strRef>
          </c:cat>
          <c:val>
            <c:numRef>
              <c:f>'№1.2'!$C$15:$G$15</c:f>
              <c:numCache>
                <c:formatCode>General</c:formatCode>
                <c:ptCount val="5"/>
                <c:pt idx="0">
                  <c:v>2.8985507246376812E-2</c:v>
                </c:pt>
                <c:pt idx="1">
                  <c:v>0.11764705882352941</c:v>
                </c:pt>
                <c:pt idx="2">
                  <c:v>0.15</c:v>
                </c:pt>
                <c:pt idx="3">
                  <c:v>0.11428571428571428</c:v>
                </c:pt>
                <c:pt idx="4">
                  <c:v>0.15151515151515152</c:v>
                </c:pt>
              </c:numCache>
            </c:numRef>
          </c:val>
          <c:smooth val="0"/>
          <c:extLst>
            <c:ext xmlns:c16="http://schemas.microsoft.com/office/drawing/2014/chart" uri="{C3380CC4-5D6E-409C-BE32-E72D297353CC}">
              <c16:uniqueId val="{00000006-155D-5543-B99C-518E60DA3862}"/>
            </c:ext>
          </c:extLst>
        </c:ser>
        <c:ser>
          <c:idx val="7"/>
          <c:order val="7"/>
          <c:tx>
            <c:strRef>
              <c:f>'№1.2'!$B$16</c:f>
              <c:strCache>
                <c:ptCount val="1"/>
                <c:pt idx="0">
                  <c:v>H8</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'№1.2'!$C$8:$G$8</c:f>
              <c:strCache>
                <c:ptCount val="5"/>
                <c:pt idx="0">
                  <c:v>12_13</c:v>
                </c:pt>
                <c:pt idx="1">
                  <c:v>13_14</c:v>
                </c:pt>
                <c:pt idx="2">
                  <c:v>14_15</c:v>
                </c:pt>
                <c:pt idx="3">
                  <c:v>15_16</c:v>
                </c:pt>
                <c:pt idx="4">
                  <c:v>16_17</c:v>
                </c:pt>
              </c:strCache>
            </c:strRef>
          </c:cat>
          <c:val>
            <c:numRef>
              <c:f>'№1.2'!$C$16:$G$16</c:f>
              <c:numCache>
                <c:formatCode>General</c:formatCode>
                <c:ptCount val="5"/>
                <c:pt idx="0">
                  <c:v>0.36</c:v>
                </c:pt>
                <c:pt idx="1">
                  <c:v>0.34615384615384615</c:v>
                </c:pt>
                <c:pt idx="2">
                  <c:v>0.20370370370370369</c:v>
                </c:pt>
                <c:pt idx="3">
                  <c:v>0.29629629629629628</c:v>
                </c:pt>
                <c:pt idx="4">
                  <c:v>0.5</c:v>
                </c:pt>
              </c:numCache>
            </c:numRef>
          </c:val>
          <c:smooth val="0"/>
          <c:extLst>
            <c:ext xmlns:c16="http://schemas.microsoft.com/office/drawing/2014/chart" uri="{C3380CC4-5D6E-409C-BE32-E72D297353CC}">
              <c16:uniqueId val="{00000007-155D-5543-B99C-518E60DA3862}"/>
            </c:ext>
          </c:extLst>
        </c:ser>
        <c:dLbls>
          <c:showLegendKey val="0"/>
          <c:showVal val="0"/>
          <c:showCatName val="0"/>
          <c:showSerName val="0"/>
          <c:showPercent val="0"/>
          <c:showBubbleSize val="0"/>
        </c:dLbls>
        <c:marker val="1"/>
        <c:smooth val="0"/>
        <c:axId val="1849412895"/>
        <c:axId val="1849414527"/>
      </c:lineChart>
      <c:catAx>
        <c:axId val="1849412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849414527"/>
        <c:crosses val="autoZero"/>
        <c:auto val="1"/>
        <c:lblAlgn val="ctr"/>
        <c:lblOffset val="100"/>
        <c:noMultiLvlLbl val="0"/>
      </c:catAx>
      <c:valAx>
        <c:axId val="1849414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8494128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'№2&amp;3'!$E$3</c:f>
              <c:strCache>
                <c:ptCount val="1"/>
                <c:pt idx="0">
                  <c:v>MLE</c:v>
                </c:pt>
              </c:strCache>
            </c:strRef>
          </c:tx>
          <c:spPr>
            <a:solidFill>
              <a:schemeClr val="accent1"/>
            </a:solidFill>
            <a:ln>
              <a:noFill/>
            </a:ln>
            <a:effectLst/>
          </c:spPr>
          <c:invertIfNegative val="0"/>
          <c:val>
            <c:numRef>
              <c:f>'№2&amp;3'!$E$4:$E$11</c:f>
              <c:numCache>
                <c:formatCode>0.00%</c:formatCode>
                <c:ptCount val="8"/>
                <c:pt idx="0">
                  <c:v>1E-4</c:v>
                </c:pt>
                <c:pt idx="1">
                  <c:v>2.2222222222222223E-2</c:v>
                </c:pt>
                <c:pt idx="2">
                  <c:v>3.8167938931297711E-2</c:v>
                </c:pt>
                <c:pt idx="3">
                  <c:v>3.6585365853658534E-2</c:v>
                </c:pt>
                <c:pt idx="4">
                  <c:v>5.6818181818181816E-2</c:v>
                </c:pt>
                <c:pt idx="5">
                  <c:v>7.6923076923076927E-2</c:v>
                </c:pt>
                <c:pt idx="6">
                  <c:v>2.8985507246376812E-2</c:v>
                </c:pt>
                <c:pt idx="7">
                  <c:v>0.36</c:v>
                </c:pt>
              </c:numCache>
            </c:numRef>
          </c:val>
          <c:extLst>
            <c:ext xmlns:c16="http://schemas.microsoft.com/office/drawing/2014/chart" uri="{C3380CC4-5D6E-409C-BE32-E72D297353CC}">
              <c16:uniqueId val="{00000000-FC50-5449-AA51-4C4EB16BEB4D}"/>
            </c:ext>
          </c:extLst>
        </c:ser>
        <c:ser>
          <c:idx val="3"/>
          <c:order val="1"/>
          <c:tx>
            <c:strRef>
              <c:f>'№2&amp;3'!$F$3</c:f>
              <c:strCache>
                <c:ptCount val="1"/>
                <c:pt idx="0">
                  <c:v>MLE_ineq</c:v>
                </c:pt>
              </c:strCache>
            </c:strRef>
          </c:tx>
          <c:spPr>
            <a:solidFill>
              <a:schemeClr val="accent4"/>
            </a:solidFill>
            <a:ln>
              <a:noFill/>
            </a:ln>
            <a:effectLst/>
          </c:spPr>
          <c:invertIfNegative val="0"/>
          <c:val>
            <c:numRef>
              <c:f>'№2&amp;3'!$F$4:$F$11</c:f>
              <c:numCache>
                <c:formatCode>0.00%</c:formatCode>
                <c:ptCount val="8"/>
                <c:pt idx="0">
                  <c:v>1E-4</c:v>
                </c:pt>
                <c:pt idx="1">
                  <c:v>2.2220626674074855E-2</c:v>
                </c:pt>
                <c:pt idx="2">
                  <c:v>3.7289401644240078E-2</c:v>
                </c:pt>
                <c:pt idx="3">
                  <c:v>3.728940164381097E-2</c:v>
                </c:pt>
                <c:pt idx="4">
                  <c:v>5.531855715272041E-2</c:v>
                </c:pt>
                <c:pt idx="5">
                  <c:v>5.5318557178080117E-2</c:v>
                </c:pt>
                <c:pt idx="6">
                  <c:v>5.5318557659714308E-2</c:v>
                </c:pt>
                <c:pt idx="7">
                  <c:v>0.36000130961360033</c:v>
                </c:pt>
              </c:numCache>
            </c:numRef>
          </c:val>
          <c:extLst>
            <c:ext xmlns:c16="http://schemas.microsoft.com/office/drawing/2014/chart" uri="{C3380CC4-5D6E-409C-BE32-E72D297353CC}">
              <c16:uniqueId val="{00000000-7E17-4B44-BD97-F2FF991916DB}"/>
            </c:ext>
          </c:extLst>
        </c:ser>
        <c:ser>
          <c:idx val="1"/>
          <c:order val="2"/>
          <c:tx>
            <c:strRef>
              <c:f>'№2&amp;3'!$H$3</c:f>
              <c:strCache>
                <c:ptCount val="1"/>
                <c:pt idx="0">
                  <c:v>MLE_exp</c:v>
                </c:pt>
              </c:strCache>
            </c:strRef>
          </c:tx>
          <c:spPr>
            <a:solidFill>
              <a:schemeClr val="accent2"/>
            </a:solidFill>
            <a:ln>
              <a:noFill/>
            </a:ln>
            <a:effectLst/>
          </c:spPr>
          <c:invertIfNegative val="0"/>
          <c:val>
            <c:numRef>
              <c:f>'№2&amp;3'!$H$4:$H$11</c:f>
              <c:numCache>
                <c:formatCode>0.00%</c:formatCode>
                <c:ptCount val="8"/>
                <c:pt idx="0">
                  <c:v>8.7423678184829767E-3</c:v>
                </c:pt>
                <c:pt idx="1">
                  <c:v>1.3979042438294674E-2</c:v>
                </c:pt>
                <c:pt idx="2">
                  <c:v>2.2352482937002857E-2</c:v>
                </c:pt>
                <c:pt idx="3">
                  <c:v>3.5741610747263376E-2</c:v>
                </c:pt>
                <c:pt idx="4">
                  <c:v>5.7150820443940431E-2</c:v>
                </c:pt>
                <c:pt idx="5">
                  <c:v>9.1384137679514171E-2</c:v>
                </c:pt>
                <c:pt idx="6">
                  <c:v>0.14612319743720928</c:v>
                </c:pt>
                <c:pt idx="7">
                  <c:v>0.23365093080109209</c:v>
                </c:pt>
              </c:numCache>
            </c:numRef>
          </c:val>
          <c:extLst>
            <c:ext xmlns:c16="http://schemas.microsoft.com/office/drawing/2014/chart" uri="{C3380CC4-5D6E-409C-BE32-E72D297353CC}">
              <c16:uniqueId val="{00000001-FC50-5449-AA51-4C4EB16BEB4D}"/>
            </c:ext>
          </c:extLst>
        </c:ser>
        <c:ser>
          <c:idx val="2"/>
          <c:order val="3"/>
          <c:tx>
            <c:strRef>
              <c:f>'№2&amp;3'!$I$3</c:f>
              <c:strCache>
                <c:ptCount val="1"/>
                <c:pt idx="0">
                  <c:v>MLE_logit</c:v>
                </c:pt>
              </c:strCache>
            </c:strRef>
          </c:tx>
          <c:spPr>
            <a:solidFill>
              <a:schemeClr val="accent3"/>
            </a:solidFill>
            <a:ln>
              <a:noFill/>
            </a:ln>
            <a:effectLst/>
          </c:spPr>
          <c:invertIfNegative val="0"/>
          <c:val>
            <c:numRef>
              <c:f>'№2&amp;3'!$I$4:$I$11</c:f>
              <c:numCache>
                <c:formatCode>0.00%</c:formatCode>
                <c:ptCount val="8"/>
                <c:pt idx="0">
                  <c:v>8.5274335293945118E-3</c:v>
                </c:pt>
                <c:pt idx="1">
                  <c:v>1.3927740709320404E-2</c:v>
                </c:pt>
                <c:pt idx="2">
                  <c:v>2.2669792504430832E-2</c:v>
                </c:pt>
                <c:pt idx="3">
                  <c:v>3.6694791334020843E-2</c:v>
                </c:pt>
                <c:pt idx="4">
                  <c:v>5.887387662478482E-2</c:v>
                </c:pt>
                <c:pt idx="5">
                  <c:v>9.3162000574690165E-2</c:v>
                </c:pt>
                <c:pt idx="6">
                  <c:v>0.14435647116933673</c:v>
                </c:pt>
                <c:pt idx="7">
                  <c:v>0.21695294057913977</c:v>
                </c:pt>
              </c:numCache>
            </c:numRef>
          </c:val>
          <c:extLst>
            <c:ext xmlns:c16="http://schemas.microsoft.com/office/drawing/2014/chart" uri="{C3380CC4-5D6E-409C-BE32-E72D297353CC}">
              <c16:uniqueId val="{00000002-FC50-5449-AA51-4C4EB16BEB4D}"/>
            </c:ext>
          </c:extLst>
        </c:ser>
        <c:dLbls>
          <c:showLegendKey val="0"/>
          <c:showVal val="0"/>
          <c:showCatName val="0"/>
          <c:showSerName val="0"/>
          <c:showPercent val="0"/>
          <c:showBubbleSize val="0"/>
        </c:dLbls>
        <c:gapWidth val="219"/>
        <c:overlap val="-27"/>
        <c:axId val="1991120287"/>
        <c:axId val="1925459599"/>
      </c:barChart>
      <c:catAx>
        <c:axId val="19911202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5459599"/>
        <c:crosses val="autoZero"/>
        <c:auto val="1"/>
        <c:lblAlgn val="ctr"/>
        <c:lblOffset val="100"/>
        <c:noMultiLvlLbl val="0"/>
      </c:catAx>
      <c:valAx>
        <c:axId val="1925459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91120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'№2&amp;3'!$E$19</c:f>
              <c:strCache>
                <c:ptCount val="1"/>
                <c:pt idx="0">
                  <c:v>MLE</c:v>
                </c:pt>
              </c:strCache>
            </c:strRef>
          </c:tx>
          <c:spPr>
            <a:solidFill>
              <a:schemeClr val="accent1"/>
            </a:solidFill>
            <a:ln>
              <a:noFill/>
            </a:ln>
            <a:effectLst/>
          </c:spPr>
          <c:invertIfNegative val="0"/>
          <c:val>
            <c:numRef>
              <c:f>'№2&amp;3'!$E$20:$E$27</c:f>
              <c:numCache>
                <c:formatCode>0.00%</c:formatCode>
                <c:ptCount val="8"/>
                <c:pt idx="0">
                  <c:v>1E-4</c:v>
                </c:pt>
                <c:pt idx="1">
                  <c:v>9.9999999942399671E-3</c:v>
                </c:pt>
                <c:pt idx="2">
                  <c:v>1E-4</c:v>
                </c:pt>
                <c:pt idx="3">
                  <c:v>4.5751633796118393E-2</c:v>
                </c:pt>
                <c:pt idx="4">
                  <c:v>2.5974025943724968E-2</c:v>
                </c:pt>
                <c:pt idx="5">
                  <c:v>8.6956521414514404E-2</c:v>
                </c:pt>
                <c:pt idx="6">
                  <c:v>0.11764705836890287</c:v>
                </c:pt>
                <c:pt idx="7">
                  <c:v>0.34615384074519229</c:v>
                </c:pt>
              </c:numCache>
            </c:numRef>
          </c:val>
          <c:extLst>
            <c:ext xmlns:c16="http://schemas.microsoft.com/office/drawing/2014/chart" uri="{C3380CC4-5D6E-409C-BE32-E72D297353CC}">
              <c16:uniqueId val="{00000000-5846-FE47-B9D5-ABB521A5E792}"/>
            </c:ext>
          </c:extLst>
        </c:ser>
        <c:ser>
          <c:idx val="3"/>
          <c:order val="1"/>
          <c:tx>
            <c:strRef>
              <c:f>'№2&amp;3'!$F$19</c:f>
              <c:strCache>
                <c:ptCount val="1"/>
                <c:pt idx="0">
                  <c:v>MLE_ineq</c:v>
                </c:pt>
              </c:strCache>
            </c:strRef>
          </c:tx>
          <c:spPr>
            <a:solidFill>
              <a:schemeClr val="accent4"/>
            </a:solidFill>
            <a:ln>
              <a:noFill/>
            </a:ln>
            <a:effectLst/>
          </c:spPr>
          <c:invertIfNegative val="0"/>
          <c:val>
            <c:numRef>
              <c:f>'№2&amp;3'!$F$20:$F$27</c:f>
              <c:numCache>
                <c:formatCode>0.00%</c:formatCode>
                <c:ptCount val="8"/>
                <c:pt idx="0">
                  <c:v>1E-4</c:v>
                </c:pt>
                <c:pt idx="1">
                  <c:v>4.3390761517036408E-3</c:v>
                </c:pt>
                <c:pt idx="2">
                  <c:v>4.3390762015478443E-3</c:v>
                </c:pt>
                <c:pt idx="3">
                  <c:v>3.9145235951229866E-2</c:v>
                </c:pt>
                <c:pt idx="4">
                  <c:v>3.9145235930825507E-2</c:v>
                </c:pt>
                <c:pt idx="5">
                  <c:v>8.695636802081598E-2</c:v>
                </c:pt>
                <c:pt idx="6">
                  <c:v>0.11764683061939772</c:v>
                </c:pt>
                <c:pt idx="7">
                  <c:v>0.34613638698818811</c:v>
                </c:pt>
              </c:numCache>
            </c:numRef>
          </c:val>
          <c:extLst>
            <c:ext xmlns:c16="http://schemas.microsoft.com/office/drawing/2014/chart" uri="{C3380CC4-5D6E-409C-BE32-E72D297353CC}">
              <c16:uniqueId val="{00000000-22C2-644C-8BD1-40D495DBC371}"/>
            </c:ext>
          </c:extLst>
        </c:ser>
        <c:ser>
          <c:idx val="1"/>
          <c:order val="2"/>
          <c:tx>
            <c:strRef>
              <c:f>'№2&amp;3'!$H$19</c:f>
              <c:strCache>
                <c:ptCount val="1"/>
                <c:pt idx="0">
                  <c:v>MLE_exp</c:v>
                </c:pt>
              </c:strCache>
            </c:strRef>
          </c:tx>
          <c:spPr>
            <a:solidFill>
              <a:schemeClr val="accent2"/>
            </a:solidFill>
            <a:ln>
              <a:noFill/>
            </a:ln>
            <a:effectLst/>
          </c:spPr>
          <c:invertIfNegative val="0"/>
          <c:val>
            <c:numRef>
              <c:f>'№2&amp;3'!$H$20:$H$27</c:f>
              <c:numCache>
                <c:formatCode>0.00%</c:formatCode>
                <c:ptCount val="8"/>
                <c:pt idx="0">
                  <c:v>3.2101221264916832E-3</c:v>
                </c:pt>
                <c:pt idx="1">
                  <c:v>6.1901693139813623E-3</c:v>
                </c:pt>
                <c:pt idx="2">
                  <c:v>1.1936678614042047E-2</c:v>
                </c:pt>
                <c:pt idx="3">
                  <c:v>2.301783507166889E-2</c:v>
                </c:pt>
                <c:pt idx="4">
                  <c:v>4.4385942565571039E-2</c:v>
                </c:pt>
                <c:pt idx="5">
                  <c:v>8.5590668770541792E-2</c:v>
                </c:pt>
                <c:pt idx="6">
                  <c:v>0.16504690803324273</c:v>
                </c:pt>
                <c:pt idx="7">
                  <c:v>0.31826462209755718</c:v>
                </c:pt>
              </c:numCache>
            </c:numRef>
          </c:val>
          <c:extLst>
            <c:ext xmlns:c16="http://schemas.microsoft.com/office/drawing/2014/chart" uri="{C3380CC4-5D6E-409C-BE32-E72D297353CC}">
              <c16:uniqueId val="{00000001-5846-FE47-B9D5-ABB521A5E792}"/>
            </c:ext>
          </c:extLst>
        </c:ser>
        <c:ser>
          <c:idx val="2"/>
          <c:order val="3"/>
          <c:tx>
            <c:strRef>
              <c:f>'№2&amp;3'!$I$19</c:f>
              <c:strCache>
                <c:ptCount val="1"/>
                <c:pt idx="0">
                  <c:v>MLE_logit</c:v>
                </c:pt>
              </c:strCache>
            </c:strRef>
          </c:tx>
          <c:spPr>
            <a:solidFill>
              <a:schemeClr val="accent3"/>
            </a:solidFill>
            <a:ln>
              <a:noFill/>
            </a:ln>
            <a:effectLst/>
          </c:spPr>
          <c:invertIfNegative val="0"/>
          <c:val>
            <c:numRef>
              <c:f>'№2&amp;3'!$I$20:$I$27</c:f>
              <c:numCache>
                <c:formatCode>0.00%</c:formatCode>
                <c:ptCount val="8"/>
                <c:pt idx="0">
                  <c:v>2.6473181252644373E-3</c:v>
                </c:pt>
                <c:pt idx="1">
                  <c:v>5.4608102237890914E-3</c:v>
                </c:pt>
                <c:pt idx="2">
                  <c:v>1.1230729144132409E-2</c:v>
                </c:pt>
                <c:pt idx="3">
                  <c:v>2.295644972849999E-2</c:v>
                </c:pt>
                <c:pt idx="4">
                  <c:v>4.6350802652312117E-2</c:v>
                </c:pt>
                <c:pt idx="5">
                  <c:v>9.135659415580337E-2</c:v>
                </c:pt>
                <c:pt idx="6">
                  <c:v>0.17217259664507725</c:v>
                </c:pt>
                <c:pt idx="7">
                  <c:v>0.30081241124331681</c:v>
                </c:pt>
              </c:numCache>
            </c:numRef>
          </c:val>
          <c:extLst>
            <c:ext xmlns:c16="http://schemas.microsoft.com/office/drawing/2014/chart" uri="{C3380CC4-5D6E-409C-BE32-E72D297353CC}">
              <c16:uniqueId val="{00000002-5846-FE47-B9D5-ABB521A5E792}"/>
            </c:ext>
          </c:extLst>
        </c:ser>
        <c:dLbls>
          <c:showLegendKey val="0"/>
          <c:showVal val="0"/>
          <c:showCatName val="0"/>
          <c:showSerName val="0"/>
          <c:showPercent val="0"/>
          <c:showBubbleSize val="0"/>
        </c:dLbls>
        <c:gapWidth val="219"/>
        <c:overlap val="-27"/>
        <c:axId val="1991120287"/>
        <c:axId val="1925459599"/>
      </c:barChart>
      <c:catAx>
        <c:axId val="19911202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5459599"/>
        <c:crosses val="autoZero"/>
        <c:auto val="1"/>
        <c:lblAlgn val="ctr"/>
        <c:lblOffset val="100"/>
        <c:noMultiLvlLbl val="0"/>
      </c:catAx>
      <c:valAx>
        <c:axId val="1925459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91120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'№2&amp;3'!$E$35</c:f>
              <c:strCache>
                <c:ptCount val="1"/>
                <c:pt idx="0">
                  <c:v>MLE</c:v>
                </c:pt>
              </c:strCache>
            </c:strRef>
          </c:tx>
          <c:spPr>
            <a:solidFill>
              <a:schemeClr val="accent1"/>
            </a:solidFill>
            <a:ln>
              <a:noFill/>
            </a:ln>
            <a:effectLst/>
          </c:spPr>
          <c:invertIfNegative val="0"/>
          <c:val>
            <c:numRef>
              <c:f>'№2&amp;3'!$E$36:$E$43</c:f>
              <c:numCache>
                <c:formatCode>0.00%</c:formatCode>
                <c:ptCount val="8"/>
                <c:pt idx="0">
                  <c:v>1E-4</c:v>
                </c:pt>
                <c:pt idx="1">
                  <c:v>1E-4</c:v>
                </c:pt>
                <c:pt idx="2">
                  <c:v>1E-4</c:v>
                </c:pt>
                <c:pt idx="3">
                  <c:v>1.5625E-2</c:v>
                </c:pt>
                <c:pt idx="4">
                  <c:v>3.0303030303030304E-2</c:v>
                </c:pt>
                <c:pt idx="5">
                  <c:v>8.6206896551724144E-2</c:v>
                </c:pt>
                <c:pt idx="6">
                  <c:v>0.15</c:v>
                </c:pt>
                <c:pt idx="7">
                  <c:v>0.20370370370370369</c:v>
                </c:pt>
              </c:numCache>
            </c:numRef>
          </c:val>
          <c:extLst>
            <c:ext xmlns:c16="http://schemas.microsoft.com/office/drawing/2014/chart" uri="{C3380CC4-5D6E-409C-BE32-E72D297353CC}">
              <c16:uniqueId val="{00000000-C007-2543-BB87-FC19DDD3FEA4}"/>
            </c:ext>
          </c:extLst>
        </c:ser>
        <c:ser>
          <c:idx val="3"/>
          <c:order val="1"/>
          <c:tx>
            <c:strRef>
              <c:f>'№2&amp;3'!$F$35</c:f>
              <c:strCache>
                <c:ptCount val="1"/>
                <c:pt idx="0">
                  <c:v>MLE_ineq</c:v>
                </c:pt>
              </c:strCache>
            </c:strRef>
          </c:tx>
          <c:spPr>
            <a:solidFill>
              <a:schemeClr val="accent4"/>
            </a:solidFill>
            <a:ln>
              <a:noFill/>
            </a:ln>
            <a:effectLst/>
          </c:spPr>
          <c:invertIfNegative val="0"/>
          <c:val>
            <c:numRef>
              <c:f>'№2&amp;3'!$F$36:$F$43</c:f>
              <c:numCache>
                <c:formatCode>0.00%</c:formatCode>
                <c:ptCount val="8"/>
                <c:pt idx="0">
                  <c:v>1E-4</c:v>
                </c:pt>
                <c:pt idx="1">
                  <c:v>1E-4</c:v>
                </c:pt>
                <c:pt idx="2">
                  <c:v>1E-4</c:v>
                </c:pt>
                <c:pt idx="3">
                  <c:v>1.562499997263298E-2</c:v>
                </c:pt>
                <c:pt idx="4">
                  <c:v>3.0303030249253432E-2</c:v>
                </c:pt>
                <c:pt idx="5">
                  <c:v>8.6206896145313697E-2</c:v>
                </c:pt>
                <c:pt idx="6">
                  <c:v>0.14999999908799103</c:v>
                </c:pt>
                <c:pt idx="7">
                  <c:v>0.20370370127536633</c:v>
                </c:pt>
              </c:numCache>
            </c:numRef>
          </c:val>
          <c:extLst>
            <c:ext xmlns:c16="http://schemas.microsoft.com/office/drawing/2014/chart" uri="{C3380CC4-5D6E-409C-BE32-E72D297353CC}">
              <c16:uniqueId val="{00000000-8B95-E14A-AA61-DFBCC78B1828}"/>
            </c:ext>
          </c:extLst>
        </c:ser>
        <c:ser>
          <c:idx val="1"/>
          <c:order val="2"/>
          <c:tx>
            <c:strRef>
              <c:f>'№2&amp;3'!$H$35</c:f>
              <c:strCache>
                <c:ptCount val="1"/>
                <c:pt idx="0">
                  <c:v>MLE_exp</c:v>
                </c:pt>
              </c:strCache>
            </c:strRef>
          </c:tx>
          <c:spPr>
            <a:solidFill>
              <a:schemeClr val="accent2"/>
            </a:solidFill>
            <a:ln>
              <a:noFill/>
            </a:ln>
            <a:effectLst/>
          </c:spPr>
          <c:invertIfNegative val="0"/>
          <c:val>
            <c:numRef>
              <c:f>'№2&amp;3'!$H$36:$H$43</c:f>
              <c:numCache>
                <c:formatCode>0.00%</c:formatCode>
                <c:ptCount val="8"/>
                <c:pt idx="0">
                  <c:v>1.4820828583823195E-3</c:v>
                </c:pt>
                <c:pt idx="1">
                  <c:v>3.0659085835696366E-3</c:v>
                </c:pt>
                <c:pt idx="2">
                  <c:v>6.3422874029227831E-3</c:v>
                </c:pt>
                <c:pt idx="3">
                  <c:v>1.3119963757836355E-2</c:v>
                </c:pt>
                <c:pt idx="4">
                  <c:v>2.7140594248001654E-2</c:v>
                </c:pt>
                <c:pt idx="5">
                  <c:v>5.6144351442639726E-2</c:v>
                </c:pt>
                <c:pt idx="6">
                  <c:v>0.11614293224794571</c:v>
                </c:pt>
                <c:pt idx="7">
                  <c:v>0.24025891055010629</c:v>
                </c:pt>
              </c:numCache>
            </c:numRef>
          </c:val>
          <c:extLst>
            <c:ext xmlns:c16="http://schemas.microsoft.com/office/drawing/2014/chart" uri="{C3380CC4-5D6E-409C-BE32-E72D297353CC}">
              <c16:uniqueId val="{00000001-C007-2543-BB87-FC19DDD3FEA4}"/>
            </c:ext>
          </c:extLst>
        </c:ser>
        <c:ser>
          <c:idx val="2"/>
          <c:order val="3"/>
          <c:tx>
            <c:strRef>
              <c:f>'№2&amp;3'!$I$35</c:f>
              <c:strCache>
                <c:ptCount val="1"/>
                <c:pt idx="0">
                  <c:v>MLE_logit</c:v>
                </c:pt>
              </c:strCache>
            </c:strRef>
          </c:tx>
          <c:spPr>
            <a:solidFill>
              <a:schemeClr val="accent3"/>
            </a:solidFill>
            <a:ln>
              <a:noFill/>
            </a:ln>
            <a:effectLst/>
          </c:spPr>
          <c:invertIfNegative val="0"/>
          <c:val>
            <c:numRef>
              <c:f>'№2&amp;3'!$I$36:$I$43</c:f>
              <c:numCache>
                <c:formatCode>0.00%</c:formatCode>
                <c:ptCount val="8"/>
                <c:pt idx="0">
                  <c:v>1.1462320830308817E-3</c:v>
                </c:pt>
                <c:pt idx="1">
                  <c:v>2.5546318380280921E-3</c:v>
                </c:pt>
                <c:pt idx="2">
                  <c:v>5.6837152150574265E-3</c:v>
                </c:pt>
                <c:pt idx="3">
                  <c:v>1.2597103808400845E-2</c:v>
                </c:pt>
                <c:pt idx="4">
                  <c:v>2.7685453954197539E-2</c:v>
                </c:pt>
                <c:pt idx="5">
                  <c:v>5.9752438854568289E-2</c:v>
                </c:pt>
                <c:pt idx="6">
                  <c:v>0.12421636113223124</c:v>
                </c:pt>
                <c:pt idx="7">
                  <c:v>0.24044247941683131</c:v>
                </c:pt>
              </c:numCache>
            </c:numRef>
          </c:val>
          <c:extLst>
            <c:ext xmlns:c16="http://schemas.microsoft.com/office/drawing/2014/chart" uri="{C3380CC4-5D6E-409C-BE32-E72D297353CC}">
              <c16:uniqueId val="{00000002-C007-2543-BB87-FC19DDD3FEA4}"/>
            </c:ext>
          </c:extLst>
        </c:ser>
        <c:dLbls>
          <c:showLegendKey val="0"/>
          <c:showVal val="0"/>
          <c:showCatName val="0"/>
          <c:showSerName val="0"/>
          <c:showPercent val="0"/>
          <c:showBubbleSize val="0"/>
        </c:dLbls>
        <c:gapWidth val="219"/>
        <c:overlap val="-27"/>
        <c:axId val="1991120287"/>
        <c:axId val="1925459599"/>
      </c:barChart>
      <c:catAx>
        <c:axId val="19911202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5459599"/>
        <c:crosses val="autoZero"/>
        <c:auto val="1"/>
        <c:lblAlgn val="ctr"/>
        <c:lblOffset val="100"/>
        <c:noMultiLvlLbl val="0"/>
      </c:catAx>
      <c:valAx>
        <c:axId val="1925459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91120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'№2&amp;3'!$E$51</c:f>
              <c:strCache>
                <c:ptCount val="1"/>
                <c:pt idx="0">
                  <c:v>MLE</c:v>
                </c:pt>
              </c:strCache>
            </c:strRef>
          </c:tx>
          <c:spPr>
            <a:solidFill>
              <a:schemeClr val="accent1"/>
            </a:solidFill>
            <a:ln>
              <a:noFill/>
            </a:ln>
            <a:effectLst/>
          </c:spPr>
          <c:invertIfNegative val="0"/>
          <c:val>
            <c:numRef>
              <c:f>'№2&amp;3'!$E$52:$E$59</c:f>
              <c:numCache>
                <c:formatCode>0.00%</c:formatCode>
                <c:ptCount val="8"/>
                <c:pt idx="0">
                  <c:v>1E-4</c:v>
                </c:pt>
                <c:pt idx="1">
                  <c:v>1E-4</c:v>
                </c:pt>
                <c:pt idx="2">
                  <c:v>1.4084507042253521E-2</c:v>
                </c:pt>
                <c:pt idx="3">
                  <c:v>1.8018018018018018E-2</c:v>
                </c:pt>
                <c:pt idx="4">
                  <c:v>3.9215686274509803E-2</c:v>
                </c:pt>
                <c:pt idx="5">
                  <c:v>7.1428571428571425E-2</c:v>
                </c:pt>
                <c:pt idx="6">
                  <c:v>0.11428571428571428</c:v>
                </c:pt>
                <c:pt idx="7">
                  <c:v>0.29629629629629628</c:v>
                </c:pt>
              </c:numCache>
            </c:numRef>
          </c:val>
          <c:extLst>
            <c:ext xmlns:c16="http://schemas.microsoft.com/office/drawing/2014/chart" uri="{C3380CC4-5D6E-409C-BE32-E72D297353CC}">
              <c16:uniqueId val="{00000000-7969-4944-8C5D-ECC6BCA491B0}"/>
            </c:ext>
          </c:extLst>
        </c:ser>
        <c:ser>
          <c:idx val="3"/>
          <c:order val="1"/>
          <c:tx>
            <c:strRef>
              <c:f>'№2&amp;3'!$F$51</c:f>
              <c:strCache>
                <c:ptCount val="1"/>
                <c:pt idx="0">
                  <c:v>MLE_ineq</c:v>
                </c:pt>
              </c:strCache>
            </c:strRef>
          </c:tx>
          <c:spPr>
            <a:solidFill>
              <a:schemeClr val="accent4"/>
            </a:solidFill>
            <a:ln>
              <a:noFill/>
            </a:ln>
            <a:effectLst/>
          </c:spPr>
          <c:invertIfNegative val="0"/>
          <c:val>
            <c:numRef>
              <c:f>'№2&amp;3'!$F$52:$F$59</c:f>
              <c:numCache>
                <c:formatCode>0.00%</c:formatCode>
                <c:ptCount val="8"/>
                <c:pt idx="0">
                  <c:v>1E-4</c:v>
                </c:pt>
                <c:pt idx="1">
                  <c:v>1E-4</c:v>
                </c:pt>
                <c:pt idx="2">
                  <c:v>1.4084507042253521E-2</c:v>
                </c:pt>
                <c:pt idx="3">
                  <c:v>1.8018018018018018E-2</c:v>
                </c:pt>
                <c:pt idx="4">
                  <c:v>3.9215686274509803E-2</c:v>
                </c:pt>
                <c:pt idx="5">
                  <c:v>7.1428571428571425E-2</c:v>
                </c:pt>
                <c:pt idx="6">
                  <c:v>0.11428571428571428</c:v>
                </c:pt>
                <c:pt idx="7">
                  <c:v>0.29629629629629628</c:v>
                </c:pt>
              </c:numCache>
            </c:numRef>
          </c:val>
          <c:extLst>
            <c:ext xmlns:c16="http://schemas.microsoft.com/office/drawing/2014/chart" uri="{C3380CC4-5D6E-409C-BE32-E72D297353CC}">
              <c16:uniqueId val="{00000000-288E-EE47-9FD7-357F6C713228}"/>
            </c:ext>
          </c:extLst>
        </c:ser>
        <c:ser>
          <c:idx val="1"/>
          <c:order val="2"/>
          <c:tx>
            <c:strRef>
              <c:f>'№2&amp;3'!$H$51</c:f>
              <c:strCache>
                <c:ptCount val="1"/>
                <c:pt idx="0">
                  <c:v>MLE_exp</c:v>
                </c:pt>
              </c:strCache>
            </c:strRef>
          </c:tx>
          <c:spPr>
            <a:solidFill>
              <a:schemeClr val="accent2"/>
            </a:solidFill>
            <a:ln>
              <a:noFill/>
            </a:ln>
            <a:effectLst/>
          </c:spPr>
          <c:invertIfNegative val="0"/>
          <c:val>
            <c:numRef>
              <c:f>'№2&amp;3'!$H$52:$H$59</c:f>
              <c:numCache>
                <c:formatCode>0.00%</c:formatCode>
                <c:ptCount val="8"/>
                <c:pt idx="0">
                  <c:v>2.0712990409548718E-3</c:v>
                </c:pt>
                <c:pt idx="1">
                  <c:v>4.1925486927050651E-3</c:v>
                </c:pt>
                <c:pt idx="2">
                  <c:v>8.4862031957489478E-3</c:v>
                </c:pt>
                <c:pt idx="3">
                  <c:v>1.717705623904741E-2</c:v>
                </c:pt>
                <c:pt idx="4">
                  <c:v>3.4768347426231742E-2</c:v>
                </c:pt>
                <c:pt idx="5">
                  <c:v>7.037515427138144E-2</c:v>
                </c:pt>
                <c:pt idx="6">
                  <c:v>0.14244744732917872</c:v>
                </c:pt>
                <c:pt idx="7">
                  <c:v>0.28833009974445967</c:v>
                </c:pt>
              </c:numCache>
            </c:numRef>
          </c:val>
          <c:extLst>
            <c:ext xmlns:c16="http://schemas.microsoft.com/office/drawing/2014/chart" uri="{C3380CC4-5D6E-409C-BE32-E72D297353CC}">
              <c16:uniqueId val="{00000001-7969-4944-8C5D-ECC6BCA491B0}"/>
            </c:ext>
          </c:extLst>
        </c:ser>
        <c:ser>
          <c:idx val="2"/>
          <c:order val="3"/>
          <c:tx>
            <c:strRef>
              <c:f>'№2&amp;3'!$I$51</c:f>
              <c:strCache>
                <c:ptCount val="1"/>
                <c:pt idx="0">
                  <c:v>MLE_logit</c:v>
                </c:pt>
              </c:strCache>
            </c:strRef>
          </c:tx>
          <c:spPr>
            <a:solidFill>
              <a:schemeClr val="accent3"/>
            </a:solidFill>
            <a:ln>
              <a:noFill/>
            </a:ln>
            <a:effectLst/>
          </c:spPr>
          <c:invertIfNegative val="0"/>
          <c:val>
            <c:numRef>
              <c:f>'№2&amp;3'!$I$52:$I$59</c:f>
              <c:numCache>
                <c:formatCode>0.00%</c:formatCode>
                <c:ptCount val="8"/>
                <c:pt idx="0">
                  <c:v>1.6907476868418168E-3</c:v>
                </c:pt>
                <c:pt idx="1">
                  <c:v>3.6651874563301615E-3</c:v>
                </c:pt>
                <c:pt idx="2">
                  <c:v>7.9270514112068351E-3</c:v>
                </c:pt>
                <c:pt idx="3">
                  <c:v>1.7059738591007068E-2</c:v>
                </c:pt>
                <c:pt idx="4">
                  <c:v>3.6328820633646744E-2</c:v>
                </c:pt>
                <c:pt idx="5">
                  <c:v>7.568657780853566E-2</c:v>
                </c:pt>
                <c:pt idx="6">
                  <c:v>0.1510022236754093</c:v>
                </c:pt>
                <c:pt idx="7">
                  <c:v>0.27866895765417921</c:v>
                </c:pt>
              </c:numCache>
            </c:numRef>
          </c:val>
          <c:extLst>
            <c:ext xmlns:c16="http://schemas.microsoft.com/office/drawing/2014/chart" uri="{C3380CC4-5D6E-409C-BE32-E72D297353CC}">
              <c16:uniqueId val="{00000002-7969-4944-8C5D-ECC6BCA491B0}"/>
            </c:ext>
          </c:extLst>
        </c:ser>
        <c:dLbls>
          <c:showLegendKey val="0"/>
          <c:showVal val="0"/>
          <c:showCatName val="0"/>
          <c:showSerName val="0"/>
          <c:showPercent val="0"/>
          <c:showBubbleSize val="0"/>
        </c:dLbls>
        <c:gapWidth val="219"/>
        <c:overlap val="-27"/>
        <c:axId val="1991120287"/>
        <c:axId val="1925459599"/>
      </c:barChart>
      <c:catAx>
        <c:axId val="19911202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5459599"/>
        <c:crosses val="autoZero"/>
        <c:auto val="1"/>
        <c:lblAlgn val="ctr"/>
        <c:lblOffset val="100"/>
        <c:noMultiLvlLbl val="0"/>
      </c:catAx>
      <c:valAx>
        <c:axId val="1925459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91120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'№2&amp;3'!$E$67</c:f>
              <c:strCache>
                <c:ptCount val="1"/>
                <c:pt idx="0">
                  <c:v>MLE</c:v>
                </c:pt>
              </c:strCache>
            </c:strRef>
          </c:tx>
          <c:spPr>
            <a:solidFill>
              <a:schemeClr val="accent1"/>
            </a:solidFill>
            <a:ln>
              <a:noFill/>
            </a:ln>
            <a:effectLst/>
          </c:spPr>
          <c:invertIfNegative val="0"/>
          <c:val>
            <c:numRef>
              <c:f>'№2&amp;3'!$E$68:$E$75</c:f>
              <c:numCache>
                <c:formatCode>0.00%</c:formatCode>
                <c:ptCount val="8"/>
                <c:pt idx="0">
                  <c:v>1.1363636363636364E-2</c:v>
                </c:pt>
                <c:pt idx="1">
                  <c:v>1E-4</c:v>
                </c:pt>
                <c:pt idx="2">
                  <c:v>3.5211267605633804E-2</c:v>
                </c:pt>
                <c:pt idx="3">
                  <c:v>6.7307692307692304E-2</c:v>
                </c:pt>
                <c:pt idx="4">
                  <c:v>7.4999999999999997E-2</c:v>
                </c:pt>
                <c:pt idx="5">
                  <c:v>0.12244897959183673</c:v>
                </c:pt>
                <c:pt idx="6">
                  <c:v>0.15151515151515152</c:v>
                </c:pt>
                <c:pt idx="7">
                  <c:v>0.5</c:v>
                </c:pt>
              </c:numCache>
            </c:numRef>
          </c:val>
          <c:extLst>
            <c:ext xmlns:c16="http://schemas.microsoft.com/office/drawing/2014/chart" uri="{C3380CC4-5D6E-409C-BE32-E72D297353CC}">
              <c16:uniqueId val="{00000000-B9C9-1E4F-ABE8-6248D405FE49}"/>
            </c:ext>
          </c:extLst>
        </c:ser>
        <c:ser>
          <c:idx val="3"/>
          <c:order val="1"/>
          <c:tx>
            <c:strRef>
              <c:f>'№2&amp;3'!$F$67</c:f>
              <c:strCache>
                <c:ptCount val="1"/>
                <c:pt idx="0">
                  <c:v>MLE_ineq</c:v>
                </c:pt>
              </c:strCache>
            </c:strRef>
          </c:tx>
          <c:spPr>
            <a:solidFill>
              <a:schemeClr val="accent4"/>
            </a:solidFill>
            <a:ln>
              <a:noFill/>
            </a:ln>
            <a:effectLst/>
          </c:spPr>
          <c:invertIfNegative val="0"/>
          <c:val>
            <c:numRef>
              <c:f>'№2&amp;3'!$F$68:$F$75</c:f>
              <c:numCache>
                <c:formatCode>0.00%</c:formatCode>
                <c:ptCount val="8"/>
                <c:pt idx="0">
                  <c:v>4.6512942754870692E-3</c:v>
                </c:pt>
                <c:pt idx="1">
                  <c:v>4.6512942754870709E-3</c:v>
                </c:pt>
                <c:pt idx="2">
                  <c:v>3.5211468669266471E-2</c:v>
                </c:pt>
                <c:pt idx="3">
                  <c:v>6.7306759118329618E-2</c:v>
                </c:pt>
                <c:pt idx="4">
                  <c:v>7.4999912423880946E-2</c:v>
                </c:pt>
                <c:pt idx="5">
                  <c:v>0.12244695361866002</c:v>
                </c:pt>
                <c:pt idx="6">
                  <c:v>0.15151306519382671</c:v>
                </c:pt>
                <c:pt idx="7">
                  <c:v>0.49999971420515643</c:v>
                </c:pt>
              </c:numCache>
            </c:numRef>
          </c:val>
          <c:extLst>
            <c:ext xmlns:c16="http://schemas.microsoft.com/office/drawing/2014/chart" uri="{C3380CC4-5D6E-409C-BE32-E72D297353CC}">
              <c16:uniqueId val="{00000000-9250-FE48-BBC1-63AF7E630D41}"/>
            </c:ext>
          </c:extLst>
        </c:ser>
        <c:ser>
          <c:idx val="1"/>
          <c:order val="2"/>
          <c:tx>
            <c:strRef>
              <c:f>'№2&amp;3'!$H$67</c:f>
              <c:strCache>
                <c:ptCount val="1"/>
                <c:pt idx="0">
                  <c:v>MLE_exp</c:v>
                </c:pt>
              </c:strCache>
            </c:strRef>
          </c:tx>
          <c:spPr>
            <a:solidFill>
              <a:schemeClr val="accent2"/>
            </a:solidFill>
            <a:ln>
              <a:noFill/>
            </a:ln>
            <a:effectLst/>
          </c:spPr>
          <c:invertIfNegative val="0"/>
          <c:val>
            <c:numRef>
              <c:f>'№2&amp;3'!$H$68:$H$75</c:f>
              <c:numCache>
                <c:formatCode>0.00%</c:formatCode>
                <c:ptCount val="8"/>
                <c:pt idx="0">
                  <c:v>8.0461943002305795E-3</c:v>
                </c:pt>
                <c:pt idx="1">
                  <c:v>1.4312901018817112E-2</c:v>
                </c:pt>
                <c:pt idx="2">
                  <c:v>2.546037641280742E-2</c:v>
                </c:pt>
                <c:pt idx="3">
                  <c:v>4.5289963664921162E-2</c:v>
                </c:pt>
                <c:pt idx="4">
                  <c:v>8.056364821605963E-2</c:v>
                </c:pt>
                <c:pt idx="5">
                  <c:v>0.14330992760120398</c:v>
                </c:pt>
                <c:pt idx="6">
                  <c:v>0.25492558745581106</c:v>
                </c:pt>
                <c:pt idx="7">
                  <c:v>0.45347210920748848</c:v>
                </c:pt>
              </c:numCache>
            </c:numRef>
          </c:val>
          <c:extLst>
            <c:ext xmlns:c16="http://schemas.microsoft.com/office/drawing/2014/chart" uri="{C3380CC4-5D6E-409C-BE32-E72D297353CC}">
              <c16:uniqueId val="{00000001-B9C9-1E4F-ABE8-6248D405FE49}"/>
            </c:ext>
          </c:extLst>
        </c:ser>
        <c:ser>
          <c:idx val="2"/>
          <c:order val="3"/>
          <c:tx>
            <c:strRef>
              <c:f>'№2&amp;3'!$I$67</c:f>
              <c:strCache>
                <c:ptCount val="1"/>
                <c:pt idx="0">
                  <c:v>MLE_logit</c:v>
                </c:pt>
              </c:strCache>
            </c:strRef>
          </c:tx>
          <c:spPr>
            <a:solidFill>
              <a:schemeClr val="accent3"/>
            </a:solidFill>
            <a:ln>
              <a:noFill/>
            </a:ln>
            <a:effectLst/>
          </c:spPr>
          <c:invertIfNegative val="0"/>
          <c:val>
            <c:numRef>
              <c:f>'№2&amp;3'!$I$68:$I$75</c:f>
              <c:numCache>
                <c:formatCode>0.00%</c:formatCode>
                <c:ptCount val="8"/>
                <c:pt idx="0">
                  <c:v>6.6672948491973928E-3</c:v>
                </c:pt>
                <c:pt idx="1">
                  <c:v>1.2895836169356455E-2</c:v>
                </c:pt>
                <c:pt idx="2">
                  <c:v>2.4797779909525825E-2</c:v>
                </c:pt>
                <c:pt idx="3">
                  <c:v>4.7159575821505102E-2</c:v>
                </c:pt>
                <c:pt idx="4">
                  <c:v>8.7869525056677153E-2</c:v>
                </c:pt>
                <c:pt idx="5">
                  <c:v>0.15789829979964667</c:v>
                </c:pt>
                <c:pt idx="6">
                  <c:v>0.26737745496829812</c:v>
                </c:pt>
                <c:pt idx="7">
                  <c:v>0.41532642757427063</c:v>
                </c:pt>
              </c:numCache>
            </c:numRef>
          </c:val>
          <c:extLst>
            <c:ext xmlns:c16="http://schemas.microsoft.com/office/drawing/2014/chart" uri="{C3380CC4-5D6E-409C-BE32-E72D297353CC}">
              <c16:uniqueId val="{00000002-B9C9-1E4F-ABE8-6248D405FE49}"/>
            </c:ext>
          </c:extLst>
        </c:ser>
        <c:dLbls>
          <c:showLegendKey val="0"/>
          <c:showVal val="0"/>
          <c:showCatName val="0"/>
          <c:showSerName val="0"/>
          <c:showPercent val="0"/>
          <c:showBubbleSize val="0"/>
        </c:dLbls>
        <c:gapWidth val="219"/>
        <c:overlap val="-27"/>
        <c:axId val="1991120287"/>
        <c:axId val="1925459599"/>
      </c:barChart>
      <c:catAx>
        <c:axId val="19911202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5459599"/>
        <c:crosses val="autoZero"/>
        <c:auto val="1"/>
        <c:lblAlgn val="ctr"/>
        <c:lblOffset val="100"/>
        <c:noMultiLvlLbl val="0"/>
      </c:catAx>
      <c:valAx>
        <c:axId val="1925459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91120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'№2&amp;3'!$E$83</c:f>
              <c:strCache>
                <c:ptCount val="1"/>
                <c:pt idx="0">
                  <c:v>MLE</c:v>
                </c:pt>
              </c:strCache>
            </c:strRef>
          </c:tx>
          <c:spPr>
            <a:solidFill>
              <a:schemeClr val="accent1"/>
            </a:solidFill>
            <a:ln>
              <a:noFill/>
            </a:ln>
            <a:effectLst/>
          </c:spPr>
          <c:invertIfNegative val="0"/>
          <c:val>
            <c:numRef>
              <c:f>'№2&amp;3'!$E$84:$E$91</c:f>
              <c:numCache>
                <c:formatCode>0.00%</c:formatCode>
                <c:ptCount val="8"/>
                <c:pt idx="0">
                  <c:v>1.7543859649122806E-2</c:v>
                </c:pt>
                <c:pt idx="1">
                  <c:v>6.097560975609756E-2</c:v>
                </c:pt>
                <c:pt idx="2">
                  <c:v>9.0163934426229511E-2</c:v>
                </c:pt>
                <c:pt idx="3">
                  <c:v>0.1888111888111888</c:v>
                </c:pt>
                <c:pt idx="4">
                  <c:v>0.26923076923076922</c:v>
                </c:pt>
                <c:pt idx="5">
                  <c:v>0.52857142857142858</c:v>
                </c:pt>
                <c:pt idx="6">
                  <c:v>0.65671641791044777</c:v>
                </c:pt>
                <c:pt idx="7">
                  <c:v>0.84</c:v>
                </c:pt>
              </c:numCache>
            </c:numRef>
          </c:val>
          <c:extLst>
            <c:ext xmlns:c16="http://schemas.microsoft.com/office/drawing/2014/chart" uri="{C3380CC4-5D6E-409C-BE32-E72D297353CC}">
              <c16:uniqueId val="{00000000-15D2-2046-BE0B-E974195CB850}"/>
            </c:ext>
          </c:extLst>
        </c:ser>
        <c:ser>
          <c:idx val="3"/>
          <c:order val="1"/>
          <c:tx>
            <c:strRef>
              <c:f>'№2&amp;3'!$F$83</c:f>
              <c:strCache>
                <c:ptCount val="1"/>
                <c:pt idx="0">
                  <c:v>MLE_ineq</c:v>
                </c:pt>
              </c:strCache>
            </c:strRef>
          </c:tx>
          <c:spPr>
            <a:solidFill>
              <a:schemeClr val="accent4"/>
            </a:solidFill>
            <a:ln>
              <a:noFill/>
            </a:ln>
            <a:effectLst/>
          </c:spPr>
          <c:invertIfNegative val="0"/>
          <c:val>
            <c:numRef>
              <c:f>'№2&amp;3'!$F$84:$F$91</c:f>
              <c:numCache>
                <c:formatCode>0.00%</c:formatCode>
                <c:ptCount val="8"/>
                <c:pt idx="0">
                  <c:v>1.7543859649122806E-2</c:v>
                </c:pt>
                <c:pt idx="1">
                  <c:v>6.097560975609756E-2</c:v>
                </c:pt>
                <c:pt idx="2">
                  <c:v>9.0163934426229511E-2</c:v>
                </c:pt>
                <c:pt idx="3">
                  <c:v>0.1888111888111888</c:v>
                </c:pt>
                <c:pt idx="4">
                  <c:v>0.26923076923076922</c:v>
                </c:pt>
                <c:pt idx="5">
                  <c:v>0.52857142857142858</c:v>
                </c:pt>
                <c:pt idx="6">
                  <c:v>0.65671641791044777</c:v>
                </c:pt>
                <c:pt idx="7">
                  <c:v>0.84</c:v>
                </c:pt>
              </c:numCache>
            </c:numRef>
          </c:val>
          <c:extLst>
            <c:ext xmlns:c16="http://schemas.microsoft.com/office/drawing/2014/chart" uri="{C3380CC4-5D6E-409C-BE32-E72D297353CC}">
              <c16:uniqueId val="{00000000-892C-5247-B974-C1360572C42E}"/>
            </c:ext>
          </c:extLst>
        </c:ser>
        <c:ser>
          <c:idx val="1"/>
          <c:order val="2"/>
          <c:tx>
            <c:strRef>
              <c:f>'№2&amp;3'!$H$83</c:f>
              <c:strCache>
                <c:ptCount val="1"/>
                <c:pt idx="0">
                  <c:v>MLE_exp</c:v>
                </c:pt>
              </c:strCache>
            </c:strRef>
          </c:tx>
          <c:spPr>
            <a:solidFill>
              <a:schemeClr val="accent2"/>
            </a:solidFill>
            <a:ln>
              <a:noFill/>
            </a:ln>
            <a:effectLst/>
          </c:spPr>
          <c:invertIfNegative val="0"/>
          <c:val>
            <c:numRef>
              <c:f>'№2&amp;3'!$H$84:$H$91</c:f>
              <c:numCache>
                <c:formatCode>0.00%</c:formatCode>
                <c:ptCount val="8"/>
                <c:pt idx="0">
                  <c:v>5.4415875360402724E-2</c:v>
                </c:pt>
                <c:pt idx="1">
                  <c:v>8.1038899803062281E-2</c:v>
                </c:pt>
                <c:pt idx="2">
                  <c:v>0.12068726704835218</c:v>
                </c:pt>
                <c:pt idx="3">
                  <c:v>0.17973363980750731</c:v>
                </c:pt>
                <c:pt idx="4">
                  <c:v>0.26766851274801357</c:v>
                </c:pt>
                <c:pt idx="5">
                  <c:v>0.39862561506830907</c:v>
                </c:pt>
                <c:pt idx="6">
                  <c:v>0.59365361789184479</c:v>
                </c:pt>
                <c:pt idx="7">
                  <c:v>0.88409927690092027</c:v>
                </c:pt>
              </c:numCache>
            </c:numRef>
          </c:val>
          <c:extLst>
            <c:ext xmlns:c16="http://schemas.microsoft.com/office/drawing/2014/chart" uri="{C3380CC4-5D6E-409C-BE32-E72D297353CC}">
              <c16:uniqueId val="{00000001-15D2-2046-BE0B-E974195CB850}"/>
            </c:ext>
          </c:extLst>
        </c:ser>
        <c:ser>
          <c:idx val="2"/>
          <c:order val="3"/>
          <c:tx>
            <c:strRef>
              <c:f>'№2&amp;3'!$I$83</c:f>
              <c:strCache>
                <c:ptCount val="1"/>
                <c:pt idx="0">
                  <c:v>MLE_logit</c:v>
                </c:pt>
              </c:strCache>
            </c:strRef>
          </c:tx>
          <c:spPr>
            <a:solidFill>
              <a:schemeClr val="accent3"/>
            </a:solidFill>
            <a:ln>
              <a:noFill/>
            </a:ln>
            <a:effectLst/>
          </c:spPr>
          <c:invertIfNegative val="0"/>
          <c:val>
            <c:numRef>
              <c:f>'№2&amp;3'!$I$84:$I$91</c:f>
              <c:numCache>
                <c:formatCode>0.00%</c:formatCode>
                <c:ptCount val="8"/>
                <c:pt idx="0">
                  <c:v>2.2389866199372031E-2</c:v>
                </c:pt>
                <c:pt idx="1">
                  <c:v>4.6374346506385299E-2</c:v>
                </c:pt>
                <c:pt idx="2">
                  <c:v>9.3591795469951583E-2</c:v>
                </c:pt>
                <c:pt idx="3">
                  <c:v>0.17981973041022001</c:v>
                </c:pt>
                <c:pt idx="4">
                  <c:v>0.31765021687104972</c:v>
                </c:pt>
                <c:pt idx="5">
                  <c:v>0.4970965718628263</c:v>
                </c:pt>
                <c:pt idx="6">
                  <c:v>0.67729402901655023</c:v>
                </c:pt>
                <c:pt idx="7">
                  <c:v>0.81672903185334578</c:v>
                </c:pt>
              </c:numCache>
            </c:numRef>
          </c:val>
          <c:extLst>
            <c:ext xmlns:c16="http://schemas.microsoft.com/office/drawing/2014/chart" uri="{C3380CC4-5D6E-409C-BE32-E72D297353CC}">
              <c16:uniqueId val="{00000002-15D2-2046-BE0B-E974195CB850}"/>
            </c:ext>
          </c:extLst>
        </c:ser>
        <c:dLbls>
          <c:showLegendKey val="0"/>
          <c:showVal val="0"/>
          <c:showCatName val="0"/>
          <c:showSerName val="0"/>
          <c:showPercent val="0"/>
          <c:showBubbleSize val="0"/>
        </c:dLbls>
        <c:gapWidth val="219"/>
        <c:overlap val="-27"/>
        <c:axId val="1991120287"/>
        <c:axId val="1925459599"/>
      </c:barChart>
      <c:catAx>
        <c:axId val="19911202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5459599"/>
        <c:crosses val="autoZero"/>
        <c:auto val="1"/>
        <c:lblAlgn val="ctr"/>
        <c:lblOffset val="100"/>
        <c:noMultiLvlLbl val="0"/>
      </c:catAx>
      <c:valAx>
        <c:axId val="1925459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91120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Wald </a:t>
            </a:r>
            <a:r>
              <a:rPr lang="en-GB" sz="1400" b="0" i="0" u="none" strike="noStrike" baseline="0">
                <a:effectLst/>
              </a:rPr>
              <a:t>Confidence Interval</a:t>
            </a:r>
            <a:r>
              <a:rPr lang="en-GB" sz="1400" b="0" i="0" u="none" strike="noStrike" baseline="0"/>
              <a:t> </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'№2&amp;3'!$X$3</c:f>
              <c:strCache>
                <c:ptCount val="1"/>
                <c:pt idx="0">
                  <c:v>Lower bound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'№2&amp;3'!$X$4:$X$11</c:f>
              <c:numCache>
                <c:formatCode>0.000%</c:formatCode>
                <c:ptCount val="8"/>
                <c:pt idx="0">
                  <c:v>0</c:v>
                </c:pt>
                <c:pt idx="1">
                  <c:v>1.773308929361447E-2</c:v>
                </c:pt>
                <c:pt idx="2">
                  <c:v>3.1881301968620421E-2</c:v>
                </c:pt>
                <c:pt idx="3">
                  <c:v>3.1190821246840028E-2</c:v>
                </c:pt>
                <c:pt idx="4">
                  <c:v>4.5621289857718655E-2</c:v>
                </c:pt>
                <c:pt idx="5">
                  <c:v>6.1164996542555694E-2</c:v>
                </c:pt>
                <c:pt idx="6">
                  <c:v>2.2344435947396258E-2</c:v>
                </c:pt>
                <c:pt idx="7">
                  <c:v>0.29613637826493083</c:v>
                </c:pt>
              </c:numCache>
            </c:numRef>
          </c:val>
          <c:smooth val="0"/>
          <c:extLst>
            <c:ext xmlns:c16="http://schemas.microsoft.com/office/drawing/2014/chart" uri="{C3380CC4-5D6E-409C-BE32-E72D297353CC}">
              <c16:uniqueId val="{00000000-B1A0-FD42-BB6F-715F7B209E4C}"/>
            </c:ext>
          </c:extLst>
        </c:ser>
        <c:ser>
          <c:idx val="1"/>
          <c:order val="1"/>
          <c:tx>
            <c:strRef>
              <c:f>'№2&amp;3'!$Y$3</c:f>
              <c:strCache>
                <c:ptCount val="1"/>
                <c:pt idx="0">
                  <c:v>Upper bound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'№2&amp;3'!$Y$4:$Y$11</c:f>
              <c:numCache>
                <c:formatCode>0.000%</c:formatCode>
                <c:ptCount val="8"/>
                <c:pt idx="0">
                  <c:v>0</c:v>
                </c:pt>
                <c:pt idx="1">
                  <c:v>2.6711355150829976E-2</c:v>
                </c:pt>
                <c:pt idx="2">
                  <c:v>4.4454575893975001E-2</c:v>
                </c:pt>
                <c:pt idx="3">
                  <c:v>4.1979910460477041E-2</c:v>
                </c:pt>
                <c:pt idx="4">
                  <c:v>6.8015073778644977E-2</c:v>
                </c:pt>
                <c:pt idx="5">
                  <c:v>9.2681157303598161E-2</c:v>
                </c:pt>
                <c:pt idx="6">
                  <c:v>3.5626578545357369E-2</c:v>
                </c:pt>
                <c:pt idx="7">
                  <c:v>0.42386362173506914</c:v>
                </c:pt>
              </c:numCache>
            </c:numRef>
          </c:val>
          <c:smooth val="0"/>
          <c:extLst>
            <c:ext xmlns:c16="http://schemas.microsoft.com/office/drawing/2014/chart" uri="{C3380CC4-5D6E-409C-BE32-E72D297353CC}">
              <c16:uniqueId val="{00000001-B1A0-FD42-BB6F-715F7B209E4C}"/>
            </c:ext>
          </c:extLst>
        </c:ser>
        <c:dLbls>
          <c:showLegendKey val="0"/>
          <c:showVal val="0"/>
          <c:showCatName val="0"/>
          <c:showSerName val="0"/>
          <c:showPercent val="0"/>
          <c:showBubbleSize val="0"/>
        </c:dLbls>
        <c:marker val="1"/>
        <c:smooth val="0"/>
        <c:axId val="1989517935"/>
        <c:axId val="1989150383"/>
      </c:lineChart>
      <c:scatterChart>
        <c:scatterStyle val="lineMarker"/>
        <c:varyColors val="0"/>
        <c:ser>
          <c:idx val="2"/>
          <c:order val="2"/>
          <c:tx>
            <c:strRef>
              <c:f>'№2&amp;3'!$H$3</c:f>
              <c:strCache>
                <c:ptCount val="1"/>
                <c:pt idx="0">
                  <c:v>MLE_exp</c:v>
                </c:pt>
              </c:strCache>
            </c:strRef>
          </c:tx>
          <c:spPr>
            <a:ln w="25400" cap="rnd">
              <a:noFill/>
              <a:round/>
            </a:ln>
            <a:effectLst/>
          </c:spPr>
          <c:marker>
            <c:symbol val="circle"/>
            <c:size val="5"/>
            <c:spPr>
              <a:solidFill>
                <a:schemeClr val="accent3"/>
              </a:solidFill>
              <a:ln w="9525">
                <a:solidFill>
                  <a:schemeClr val="accent3"/>
                </a:solidFill>
              </a:ln>
              <a:effectLst/>
            </c:spPr>
          </c:marker>
          <c:yVal>
            <c:numRef>
              <c:f>'№2&amp;3'!$H$4:$H$11</c:f>
              <c:numCache>
                <c:formatCode>0.00%</c:formatCode>
                <c:ptCount val="8"/>
                <c:pt idx="0">
                  <c:v>8.7423678184829767E-3</c:v>
                </c:pt>
                <c:pt idx="1">
                  <c:v>1.3979042438294674E-2</c:v>
                </c:pt>
                <c:pt idx="2">
                  <c:v>2.2352482937002857E-2</c:v>
                </c:pt>
                <c:pt idx="3">
                  <c:v>3.5741610747263376E-2</c:v>
                </c:pt>
                <c:pt idx="4">
                  <c:v>5.7150820443940431E-2</c:v>
                </c:pt>
                <c:pt idx="5">
                  <c:v>9.1384137679514171E-2</c:v>
                </c:pt>
                <c:pt idx="6">
                  <c:v>0.14612319743720928</c:v>
                </c:pt>
                <c:pt idx="7">
                  <c:v>0.23365093080109209</c:v>
                </c:pt>
              </c:numCache>
            </c:numRef>
          </c:yVal>
          <c:smooth val="0"/>
          <c:extLst>
            <c:ext xmlns:c16="http://schemas.microsoft.com/office/drawing/2014/chart" uri="{C3380CC4-5D6E-409C-BE32-E72D297353CC}">
              <c16:uniqueId val="{00000002-B1A0-FD42-BB6F-715F7B209E4C}"/>
            </c:ext>
          </c:extLst>
        </c:ser>
        <c:ser>
          <c:idx val="3"/>
          <c:order val="3"/>
          <c:tx>
            <c:strRef>
              <c:f>'№2&amp;3'!$E$3</c:f>
              <c:strCache>
                <c:ptCount val="1"/>
                <c:pt idx="0">
                  <c:v>MLE</c:v>
                </c:pt>
              </c:strCache>
            </c:strRef>
          </c:tx>
          <c:spPr>
            <a:ln w="25400" cap="rnd">
              <a:noFill/>
              <a:round/>
            </a:ln>
            <a:effectLst/>
          </c:spPr>
          <c:marker>
            <c:symbol val="circle"/>
            <c:size val="5"/>
            <c:spPr>
              <a:solidFill>
                <a:schemeClr val="accent4"/>
              </a:solidFill>
              <a:ln w="9525">
                <a:solidFill>
                  <a:schemeClr val="accent4"/>
                </a:solidFill>
              </a:ln>
              <a:effectLst/>
            </c:spPr>
          </c:marker>
          <c:yVal>
            <c:numRef>
              <c:f>'№2&amp;3'!$E$4:$E$11</c:f>
              <c:numCache>
                <c:formatCode>0.00%</c:formatCode>
                <c:ptCount val="8"/>
                <c:pt idx="0">
                  <c:v>1E-4</c:v>
                </c:pt>
                <c:pt idx="1">
                  <c:v>2.2222222222222223E-2</c:v>
                </c:pt>
                <c:pt idx="2">
                  <c:v>3.8167938931297711E-2</c:v>
                </c:pt>
                <c:pt idx="3">
                  <c:v>3.6585365853658534E-2</c:v>
                </c:pt>
                <c:pt idx="4">
                  <c:v>5.6818181818181816E-2</c:v>
                </c:pt>
                <c:pt idx="5">
                  <c:v>7.6923076923076927E-2</c:v>
                </c:pt>
                <c:pt idx="6">
                  <c:v>2.8985507246376812E-2</c:v>
                </c:pt>
                <c:pt idx="7">
                  <c:v>0.36</c:v>
                </c:pt>
              </c:numCache>
            </c:numRef>
          </c:yVal>
          <c:smooth val="0"/>
          <c:extLst>
            <c:ext xmlns:c16="http://schemas.microsoft.com/office/drawing/2014/chart" uri="{C3380CC4-5D6E-409C-BE32-E72D297353CC}">
              <c16:uniqueId val="{00000003-B1A0-FD42-BB6F-715F7B209E4C}"/>
            </c:ext>
          </c:extLst>
        </c:ser>
        <c:dLbls>
          <c:showLegendKey val="0"/>
          <c:showVal val="0"/>
          <c:showCatName val="0"/>
          <c:showSerName val="0"/>
          <c:showPercent val="0"/>
          <c:showBubbleSize val="0"/>
        </c:dLbls>
        <c:axId val="1989517935"/>
        <c:axId val="1989150383"/>
      </c:scatterChart>
      <c:catAx>
        <c:axId val="198951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150383"/>
        <c:crosses val="autoZero"/>
        <c:auto val="1"/>
        <c:lblAlgn val="ctr"/>
        <c:lblOffset val="100"/>
        <c:noMultiLvlLbl val="0"/>
      </c:catAx>
      <c:valAx>
        <c:axId val="198915038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517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Wald </a:t>
            </a:r>
            <a:r>
              <a:rPr lang="en-GB" sz="1400" b="0" i="0" u="none" strike="noStrike" baseline="0">
                <a:effectLst/>
              </a:rPr>
              <a:t>Confidence Interval</a:t>
            </a:r>
            <a:r>
              <a:rPr lang="en-GB" sz="1400" b="0" i="0" u="none" strike="noStrike" baseline="0"/>
              <a:t> </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'№2&amp;3'!$X$19</c:f>
              <c:strCache>
                <c:ptCount val="1"/>
                <c:pt idx="0">
                  <c:v>Lower bound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'№2&amp;3'!$X$20:$X$27</c:f>
              <c:numCache>
                <c:formatCode>0.000%</c:formatCode>
                <c:ptCount val="8"/>
                <c:pt idx="0">
                  <c:v>0</c:v>
                </c:pt>
                <c:pt idx="1">
                  <c:v>8.0596000000000001E-3</c:v>
                </c:pt>
                <c:pt idx="2">
                  <c:v>0</c:v>
                </c:pt>
                <c:pt idx="3">
                  <c:v>3.8833668514634267E-2</c:v>
                </c:pt>
                <c:pt idx="4">
                  <c:v>2.0323088298341448E-2</c:v>
                </c:pt>
                <c:pt idx="5">
                  <c:v>6.822275344797632E-2</c:v>
                </c:pt>
                <c:pt idx="6">
                  <c:v>8.9156931162336694E-2</c:v>
                </c:pt>
                <c:pt idx="7">
                  <c:v>0.28463628149259551</c:v>
                </c:pt>
              </c:numCache>
            </c:numRef>
          </c:val>
          <c:smooth val="0"/>
          <c:extLst>
            <c:ext xmlns:c16="http://schemas.microsoft.com/office/drawing/2014/chart" uri="{C3380CC4-5D6E-409C-BE32-E72D297353CC}">
              <c16:uniqueId val="{00000000-B10F-FE48-B99E-7356B929B4C0}"/>
            </c:ext>
          </c:extLst>
        </c:ser>
        <c:ser>
          <c:idx val="1"/>
          <c:order val="1"/>
          <c:tx>
            <c:strRef>
              <c:f>'№2&amp;3'!$Y$19</c:f>
              <c:strCache>
                <c:ptCount val="1"/>
                <c:pt idx="0">
                  <c:v>Upper bound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'№2&amp;3'!$Y$20:$Y$27</c:f>
              <c:numCache>
                <c:formatCode>0.000%</c:formatCode>
                <c:ptCount val="8"/>
                <c:pt idx="0">
                  <c:v>0</c:v>
                </c:pt>
                <c:pt idx="1">
                  <c:v>1.19404E-2</c:v>
                </c:pt>
                <c:pt idx="2">
                  <c:v>0</c:v>
                </c:pt>
                <c:pt idx="3">
                  <c:v>5.2669599459221936E-2</c:v>
                </c:pt>
                <c:pt idx="4">
                  <c:v>3.16249636497105E-2</c:v>
                </c:pt>
                <c:pt idx="5">
                  <c:v>0.10569029003028454</c:v>
                </c:pt>
                <c:pt idx="6">
                  <c:v>0.14613718648472213</c:v>
                </c:pt>
                <c:pt idx="7">
                  <c:v>0.40767141081509678</c:v>
                </c:pt>
              </c:numCache>
            </c:numRef>
          </c:val>
          <c:smooth val="0"/>
          <c:extLst>
            <c:ext xmlns:c16="http://schemas.microsoft.com/office/drawing/2014/chart" uri="{C3380CC4-5D6E-409C-BE32-E72D297353CC}">
              <c16:uniqueId val="{00000001-B10F-FE48-B99E-7356B929B4C0}"/>
            </c:ext>
          </c:extLst>
        </c:ser>
        <c:dLbls>
          <c:showLegendKey val="0"/>
          <c:showVal val="0"/>
          <c:showCatName val="0"/>
          <c:showSerName val="0"/>
          <c:showPercent val="0"/>
          <c:showBubbleSize val="0"/>
        </c:dLbls>
        <c:marker val="1"/>
        <c:smooth val="0"/>
        <c:axId val="1989517935"/>
        <c:axId val="1989150383"/>
      </c:lineChart>
      <c:scatterChart>
        <c:scatterStyle val="lineMarker"/>
        <c:varyColors val="0"/>
        <c:ser>
          <c:idx val="2"/>
          <c:order val="2"/>
          <c:tx>
            <c:strRef>
              <c:f>'№2&amp;3'!$H$19</c:f>
              <c:strCache>
                <c:ptCount val="1"/>
                <c:pt idx="0">
                  <c:v>MLE_exp</c:v>
                </c:pt>
              </c:strCache>
            </c:strRef>
          </c:tx>
          <c:spPr>
            <a:ln w="25400" cap="rnd">
              <a:noFill/>
              <a:round/>
            </a:ln>
            <a:effectLst/>
          </c:spPr>
          <c:marker>
            <c:symbol val="circle"/>
            <c:size val="5"/>
            <c:spPr>
              <a:solidFill>
                <a:schemeClr val="accent3"/>
              </a:solidFill>
              <a:ln w="9525">
                <a:solidFill>
                  <a:schemeClr val="accent3"/>
                </a:solidFill>
              </a:ln>
              <a:effectLst/>
            </c:spPr>
          </c:marker>
          <c:yVal>
            <c:numRef>
              <c:f>'№2&amp;3'!$H$20:$H$27</c:f>
              <c:numCache>
                <c:formatCode>0.00%</c:formatCode>
                <c:ptCount val="8"/>
                <c:pt idx="0">
                  <c:v>3.2101221264916832E-3</c:v>
                </c:pt>
                <c:pt idx="1">
                  <c:v>6.1901693139813623E-3</c:v>
                </c:pt>
                <c:pt idx="2">
                  <c:v>1.1936678614042047E-2</c:v>
                </c:pt>
                <c:pt idx="3">
                  <c:v>2.301783507166889E-2</c:v>
                </c:pt>
                <c:pt idx="4">
                  <c:v>4.4385942565571039E-2</c:v>
                </c:pt>
                <c:pt idx="5">
                  <c:v>8.5590668770541792E-2</c:v>
                </c:pt>
                <c:pt idx="6">
                  <c:v>0.16504690803324273</c:v>
                </c:pt>
                <c:pt idx="7">
                  <c:v>0.31826462209755718</c:v>
                </c:pt>
              </c:numCache>
            </c:numRef>
          </c:yVal>
          <c:smooth val="0"/>
          <c:extLst>
            <c:ext xmlns:c16="http://schemas.microsoft.com/office/drawing/2014/chart" uri="{C3380CC4-5D6E-409C-BE32-E72D297353CC}">
              <c16:uniqueId val="{00000002-B10F-FE48-B99E-7356B929B4C0}"/>
            </c:ext>
          </c:extLst>
        </c:ser>
        <c:ser>
          <c:idx val="3"/>
          <c:order val="3"/>
          <c:tx>
            <c:strRef>
              <c:f>'№2&amp;3'!$E$19</c:f>
              <c:strCache>
                <c:ptCount val="1"/>
                <c:pt idx="0">
                  <c:v>MLE</c:v>
                </c:pt>
              </c:strCache>
            </c:strRef>
          </c:tx>
          <c:spPr>
            <a:ln w="25400" cap="rnd">
              <a:noFill/>
              <a:round/>
            </a:ln>
            <a:effectLst/>
          </c:spPr>
          <c:marker>
            <c:symbol val="circle"/>
            <c:size val="5"/>
            <c:spPr>
              <a:solidFill>
                <a:schemeClr val="accent4"/>
              </a:solidFill>
              <a:ln w="9525">
                <a:solidFill>
                  <a:schemeClr val="accent4"/>
                </a:solidFill>
              </a:ln>
              <a:effectLst/>
            </c:spPr>
          </c:marker>
          <c:yVal>
            <c:numRef>
              <c:f>'№2&amp;3'!$E$20:$E$27</c:f>
              <c:numCache>
                <c:formatCode>0.00%</c:formatCode>
                <c:ptCount val="8"/>
                <c:pt idx="0">
                  <c:v>1E-4</c:v>
                </c:pt>
                <c:pt idx="1">
                  <c:v>9.9999999942399671E-3</c:v>
                </c:pt>
                <c:pt idx="2">
                  <c:v>1E-4</c:v>
                </c:pt>
                <c:pt idx="3">
                  <c:v>4.5751633796118393E-2</c:v>
                </c:pt>
                <c:pt idx="4">
                  <c:v>2.5974025943724968E-2</c:v>
                </c:pt>
                <c:pt idx="5">
                  <c:v>8.6956521414514404E-2</c:v>
                </c:pt>
                <c:pt idx="6">
                  <c:v>0.11764705836890287</c:v>
                </c:pt>
                <c:pt idx="7">
                  <c:v>0.34615384074519229</c:v>
                </c:pt>
              </c:numCache>
            </c:numRef>
          </c:yVal>
          <c:smooth val="0"/>
          <c:extLst>
            <c:ext xmlns:c16="http://schemas.microsoft.com/office/drawing/2014/chart" uri="{C3380CC4-5D6E-409C-BE32-E72D297353CC}">
              <c16:uniqueId val="{00000003-B10F-FE48-B99E-7356B929B4C0}"/>
            </c:ext>
          </c:extLst>
        </c:ser>
        <c:dLbls>
          <c:showLegendKey val="0"/>
          <c:showVal val="0"/>
          <c:showCatName val="0"/>
          <c:showSerName val="0"/>
          <c:showPercent val="0"/>
          <c:showBubbleSize val="0"/>
        </c:dLbls>
        <c:axId val="1989517935"/>
        <c:axId val="1989150383"/>
      </c:scatterChart>
      <c:catAx>
        <c:axId val="198951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150383"/>
        <c:crosses val="autoZero"/>
        <c:auto val="1"/>
        <c:lblAlgn val="ctr"/>
        <c:lblOffset val="100"/>
        <c:noMultiLvlLbl val="0"/>
      </c:catAx>
      <c:valAx>
        <c:axId val="198915038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517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Wald </a:t>
            </a:r>
            <a:r>
              <a:rPr lang="en-GB" sz="1400" b="0" i="0" u="none" strike="noStrike" baseline="0">
                <a:effectLst/>
              </a:rPr>
              <a:t>Confidence Interval</a:t>
            </a:r>
            <a:r>
              <a:rPr lang="en-GB" sz="1400" b="0" i="0" u="none" strike="noStrike" baseline="0"/>
              <a:t> </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'№2&amp;3'!$X$35</c:f>
              <c:strCache>
                <c:ptCount val="1"/>
                <c:pt idx="0">
                  <c:v>Lower bound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'№2&amp;3'!$X$36:$X$43</c:f>
              <c:numCache>
                <c:formatCode>0.000%</c:formatCode>
                <c:ptCount val="8"/>
                <c:pt idx="0">
                  <c:v>0</c:v>
                </c:pt>
                <c:pt idx="1">
                  <c:v>0</c:v>
                </c:pt>
                <c:pt idx="2">
                  <c:v>0</c:v>
                </c:pt>
                <c:pt idx="3">
                  <c:v>1.2960402058687901E-2</c:v>
                </c:pt>
                <c:pt idx="4">
                  <c:v>2.3213683825322545E-2</c:v>
                </c:pt>
                <c:pt idx="5">
                  <c:v>6.5933245770707527E-2</c:v>
                </c:pt>
                <c:pt idx="6">
                  <c:v>0.1104873406361961</c:v>
                </c:pt>
                <c:pt idx="7">
                  <c:v>0.16043909177832211</c:v>
                </c:pt>
              </c:numCache>
            </c:numRef>
          </c:val>
          <c:smooth val="0"/>
          <c:extLst>
            <c:ext xmlns:c16="http://schemas.microsoft.com/office/drawing/2014/chart" uri="{C3380CC4-5D6E-409C-BE32-E72D297353CC}">
              <c16:uniqueId val="{00000000-54FE-9241-93D0-8AE35A9491D2}"/>
            </c:ext>
          </c:extLst>
        </c:ser>
        <c:ser>
          <c:idx val="1"/>
          <c:order val="1"/>
          <c:tx>
            <c:strRef>
              <c:f>'№2&amp;3'!$Y$35</c:f>
              <c:strCache>
                <c:ptCount val="1"/>
                <c:pt idx="0">
                  <c:v>Upper bound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'№2&amp;3'!$Y$36:$Y$43</c:f>
              <c:numCache>
                <c:formatCode>0.000%</c:formatCode>
                <c:ptCount val="8"/>
                <c:pt idx="0">
                  <c:v>0</c:v>
                </c:pt>
                <c:pt idx="1">
                  <c:v>0</c:v>
                </c:pt>
                <c:pt idx="2">
                  <c:v>0</c:v>
                </c:pt>
                <c:pt idx="3">
                  <c:v>1.8289597941312099E-2</c:v>
                </c:pt>
                <c:pt idx="4">
                  <c:v>3.7392376780738062E-2</c:v>
                </c:pt>
                <c:pt idx="5">
                  <c:v>0.10648054733274076</c:v>
                </c:pt>
                <c:pt idx="6">
                  <c:v>0.1895126593638039</c:v>
                </c:pt>
                <c:pt idx="7">
                  <c:v>0.24696831562908528</c:v>
                </c:pt>
              </c:numCache>
            </c:numRef>
          </c:val>
          <c:smooth val="0"/>
          <c:extLst>
            <c:ext xmlns:c16="http://schemas.microsoft.com/office/drawing/2014/chart" uri="{C3380CC4-5D6E-409C-BE32-E72D297353CC}">
              <c16:uniqueId val="{00000001-54FE-9241-93D0-8AE35A9491D2}"/>
            </c:ext>
          </c:extLst>
        </c:ser>
        <c:dLbls>
          <c:showLegendKey val="0"/>
          <c:showVal val="0"/>
          <c:showCatName val="0"/>
          <c:showSerName val="0"/>
          <c:showPercent val="0"/>
          <c:showBubbleSize val="0"/>
        </c:dLbls>
        <c:marker val="1"/>
        <c:smooth val="0"/>
        <c:axId val="1989517935"/>
        <c:axId val="1989150383"/>
      </c:lineChart>
      <c:scatterChart>
        <c:scatterStyle val="lineMarker"/>
        <c:varyColors val="0"/>
        <c:ser>
          <c:idx val="2"/>
          <c:order val="2"/>
          <c:tx>
            <c:strRef>
              <c:f>'№2&amp;3'!$H$35</c:f>
              <c:strCache>
                <c:ptCount val="1"/>
                <c:pt idx="0">
                  <c:v>MLE_exp</c:v>
                </c:pt>
              </c:strCache>
            </c:strRef>
          </c:tx>
          <c:spPr>
            <a:ln w="25400" cap="rnd">
              <a:noFill/>
              <a:round/>
            </a:ln>
            <a:effectLst/>
          </c:spPr>
          <c:marker>
            <c:symbol val="circle"/>
            <c:size val="5"/>
            <c:spPr>
              <a:solidFill>
                <a:schemeClr val="accent3"/>
              </a:solidFill>
              <a:ln w="9525">
                <a:solidFill>
                  <a:schemeClr val="accent3"/>
                </a:solidFill>
              </a:ln>
              <a:effectLst/>
            </c:spPr>
          </c:marker>
          <c:yVal>
            <c:numRef>
              <c:f>'№2&amp;3'!$H$36:$H$43</c:f>
              <c:numCache>
                <c:formatCode>0.00%</c:formatCode>
                <c:ptCount val="8"/>
                <c:pt idx="0">
                  <c:v>1.4820828583823195E-3</c:v>
                </c:pt>
                <c:pt idx="1">
                  <c:v>3.0659085835696366E-3</c:v>
                </c:pt>
                <c:pt idx="2">
                  <c:v>6.3422874029227831E-3</c:v>
                </c:pt>
                <c:pt idx="3">
                  <c:v>1.3119963757836355E-2</c:v>
                </c:pt>
                <c:pt idx="4">
                  <c:v>2.7140594248001654E-2</c:v>
                </c:pt>
                <c:pt idx="5">
                  <c:v>5.6144351442639726E-2</c:v>
                </c:pt>
                <c:pt idx="6">
                  <c:v>0.11614293224794571</c:v>
                </c:pt>
                <c:pt idx="7">
                  <c:v>0.24025891055010629</c:v>
                </c:pt>
              </c:numCache>
            </c:numRef>
          </c:yVal>
          <c:smooth val="0"/>
          <c:extLst>
            <c:ext xmlns:c16="http://schemas.microsoft.com/office/drawing/2014/chart" uri="{C3380CC4-5D6E-409C-BE32-E72D297353CC}">
              <c16:uniqueId val="{00000002-54FE-9241-93D0-8AE35A9491D2}"/>
            </c:ext>
          </c:extLst>
        </c:ser>
        <c:ser>
          <c:idx val="3"/>
          <c:order val="3"/>
          <c:tx>
            <c:strRef>
              <c:f>'№2&amp;3'!$E$35</c:f>
              <c:strCache>
                <c:ptCount val="1"/>
                <c:pt idx="0">
                  <c:v>MLE</c:v>
                </c:pt>
              </c:strCache>
            </c:strRef>
          </c:tx>
          <c:spPr>
            <a:ln w="25400" cap="rnd">
              <a:noFill/>
              <a:round/>
            </a:ln>
            <a:effectLst/>
          </c:spPr>
          <c:marker>
            <c:symbol val="circle"/>
            <c:size val="5"/>
            <c:spPr>
              <a:solidFill>
                <a:schemeClr val="accent4"/>
              </a:solidFill>
              <a:ln w="9525">
                <a:solidFill>
                  <a:schemeClr val="accent4"/>
                </a:solidFill>
              </a:ln>
              <a:effectLst/>
            </c:spPr>
          </c:marker>
          <c:yVal>
            <c:numRef>
              <c:f>'№2&amp;3'!$E$36:$E$43</c:f>
              <c:numCache>
                <c:formatCode>0.00%</c:formatCode>
                <c:ptCount val="8"/>
                <c:pt idx="0">
                  <c:v>1E-4</c:v>
                </c:pt>
                <c:pt idx="1">
                  <c:v>1E-4</c:v>
                </c:pt>
                <c:pt idx="2">
                  <c:v>1E-4</c:v>
                </c:pt>
                <c:pt idx="3">
                  <c:v>1.5625E-2</c:v>
                </c:pt>
                <c:pt idx="4">
                  <c:v>3.0303030303030304E-2</c:v>
                </c:pt>
                <c:pt idx="5">
                  <c:v>8.6206896551724144E-2</c:v>
                </c:pt>
                <c:pt idx="6">
                  <c:v>0.15</c:v>
                </c:pt>
                <c:pt idx="7">
                  <c:v>0.20370370370370369</c:v>
                </c:pt>
              </c:numCache>
            </c:numRef>
          </c:yVal>
          <c:smooth val="0"/>
          <c:extLst>
            <c:ext xmlns:c16="http://schemas.microsoft.com/office/drawing/2014/chart" uri="{C3380CC4-5D6E-409C-BE32-E72D297353CC}">
              <c16:uniqueId val="{00000003-54FE-9241-93D0-8AE35A9491D2}"/>
            </c:ext>
          </c:extLst>
        </c:ser>
        <c:dLbls>
          <c:showLegendKey val="0"/>
          <c:showVal val="0"/>
          <c:showCatName val="0"/>
          <c:showSerName val="0"/>
          <c:showPercent val="0"/>
          <c:showBubbleSize val="0"/>
        </c:dLbls>
        <c:axId val="1989517935"/>
        <c:axId val="1989150383"/>
      </c:scatterChart>
      <c:catAx>
        <c:axId val="198951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150383"/>
        <c:crosses val="autoZero"/>
        <c:auto val="1"/>
        <c:lblAlgn val="ctr"/>
        <c:lblOffset val="100"/>
        <c:noMultiLvlLbl val="0"/>
      </c:catAx>
      <c:valAx>
        <c:axId val="198915038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517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Wald </a:t>
            </a:r>
            <a:r>
              <a:rPr lang="en-GB" sz="1400" b="0" i="0" u="none" strike="noStrike" baseline="0">
                <a:effectLst/>
              </a:rPr>
              <a:t>Confidence Interval</a:t>
            </a:r>
            <a:r>
              <a:rPr lang="en-GB" sz="1400" b="0" i="0" u="none" strike="noStrike" baseline="0"/>
              <a:t> </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'№2&amp;3'!$X$51</c:f>
              <c:strCache>
                <c:ptCount val="1"/>
                <c:pt idx="0">
                  <c:v>Lower bound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'№2&amp;3'!$X$52:$X$59</c:f>
              <c:numCache>
                <c:formatCode>0.000%</c:formatCode>
                <c:ptCount val="8"/>
                <c:pt idx="0">
                  <c:v>0</c:v>
                </c:pt>
                <c:pt idx="1">
                  <c:v>0</c:v>
                </c:pt>
                <c:pt idx="2">
                  <c:v>1.1800522071844758E-2</c:v>
                </c:pt>
                <c:pt idx="3">
                  <c:v>1.4726432688701179E-2</c:v>
                </c:pt>
                <c:pt idx="4">
                  <c:v>2.8874825123410223E-2</c:v>
                </c:pt>
                <c:pt idx="5">
                  <c:v>5.4056590704263836E-2</c:v>
                </c:pt>
                <c:pt idx="6">
                  <c:v>8.0749993458086755E-2</c:v>
                </c:pt>
                <c:pt idx="7">
                  <c:v>0.24068343360997069</c:v>
                </c:pt>
              </c:numCache>
            </c:numRef>
          </c:val>
          <c:smooth val="0"/>
          <c:extLst>
            <c:ext xmlns:c16="http://schemas.microsoft.com/office/drawing/2014/chart" uri="{C3380CC4-5D6E-409C-BE32-E72D297353CC}">
              <c16:uniqueId val="{00000000-434A-E14E-A27F-A554305824FB}"/>
            </c:ext>
          </c:extLst>
        </c:ser>
        <c:ser>
          <c:idx val="1"/>
          <c:order val="1"/>
          <c:tx>
            <c:strRef>
              <c:f>'№2&amp;3'!$Y$51</c:f>
              <c:strCache>
                <c:ptCount val="1"/>
                <c:pt idx="0">
                  <c:v>Upper bound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'№2&amp;3'!$Y$52:$Y$59</c:f>
              <c:numCache>
                <c:formatCode>0.000%</c:formatCode>
                <c:ptCount val="8"/>
                <c:pt idx="0">
                  <c:v>0</c:v>
                </c:pt>
                <c:pt idx="1">
                  <c:v>0</c:v>
                </c:pt>
                <c:pt idx="2">
                  <c:v>1.6368492012662286E-2</c:v>
                </c:pt>
                <c:pt idx="3">
                  <c:v>2.1309603347334859E-2</c:v>
                </c:pt>
                <c:pt idx="4">
                  <c:v>4.9556547425609387E-2</c:v>
                </c:pt>
                <c:pt idx="5">
                  <c:v>8.880055215287902E-2</c:v>
                </c:pt>
                <c:pt idx="6">
                  <c:v>0.14782143511334181</c:v>
                </c:pt>
                <c:pt idx="7">
                  <c:v>0.35190915898262187</c:v>
                </c:pt>
              </c:numCache>
            </c:numRef>
          </c:val>
          <c:smooth val="0"/>
          <c:extLst>
            <c:ext xmlns:c16="http://schemas.microsoft.com/office/drawing/2014/chart" uri="{C3380CC4-5D6E-409C-BE32-E72D297353CC}">
              <c16:uniqueId val="{00000001-434A-E14E-A27F-A554305824FB}"/>
            </c:ext>
          </c:extLst>
        </c:ser>
        <c:dLbls>
          <c:showLegendKey val="0"/>
          <c:showVal val="0"/>
          <c:showCatName val="0"/>
          <c:showSerName val="0"/>
          <c:showPercent val="0"/>
          <c:showBubbleSize val="0"/>
        </c:dLbls>
        <c:marker val="1"/>
        <c:smooth val="0"/>
        <c:axId val="1989517935"/>
        <c:axId val="1989150383"/>
      </c:lineChart>
      <c:scatterChart>
        <c:scatterStyle val="lineMarker"/>
        <c:varyColors val="0"/>
        <c:ser>
          <c:idx val="2"/>
          <c:order val="2"/>
          <c:tx>
            <c:strRef>
              <c:f>'№2&amp;3'!$H$51</c:f>
              <c:strCache>
                <c:ptCount val="1"/>
                <c:pt idx="0">
                  <c:v>MLE_exp</c:v>
                </c:pt>
              </c:strCache>
            </c:strRef>
          </c:tx>
          <c:spPr>
            <a:ln w="25400" cap="rnd">
              <a:noFill/>
              <a:round/>
            </a:ln>
            <a:effectLst/>
          </c:spPr>
          <c:marker>
            <c:symbol val="circle"/>
            <c:size val="5"/>
            <c:spPr>
              <a:solidFill>
                <a:schemeClr val="accent3"/>
              </a:solidFill>
              <a:ln w="9525">
                <a:solidFill>
                  <a:schemeClr val="accent3"/>
                </a:solidFill>
              </a:ln>
              <a:effectLst/>
            </c:spPr>
          </c:marker>
          <c:yVal>
            <c:numRef>
              <c:f>'№2&amp;3'!$H$52:$H$59</c:f>
              <c:numCache>
                <c:formatCode>0.00%</c:formatCode>
                <c:ptCount val="8"/>
                <c:pt idx="0">
                  <c:v>2.0712990409548718E-3</c:v>
                </c:pt>
                <c:pt idx="1">
                  <c:v>4.1925486927050651E-3</c:v>
                </c:pt>
                <c:pt idx="2">
                  <c:v>8.4862031957489478E-3</c:v>
                </c:pt>
                <c:pt idx="3">
                  <c:v>1.717705623904741E-2</c:v>
                </c:pt>
                <c:pt idx="4">
                  <c:v>3.4768347426231742E-2</c:v>
                </c:pt>
                <c:pt idx="5">
                  <c:v>7.037515427138144E-2</c:v>
                </c:pt>
                <c:pt idx="6">
                  <c:v>0.14244744732917872</c:v>
                </c:pt>
                <c:pt idx="7">
                  <c:v>0.28833009974445967</c:v>
                </c:pt>
              </c:numCache>
            </c:numRef>
          </c:yVal>
          <c:smooth val="0"/>
          <c:extLst>
            <c:ext xmlns:c16="http://schemas.microsoft.com/office/drawing/2014/chart" uri="{C3380CC4-5D6E-409C-BE32-E72D297353CC}">
              <c16:uniqueId val="{00000002-434A-E14E-A27F-A554305824FB}"/>
            </c:ext>
          </c:extLst>
        </c:ser>
        <c:ser>
          <c:idx val="3"/>
          <c:order val="3"/>
          <c:tx>
            <c:strRef>
              <c:f>'№2&amp;3'!$E$51</c:f>
              <c:strCache>
                <c:ptCount val="1"/>
                <c:pt idx="0">
                  <c:v>MLE</c:v>
                </c:pt>
              </c:strCache>
            </c:strRef>
          </c:tx>
          <c:spPr>
            <a:ln w="25400" cap="rnd">
              <a:noFill/>
              <a:round/>
            </a:ln>
            <a:effectLst/>
          </c:spPr>
          <c:marker>
            <c:symbol val="circle"/>
            <c:size val="5"/>
            <c:spPr>
              <a:solidFill>
                <a:schemeClr val="accent4"/>
              </a:solidFill>
              <a:ln w="9525">
                <a:solidFill>
                  <a:schemeClr val="accent4"/>
                </a:solidFill>
              </a:ln>
              <a:effectLst/>
            </c:spPr>
          </c:marker>
          <c:yVal>
            <c:numRef>
              <c:f>'№2&amp;3'!$E$52:$E$59</c:f>
              <c:numCache>
                <c:formatCode>0.00%</c:formatCode>
                <c:ptCount val="8"/>
                <c:pt idx="0">
                  <c:v>1E-4</c:v>
                </c:pt>
                <c:pt idx="1">
                  <c:v>1E-4</c:v>
                </c:pt>
                <c:pt idx="2">
                  <c:v>1.4084507042253521E-2</c:v>
                </c:pt>
                <c:pt idx="3">
                  <c:v>1.8018018018018018E-2</c:v>
                </c:pt>
                <c:pt idx="4">
                  <c:v>3.9215686274509803E-2</c:v>
                </c:pt>
                <c:pt idx="5">
                  <c:v>7.1428571428571425E-2</c:v>
                </c:pt>
                <c:pt idx="6">
                  <c:v>0.11428571428571428</c:v>
                </c:pt>
                <c:pt idx="7">
                  <c:v>0.29629629629629628</c:v>
                </c:pt>
              </c:numCache>
            </c:numRef>
          </c:yVal>
          <c:smooth val="0"/>
          <c:extLst>
            <c:ext xmlns:c16="http://schemas.microsoft.com/office/drawing/2014/chart" uri="{C3380CC4-5D6E-409C-BE32-E72D297353CC}">
              <c16:uniqueId val="{00000003-434A-E14E-A27F-A554305824FB}"/>
            </c:ext>
          </c:extLst>
        </c:ser>
        <c:dLbls>
          <c:showLegendKey val="0"/>
          <c:showVal val="0"/>
          <c:showCatName val="0"/>
          <c:showSerName val="0"/>
          <c:showPercent val="0"/>
          <c:showBubbleSize val="0"/>
        </c:dLbls>
        <c:axId val="1989517935"/>
        <c:axId val="1989150383"/>
      </c:scatterChart>
      <c:catAx>
        <c:axId val="198951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150383"/>
        <c:crosses val="autoZero"/>
        <c:auto val="1"/>
        <c:lblAlgn val="ctr"/>
        <c:lblOffset val="100"/>
        <c:noMultiLvlLbl val="0"/>
      </c:catAx>
      <c:valAx>
        <c:axId val="198915038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517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Wald </a:t>
            </a:r>
            <a:r>
              <a:rPr lang="en-GB" sz="1400" b="0" i="0" u="none" strike="noStrike" baseline="0">
                <a:effectLst/>
              </a:rPr>
              <a:t>Confidence Interval</a:t>
            </a:r>
            <a:r>
              <a:rPr lang="en-GB" sz="1400" b="0" i="0" u="none" strike="noStrike" baseline="0"/>
              <a:t> </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'№2&amp;3'!$X$67</c:f>
              <c:strCache>
                <c:ptCount val="1"/>
                <c:pt idx="0">
                  <c:v>Lower bound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'№2&amp;3'!$X$68:$X$75</c:f>
              <c:numCache>
                <c:formatCode>0.000%</c:formatCode>
                <c:ptCount val="8"/>
                <c:pt idx="0">
                  <c:v>9.0163361213223998E-3</c:v>
                </c:pt>
                <c:pt idx="1">
                  <c:v>0</c:v>
                </c:pt>
                <c:pt idx="2">
                  <c:v>2.9623661517312366E-2</c:v>
                </c:pt>
                <c:pt idx="3">
                  <c:v>5.5242270835461314E-2</c:v>
                </c:pt>
                <c:pt idx="4">
                  <c:v>5.350046475793023E-2</c:v>
                </c:pt>
                <c:pt idx="5">
                  <c:v>9.2361516034985422E-2</c:v>
                </c:pt>
                <c:pt idx="6">
                  <c:v>0.10765205804018045</c:v>
                </c:pt>
                <c:pt idx="7">
                  <c:v>0.42612972057844789</c:v>
                </c:pt>
              </c:numCache>
            </c:numRef>
          </c:val>
          <c:smooth val="0"/>
          <c:extLst>
            <c:ext xmlns:c16="http://schemas.microsoft.com/office/drawing/2014/chart" uri="{C3380CC4-5D6E-409C-BE32-E72D297353CC}">
              <c16:uniqueId val="{00000000-891B-5F46-9F18-D41F947AE17D}"/>
            </c:ext>
          </c:extLst>
        </c:ser>
        <c:ser>
          <c:idx val="1"/>
          <c:order val="1"/>
          <c:tx>
            <c:strRef>
              <c:f>'№2&amp;3'!$Y$67</c:f>
              <c:strCache>
                <c:ptCount val="1"/>
                <c:pt idx="0">
                  <c:v>Upper bound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'№2&amp;3'!$Y$68:$Y$75</c:f>
              <c:numCache>
                <c:formatCode>0.000%</c:formatCode>
                <c:ptCount val="8"/>
                <c:pt idx="0">
                  <c:v>1.3710936605950328E-2</c:v>
                </c:pt>
                <c:pt idx="1">
                  <c:v>0</c:v>
                </c:pt>
                <c:pt idx="2">
                  <c:v>4.079887369395524E-2</c:v>
                </c:pt>
                <c:pt idx="3">
                  <c:v>7.9373113779923302E-2</c:v>
                </c:pt>
                <c:pt idx="4">
                  <c:v>9.6499535242069764E-2</c:v>
                </c:pt>
                <c:pt idx="5">
                  <c:v>0.15253644314868803</c:v>
                </c:pt>
                <c:pt idx="6">
                  <c:v>0.19537824499012257</c:v>
                </c:pt>
                <c:pt idx="7">
                  <c:v>0.57387027942155211</c:v>
                </c:pt>
              </c:numCache>
            </c:numRef>
          </c:val>
          <c:smooth val="0"/>
          <c:extLst>
            <c:ext xmlns:c16="http://schemas.microsoft.com/office/drawing/2014/chart" uri="{C3380CC4-5D6E-409C-BE32-E72D297353CC}">
              <c16:uniqueId val="{00000001-891B-5F46-9F18-D41F947AE17D}"/>
            </c:ext>
          </c:extLst>
        </c:ser>
        <c:dLbls>
          <c:showLegendKey val="0"/>
          <c:showVal val="0"/>
          <c:showCatName val="0"/>
          <c:showSerName val="0"/>
          <c:showPercent val="0"/>
          <c:showBubbleSize val="0"/>
        </c:dLbls>
        <c:marker val="1"/>
        <c:smooth val="0"/>
        <c:axId val="1989517935"/>
        <c:axId val="1989150383"/>
      </c:lineChart>
      <c:scatterChart>
        <c:scatterStyle val="lineMarker"/>
        <c:varyColors val="0"/>
        <c:ser>
          <c:idx val="2"/>
          <c:order val="2"/>
          <c:tx>
            <c:strRef>
              <c:f>'№2&amp;3'!$H$67</c:f>
              <c:strCache>
                <c:ptCount val="1"/>
                <c:pt idx="0">
                  <c:v>MLE_exp</c:v>
                </c:pt>
              </c:strCache>
            </c:strRef>
          </c:tx>
          <c:spPr>
            <a:ln w="25400" cap="rnd">
              <a:noFill/>
              <a:round/>
            </a:ln>
            <a:effectLst/>
          </c:spPr>
          <c:marker>
            <c:symbol val="circle"/>
            <c:size val="5"/>
            <c:spPr>
              <a:solidFill>
                <a:schemeClr val="accent3"/>
              </a:solidFill>
              <a:ln w="9525">
                <a:solidFill>
                  <a:schemeClr val="accent3"/>
                </a:solidFill>
              </a:ln>
              <a:effectLst/>
            </c:spPr>
          </c:marker>
          <c:yVal>
            <c:numRef>
              <c:f>'№2&amp;3'!$H$68:$H$75</c:f>
              <c:numCache>
                <c:formatCode>0.00%</c:formatCode>
                <c:ptCount val="8"/>
                <c:pt idx="0">
                  <c:v>8.0461943002305795E-3</c:v>
                </c:pt>
                <c:pt idx="1">
                  <c:v>1.4312901018817112E-2</c:v>
                </c:pt>
                <c:pt idx="2">
                  <c:v>2.546037641280742E-2</c:v>
                </c:pt>
                <c:pt idx="3">
                  <c:v>4.5289963664921162E-2</c:v>
                </c:pt>
                <c:pt idx="4">
                  <c:v>8.056364821605963E-2</c:v>
                </c:pt>
                <c:pt idx="5">
                  <c:v>0.14330992760120398</c:v>
                </c:pt>
                <c:pt idx="6">
                  <c:v>0.25492558745581106</c:v>
                </c:pt>
                <c:pt idx="7">
                  <c:v>0.45347210920748848</c:v>
                </c:pt>
              </c:numCache>
            </c:numRef>
          </c:yVal>
          <c:smooth val="0"/>
          <c:extLst>
            <c:ext xmlns:c16="http://schemas.microsoft.com/office/drawing/2014/chart" uri="{C3380CC4-5D6E-409C-BE32-E72D297353CC}">
              <c16:uniqueId val="{00000002-891B-5F46-9F18-D41F947AE17D}"/>
            </c:ext>
          </c:extLst>
        </c:ser>
        <c:ser>
          <c:idx val="3"/>
          <c:order val="3"/>
          <c:tx>
            <c:strRef>
              <c:f>'№2&amp;3'!$E$67</c:f>
              <c:strCache>
                <c:ptCount val="1"/>
                <c:pt idx="0">
                  <c:v>MLE</c:v>
                </c:pt>
              </c:strCache>
            </c:strRef>
          </c:tx>
          <c:spPr>
            <a:ln w="25400" cap="rnd">
              <a:noFill/>
              <a:round/>
            </a:ln>
            <a:effectLst/>
          </c:spPr>
          <c:marker>
            <c:symbol val="circle"/>
            <c:size val="5"/>
            <c:spPr>
              <a:solidFill>
                <a:schemeClr val="accent4"/>
              </a:solidFill>
              <a:ln w="9525">
                <a:solidFill>
                  <a:schemeClr val="accent4"/>
                </a:solidFill>
              </a:ln>
              <a:effectLst/>
            </c:spPr>
          </c:marker>
          <c:yVal>
            <c:numRef>
              <c:f>'№2&amp;3'!$E$68:$E$75</c:f>
              <c:numCache>
                <c:formatCode>0.00%</c:formatCode>
                <c:ptCount val="8"/>
                <c:pt idx="0">
                  <c:v>1.1363636363636364E-2</c:v>
                </c:pt>
                <c:pt idx="1">
                  <c:v>1E-4</c:v>
                </c:pt>
                <c:pt idx="2">
                  <c:v>3.5211267605633804E-2</c:v>
                </c:pt>
                <c:pt idx="3">
                  <c:v>6.7307692307692304E-2</c:v>
                </c:pt>
                <c:pt idx="4">
                  <c:v>7.4999999999999997E-2</c:v>
                </c:pt>
                <c:pt idx="5">
                  <c:v>0.12244897959183673</c:v>
                </c:pt>
                <c:pt idx="6">
                  <c:v>0.15151515151515152</c:v>
                </c:pt>
                <c:pt idx="7">
                  <c:v>0.5</c:v>
                </c:pt>
              </c:numCache>
            </c:numRef>
          </c:yVal>
          <c:smooth val="0"/>
          <c:extLst>
            <c:ext xmlns:c16="http://schemas.microsoft.com/office/drawing/2014/chart" uri="{C3380CC4-5D6E-409C-BE32-E72D297353CC}">
              <c16:uniqueId val="{00000003-891B-5F46-9F18-D41F947AE17D}"/>
            </c:ext>
          </c:extLst>
        </c:ser>
        <c:dLbls>
          <c:showLegendKey val="0"/>
          <c:showVal val="0"/>
          <c:showCatName val="0"/>
          <c:showSerName val="0"/>
          <c:showPercent val="0"/>
          <c:showBubbleSize val="0"/>
        </c:dLbls>
        <c:axId val="1989517935"/>
        <c:axId val="1989150383"/>
      </c:scatterChart>
      <c:catAx>
        <c:axId val="198951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150383"/>
        <c:crosses val="autoZero"/>
        <c:auto val="1"/>
        <c:lblAlgn val="ctr"/>
        <c:lblOffset val="100"/>
        <c:noMultiLvlLbl val="0"/>
      </c:catAx>
      <c:valAx>
        <c:axId val="198915038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517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Wald </a:t>
            </a:r>
            <a:r>
              <a:rPr lang="en-GB" sz="1400" b="0" i="0" u="none" strike="noStrike" baseline="0">
                <a:effectLst/>
              </a:rPr>
              <a:t>Confidence Interval</a:t>
            </a:r>
            <a:r>
              <a:rPr lang="en-GB" sz="1400" b="0" i="0" u="none" strike="noStrike" baseline="0"/>
              <a:t> </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'№2&amp;3'!$X$83</c:f>
              <c:strCache>
                <c:ptCount val="1"/>
                <c:pt idx="0">
                  <c:v>Lower bound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'№2&amp;3'!$X$84:$X$91</c:f>
              <c:numCache>
                <c:formatCode>0.000%</c:formatCode>
                <c:ptCount val="8"/>
                <c:pt idx="0">
                  <c:v>1.3069231409311811E-2</c:v>
                </c:pt>
                <c:pt idx="1">
                  <c:v>4.8582446523486138E-2</c:v>
                </c:pt>
                <c:pt idx="2">
                  <c:v>7.5606925154587903E-2</c:v>
                </c:pt>
                <c:pt idx="3">
                  <c:v>0.16370748911110211</c:v>
                </c:pt>
                <c:pt idx="4">
                  <c:v>0.22556775484307495</c:v>
                </c:pt>
                <c:pt idx="5">
                  <c:v>0.4701964632915368</c:v>
                </c:pt>
                <c:pt idx="6">
                  <c:v>0.60273434255521974</c:v>
                </c:pt>
                <c:pt idx="7">
                  <c:v>0.80274622065454293</c:v>
                </c:pt>
              </c:numCache>
            </c:numRef>
          </c:val>
          <c:smooth val="0"/>
          <c:extLst>
            <c:ext xmlns:c16="http://schemas.microsoft.com/office/drawing/2014/chart" uri="{C3380CC4-5D6E-409C-BE32-E72D297353CC}">
              <c16:uniqueId val="{00000000-1941-1548-A8C5-F01ACFC140D6}"/>
            </c:ext>
          </c:extLst>
        </c:ser>
        <c:ser>
          <c:idx val="1"/>
          <c:order val="1"/>
          <c:tx>
            <c:strRef>
              <c:f>'№2&amp;3'!$Y$83</c:f>
              <c:strCache>
                <c:ptCount val="1"/>
                <c:pt idx="0">
                  <c:v>Upper bound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'№2&amp;3'!$Y$84:$Y$91</c:f>
              <c:numCache>
                <c:formatCode>0.000%</c:formatCode>
                <c:ptCount val="8"/>
                <c:pt idx="0">
                  <c:v>2.2018487888933801E-2</c:v>
                </c:pt>
                <c:pt idx="1">
                  <c:v>7.3368772988708975E-2</c:v>
                </c:pt>
                <c:pt idx="2">
                  <c:v>0.10472094369787112</c:v>
                </c:pt>
                <c:pt idx="3">
                  <c:v>0.21391488851127549</c:v>
                </c:pt>
                <c:pt idx="4">
                  <c:v>0.31289378361846348</c:v>
                </c:pt>
                <c:pt idx="5">
                  <c:v>0.58694639385132041</c:v>
                </c:pt>
                <c:pt idx="6">
                  <c:v>0.7106984932656758</c:v>
                </c:pt>
                <c:pt idx="7">
                  <c:v>0.87725377934545701</c:v>
                </c:pt>
              </c:numCache>
            </c:numRef>
          </c:val>
          <c:smooth val="0"/>
          <c:extLst>
            <c:ext xmlns:c16="http://schemas.microsoft.com/office/drawing/2014/chart" uri="{C3380CC4-5D6E-409C-BE32-E72D297353CC}">
              <c16:uniqueId val="{00000001-1941-1548-A8C5-F01ACFC140D6}"/>
            </c:ext>
          </c:extLst>
        </c:ser>
        <c:dLbls>
          <c:showLegendKey val="0"/>
          <c:showVal val="0"/>
          <c:showCatName val="0"/>
          <c:showSerName val="0"/>
          <c:showPercent val="0"/>
          <c:showBubbleSize val="0"/>
        </c:dLbls>
        <c:marker val="1"/>
        <c:smooth val="0"/>
        <c:axId val="1989517935"/>
        <c:axId val="1989150383"/>
      </c:lineChart>
      <c:scatterChart>
        <c:scatterStyle val="lineMarker"/>
        <c:varyColors val="0"/>
        <c:ser>
          <c:idx val="2"/>
          <c:order val="2"/>
          <c:tx>
            <c:strRef>
              <c:f>'№2&amp;3'!$H$83</c:f>
              <c:strCache>
                <c:ptCount val="1"/>
                <c:pt idx="0">
                  <c:v>MLE_exp</c:v>
                </c:pt>
              </c:strCache>
            </c:strRef>
          </c:tx>
          <c:spPr>
            <a:ln w="25400" cap="rnd">
              <a:noFill/>
              <a:round/>
            </a:ln>
            <a:effectLst/>
          </c:spPr>
          <c:marker>
            <c:symbol val="circle"/>
            <c:size val="5"/>
            <c:spPr>
              <a:solidFill>
                <a:schemeClr val="accent3"/>
              </a:solidFill>
              <a:ln w="9525">
                <a:solidFill>
                  <a:schemeClr val="accent3"/>
                </a:solidFill>
              </a:ln>
              <a:effectLst/>
            </c:spPr>
          </c:marker>
          <c:yVal>
            <c:numRef>
              <c:f>'№2&amp;3'!$H$84:$H$91</c:f>
              <c:numCache>
                <c:formatCode>0.00%</c:formatCode>
                <c:ptCount val="8"/>
                <c:pt idx="0">
                  <c:v>5.4415875360402724E-2</c:v>
                </c:pt>
                <c:pt idx="1">
                  <c:v>8.1038899803062281E-2</c:v>
                </c:pt>
                <c:pt idx="2">
                  <c:v>0.12068726704835218</c:v>
                </c:pt>
                <c:pt idx="3">
                  <c:v>0.17973363980750731</c:v>
                </c:pt>
                <c:pt idx="4">
                  <c:v>0.26766851274801357</c:v>
                </c:pt>
                <c:pt idx="5">
                  <c:v>0.39862561506830907</c:v>
                </c:pt>
                <c:pt idx="6">
                  <c:v>0.59365361789184479</c:v>
                </c:pt>
                <c:pt idx="7">
                  <c:v>0.88409927690092027</c:v>
                </c:pt>
              </c:numCache>
            </c:numRef>
          </c:yVal>
          <c:smooth val="0"/>
          <c:extLst>
            <c:ext xmlns:c16="http://schemas.microsoft.com/office/drawing/2014/chart" uri="{C3380CC4-5D6E-409C-BE32-E72D297353CC}">
              <c16:uniqueId val="{00000002-1941-1548-A8C5-F01ACFC140D6}"/>
            </c:ext>
          </c:extLst>
        </c:ser>
        <c:ser>
          <c:idx val="3"/>
          <c:order val="3"/>
          <c:tx>
            <c:strRef>
              <c:f>'№2&amp;3'!$E$83</c:f>
              <c:strCache>
                <c:ptCount val="1"/>
                <c:pt idx="0">
                  <c:v>MLE</c:v>
                </c:pt>
              </c:strCache>
            </c:strRef>
          </c:tx>
          <c:spPr>
            <a:ln w="25400" cap="rnd">
              <a:noFill/>
              <a:round/>
            </a:ln>
            <a:effectLst/>
          </c:spPr>
          <c:marker>
            <c:symbol val="circle"/>
            <c:size val="5"/>
            <c:spPr>
              <a:solidFill>
                <a:schemeClr val="accent4"/>
              </a:solidFill>
              <a:ln w="9525">
                <a:solidFill>
                  <a:schemeClr val="accent4"/>
                </a:solidFill>
              </a:ln>
              <a:effectLst/>
            </c:spPr>
          </c:marker>
          <c:yVal>
            <c:numRef>
              <c:f>'№2&amp;3'!$E$84:$E$91</c:f>
              <c:numCache>
                <c:formatCode>0.00%</c:formatCode>
                <c:ptCount val="8"/>
                <c:pt idx="0">
                  <c:v>1.7543859649122806E-2</c:v>
                </c:pt>
                <c:pt idx="1">
                  <c:v>6.097560975609756E-2</c:v>
                </c:pt>
                <c:pt idx="2">
                  <c:v>9.0163934426229511E-2</c:v>
                </c:pt>
                <c:pt idx="3">
                  <c:v>0.1888111888111888</c:v>
                </c:pt>
                <c:pt idx="4">
                  <c:v>0.26923076923076922</c:v>
                </c:pt>
                <c:pt idx="5">
                  <c:v>0.52857142857142858</c:v>
                </c:pt>
                <c:pt idx="6">
                  <c:v>0.65671641791044777</c:v>
                </c:pt>
                <c:pt idx="7">
                  <c:v>0.84</c:v>
                </c:pt>
              </c:numCache>
            </c:numRef>
          </c:yVal>
          <c:smooth val="0"/>
          <c:extLst>
            <c:ext xmlns:c16="http://schemas.microsoft.com/office/drawing/2014/chart" uri="{C3380CC4-5D6E-409C-BE32-E72D297353CC}">
              <c16:uniqueId val="{00000003-1941-1548-A8C5-F01ACFC140D6}"/>
            </c:ext>
          </c:extLst>
        </c:ser>
        <c:dLbls>
          <c:showLegendKey val="0"/>
          <c:showVal val="0"/>
          <c:showCatName val="0"/>
          <c:showSerName val="0"/>
          <c:showPercent val="0"/>
          <c:showBubbleSize val="0"/>
        </c:dLbls>
        <c:axId val="1989517935"/>
        <c:axId val="1989150383"/>
      </c:scatterChart>
      <c:catAx>
        <c:axId val="198951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150383"/>
        <c:crosses val="autoZero"/>
        <c:auto val="1"/>
        <c:lblAlgn val="ctr"/>
        <c:lblOffset val="100"/>
        <c:noMultiLvlLbl val="0"/>
      </c:catAx>
      <c:valAx>
        <c:axId val="198915038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89517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33.xml"/><Relationship Id="rId3" Type="http://schemas.openxmlformats.org/officeDocument/2006/relationships/chart" Target="../charts/chart28.xml"/><Relationship Id="rId7" Type="http://schemas.openxmlformats.org/officeDocument/2006/relationships/chart" Target="../charts/chart32.xml"/><Relationship Id="rId12" Type="http://schemas.openxmlformats.org/officeDocument/2006/relationships/chart" Target="../charts/chart37.xml"/><Relationship Id="rId2" Type="http://schemas.openxmlformats.org/officeDocument/2006/relationships/chart" Target="../charts/chart27.xml"/><Relationship Id="rId1" Type="http://schemas.openxmlformats.org/officeDocument/2006/relationships/chart" Target="../charts/chart26.xml"/><Relationship Id="rId6" Type="http://schemas.openxmlformats.org/officeDocument/2006/relationships/chart" Target="../charts/chart31.xml"/><Relationship Id="rId11" Type="http://schemas.openxmlformats.org/officeDocument/2006/relationships/chart" Target="../charts/chart36.xml"/><Relationship Id="rId5" Type="http://schemas.openxmlformats.org/officeDocument/2006/relationships/chart" Target="../charts/chart30.xml"/><Relationship Id="rId10" Type="http://schemas.openxmlformats.org/officeDocument/2006/relationships/chart" Target="../charts/chart35.xml"/><Relationship Id="rId4" Type="http://schemas.openxmlformats.org/officeDocument/2006/relationships/chart" Target="../charts/chart29.xml"/><Relationship Id="rId9" Type="http://schemas.openxmlformats.org/officeDocument/2006/relationships/chart" Target="../charts/chart34.xml"/></Relationships>
</file>

<file path=xl/drawings/drawing1.xml><?xml version="1.0" encoding="utf-8"?>
<xdr:wsDr xmlns:xdr="http://schemas.openxmlformats.org/drawingml/2006/spreadsheetDrawing" xmlns:a="http://schemas.openxmlformats.org/drawingml/2006/main">
  <xdr:twoCellAnchor>
    <xdr:from>
      <xdr:col>25</xdr:col>
      <xdr:colOff>47925</xdr:colOff>
      <xdr:row>16</xdr:row>
      <xdr:rowOff>71886</xdr:rowOff>
    </xdr:from>
    <xdr:to>
      <xdr:col>32</xdr:col>
      <xdr:colOff>419340</xdr:colOff>
      <xdr:row>30</xdr:row>
      <xdr:rowOff>71887</xdr:rowOff>
    </xdr:to>
    <xdr:graphicFrame macro="">
      <xdr:nvGraphicFramePr>
        <xdr:cNvPr id="8" name="Диаграмма 7">
          <a:extLst>
            <a:ext uri="{FF2B5EF4-FFF2-40B4-BE49-F238E27FC236}">
              <a16:creationId xmlns:a16="http://schemas.microsoft.com/office/drawing/2014/main" id="{055AF738-413D-E04D-B22F-CDCCA8F6A7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71887</xdr:colOff>
      <xdr:row>16</xdr:row>
      <xdr:rowOff>47924</xdr:rowOff>
    </xdr:from>
    <xdr:to>
      <xdr:col>15</xdr:col>
      <xdr:colOff>323490</xdr:colOff>
      <xdr:row>30</xdr:row>
      <xdr:rowOff>155754</xdr:rowOff>
    </xdr:to>
    <xdr:graphicFrame macro="">
      <xdr:nvGraphicFramePr>
        <xdr:cNvPr id="2" name="Диаграмма 1">
          <a:extLst>
            <a:ext uri="{FF2B5EF4-FFF2-40B4-BE49-F238E27FC236}">
              <a16:creationId xmlns:a16="http://schemas.microsoft.com/office/drawing/2014/main" id="{B5FF59F0-E0D8-CC40-9633-E1E36EBB6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xdr:colOff>
      <xdr:row>47</xdr:row>
      <xdr:rowOff>48164</xdr:rowOff>
    </xdr:from>
    <xdr:to>
      <xdr:col>14</xdr:col>
      <xdr:colOff>635001</xdr:colOff>
      <xdr:row>61</xdr:row>
      <xdr:rowOff>107829</xdr:rowOff>
    </xdr:to>
    <xdr:graphicFrame macro="">
      <xdr:nvGraphicFramePr>
        <xdr:cNvPr id="3" name="Диаграмма 2">
          <a:extLst>
            <a:ext uri="{FF2B5EF4-FFF2-40B4-BE49-F238E27FC236}">
              <a16:creationId xmlns:a16="http://schemas.microsoft.com/office/drawing/2014/main" id="{ABD0BB82-39E7-9B4F-82FD-4F4A6BB123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44330</xdr:colOff>
      <xdr:row>47</xdr:row>
      <xdr:rowOff>47925</xdr:rowOff>
    </xdr:from>
    <xdr:to>
      <xdr:col>32</xdr:col>
      <xdr:colOff>131793</xdr:colOff>
      <xdr:row>60</xdr:row>
      <xdr:rowOff>143773</xdr:rowOff>
    </xdr:to>
    <xdr:graphicFrame macro="">
      <xdr:nvGraphicFramePr>
        <xdr:cNvPr id="4" name="Диаграмма 3">
          <a:extLst>
            <a:ext uri="{FF2B5EF4-FFF2-40B4-BE49-F238E27FC236}">
              <a16:creationId xmlns:a16="http://schemas.microsoft.com/office/drawing/2014/main" id="{38784FB2-3F07-6E4A-806E-8126B84629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379802</xdr:colOff>
      <xdr:row>16</xdr:row>
      <xdr:rowOff>36182</xdr:rowOff>
    </xdr:from>
    <xdr:to>
      <xdr:col>7</xdr:col>
      <xdr:colOff>123406</xdr:colOff>
      <xdr:row>30</xdr:row>
      <xdr:rowOff>95609</xdr:rowOff>
    </xdr:to>
    <xdr:graphicFrame macro="">
      <xdr:nvGraphicFramePr>
        <xdr:cNvPr id="5" name="Диаграмма 4">
          <a:extLst>
            <a:ext uri="{FF2B5EF4-FFF2-40B4-BE49-F238E27FC236}">
              <a16:creationId xmlns:a16="http://schemas.microsoft.com/office/drawing/2014/main" id="{D3431A08-0B6C-D247-862A-E76E6164B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44331</xdr:colOff>
      <xdr:row>16</xdr:row>
      <xdr:rowOff>72126</xdr:rowOff>
    </xdr:from>
    <xdr:to>
      <xdr:col>23</xdr:col>
      <xdr:colOff>231236</xdr:colOff>
      <xdr:row>30</xdr:row>
      <xdr:rowOff>131553</xdr:rowOff>
    </xdr:to>
    <xdr:graphicFrame macro="">
      <xdr:nvGraphicFramePr>
        <xdr:cNvPr id="6" name="Диаграмма 5">
          <a:extLst>
            <a:ext uri="{FF2B5EF4-FFF2-40B4-BE49-F238E27FC236}">
              <a16:creationId xmlns:a16="http://schemas.microsoft.com/office/drawing/2014/main" id="{08EE4F62-462D-2748-BCB3-2273795C16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92255</xdr:colOff>
      <xdr:row>47</xdr:row>
      <xdr:rowOff>48165</xdr:rowOff>
    </xdr:from>
    <xdr:to>
      <xdr:col>6</xdr:col>
      <xdr:colOff>315104</xdr:colOff>
      <xdr:row>61</xdr:row>
      <xdr:rowOff>107591</xdr:rowOff>
    </xdr:to>
    <xdr:graphicFrame macro="">
      <xdr:nvGraphicFramePr>
        <xdr:cNvPr id="7" name="Диаграмма 6">
          <a:extLst>
            <a:ext uri="{FF2B5EF4-FFF2-40B4-BE49-F238E27FC236}">
              <a16:creationId xmlns:a16="http://schemas.microsoft.com/office/drawing/2014/main" id="{30794CA8-69A0-AD43-A590-D653E3B51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56311</xdr:colOff>
      <xdr:row>47</xdr:row>
      <xdr:rowOff>36184</xdr:rowOff>
    </xdr:from>
    <xdr:to>
      <xdr:col>23</xdr:col>
      <xdr:colOff>243216</xdr:colOff>
      <xdr:row>61</xdr:row>
      <xdr:rowOff>95610</xdr:rowOff>
    </xdr:to>
    <xdr:graphicFrame macro="">
      <xdr:nvGraphicFramePr>
        <xdr:cNvPr id="9" name="Диаграмма 8">
          <a:extLst>
            <a:ext uri="{FF2B5EF4-FFF2-40B4-BE49-F238E27FC236}">
              <a16:creationId xmlns:a16="http://schemas.microsoft.com/office/drawing/2014/main" id="{CFEA2027-E7CB-1C4A-8741-3A2C186141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409755</xdr:colOff>
      <xdr:row>78</xdr:row>
      <xdr:rowOff>36182</xdr:rowOff>
    </xdr:from>
    <xdr:to>
      <xdr:col>6</xdr:col>
      <xdr:colOff>632604</xdr:colOff>
      <xdr:row>92</xdr:row>
      <xdr:rowOff>95609</xdr:rowOff>
    </xdr:to>
    <xdr:graphicFrame macro="">
      <xdr:nvGraphicFramePr>
        <xdr:cNvPr id="14" name="Диаграмма 13">
          <a:extLst>
            <a:ext uri="{FF2B5EF4-FFF2-40B4-BE49-F238E27FC236}">
              <a16:creationId xmlns:a16="http://schemas.microsoft.com/office/drawing/2014/main" id="{0555FE36-34A5-1440-A11F-6F1A9939F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349850</xdr:colOff>
      <xdr:row>78</xdr:row>
      <xdr:rowOff>72127</xdr:rowOff>
    </xdr:from>
    <xdr:to>
      <xdr:col>15</xdr:col>
      <xdr:colOff>225246</xdr:colOff>
      <xdr:row>92</xdr:row>
      <xdr:rowOff>131554</xdr:rowOff>
    </xdr:to>
    <xdr:graphicFrame macro="">
      <xdr:nvGraphicFramePr>
        <xdr:cNvPr id="15" name="Диаграмма 14">
          <a:extLst>
            <a:ext uri="{FF2B5EF4-FFF2-40B4-BE49-F238E27FC236}">
              <a16:creationId xmlns:a16="http://schemas.microsoft.com/office/drawing/2014/main" id="{B3AC7AA9-402E-DD45-9B3C-6EA4B34F02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409755</xdr:colOff>
      <xdr:row>78</xdr:row>
      <xdr:rowOff>48164</xdr:rowOff>
    </xdr:from>
    <xdr:to>
      <xdr:col>23</xdr:col>
      <xdr:colOff>596660</xdr:colOff>
      <xdr:row>92</xdr:row>
      <xdr:rowOff>107591</xdr:rowOff>
    </xdr:to>
    <xdr:graphicFrame macro="">
      <xdr:nvGraphicFramePr>
        <xdr:cNvPr id="16" name="Диаграмма 15">
          <a:extLst>
            <a:ext uri="{FF2B5EF4-FFF2-40B4-BE49-F238E27FC236}">
              <a16:creationId xmlns:a16="http://schemas.microsoft.com/office/drawing/2014/main" id="{867FC838-A4E0-1849-9FBD-8CCF1570A2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25</xdr:col>
      <xdr:colOff>421736</xdr:colOff>
      <xdr:row>78</xdr:row>
      <xdr:rowOff>36182</xdr:rowOff>
    </xdr:from>
    <xdr:to>
      <xdr:col>32</xdr:col>
      <xdr:colOff>297132</xdr:colOff>
      <xdr:row>92</xdr:row>
      <xdr:rowOff>95609</xdr:rowOff>
    </xdr:to>
    <xdr:graphicFrame macro="">
      <xdr:nvGraphicFramePr>
        <xdr:cNvPr id="17" name="Диаграмма 16">
          <a:extLst>
            <a:ext uri="{FF2B5EF4-FFF2-40B4-BE49-F238E27FC236}">
              <a16:creationId xmlns:a16="http://schemas.microsoft.com/office/drawing/2014/main" id="{57E8EAE4-2D5E-A448-B009-C1EF3B4C9E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553529</xdr:colOff>
      <xdr:row>109</xdr:row>
      <xdr:rowOff>48165</xdr:rowOff>
    </xdr:from>
    <xdr:to>
      <xdr:col>7</xdr:col>
      <xdr:colOff>105435</xdr:colOff>
      <xdr:row>123</xdr:row>
      <xdr:rowOff>107591</xdr:rowOff>
    </xdr:to>
    <xdr:graphicFrame macro="">
      <xdr:nvGraphicFramePr>
        <xdr:cNvPr id="18" name="Диаграмма 17">
          <a:extLst>
            <a:ext uri="{FF2B5EF4-FFF2-40B4-BE49-F238E27FC236}">
              <a16:creationId xmlns:a16="http://schemas.microsoft.com/office/drawing/2014/main" id="{8AC36935-5E5E-204D-882D-16BBD6BA4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421736</xdr:colOff>
      <xdr:row>109</xdr:row>
      <xdr:rowOff>60145</xdr:rowOff>
    </xdr:from>
    <xdr:to>
      <xdr:col>15</xdr:col>
      <xdr:colOff>297132</xdr:colOff>
      <xdr:row>123</xdr:row>
      <xdr:rowOff>119571</xdr:rowOff>
    </xdr:to>
    <xdr:graphicFrame macro="">
      <xdr:nvGraphicFramePr>
        <xdr:cNvPr id="19" name="Диаграмма 18">
          <a:extLst>
            <a:ext uri="{FF2B5EF4-FFF2-40B4-BE49-F238E27FC236}">
              <a16:creationId xmlns:a16="http://schemas.microsoft.com/office/drawing/2014/main" id="{BCA0883C-9BF5-B441-92A3-F8FCB6BC38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421736</xdr:colOff>
      <xdr:row>109</xdr:row>
      <xdr:rowOff>48165</xdr:rowOff>
    </xdr:from>
    <xdr:to>
      <xdr:col>23</xdr:col>
      <xdr:colOff>608641</xdr:colOff>
      <xdr:row>123</xdr:row>
      <xdr:rowOff>107591</xdr:rowOff>
    </xdr:to>
    <xdr:graphicFrame macro="">
      <xdr:nvGraphicFramePr>
        <xdr:cNvPr id="20" name="Диаграмма 19">
          <a:extLst>
            <a:ext uri="{FF2B5EF4-FFF2-40B4-BE49-F238E27FC236}">
              <a16:creationId xmlns:a16="http://schemas.microsoft.com/office/drawing/2014/main" id="{C54621FE-8522-0C43-BE38-39F6C7D713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25</xdr:col>
      <xdr:colOff>361831</xdr:colOff>
      <xdr:row>109</xdr:row>
      <xdr:rowOff>48165</xdr:rowOff>
    </xdr:from>
    <xdr:to>
      <xdr:col>32</xdr:col>
      <xdr:colOff>237227</xdr:colOff>
      <xdr:row>123</xdr:row>
      <xdr:rowOff>107591</xdr:rowOff>
    </xdr:to>
    <xdr:graphicFrame macro="">
      <xdr:nvGraphicFramePr>
        <xdr:cNvPr id="21" name="Диаграмма 20">
          <a:extLst>
            <a:ext uri="{FF2B5EF4-FFF2-40B4-BE49-F238E27FC236}">
              <a16:creationId xmlns:a16="http://schemas.microsoft.com/office/drawing/2014/main" id="{B4153E4C-CE33-F54A-89CF-681F0ED8D6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733246</xdr:colOff>
      <xdr:row>140</xdr:row>
      <xdr:rowOff>84107</xdr:rowOff>
    </xdr:from>
    <xdr:to>
      <xdr:col>7</xdr:col>
      <xdr:colOff>285152</xdr:colOff>
      <xdr:row>154</xdr:row>
      <xdr:rowOff>143534</xdr:rowOff>
    </xdr:to>
    <xdr:graphicFrame macro="">
      <xdr:nvGraphicFramePr>
        <xdr:cNvPr id="22" name="Диаграмма 21">
          <a:extLst>
            <a:ext uri="{FF2B5EF4-FFF2-40B4-BE49-F238E27FC236}">
              <a16:creationId xmlns:a16="http://schemas.microsoft.com/office/drawing/2014/main" id="{353A57C0-BC4C-FE4D-B002-AC145970B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587075</xdr:colOff>
      <xdr:row>140</xdr:row>
      <xdr:rowOff>35943</xdr:rowOff>
    </xdr:from>
    <xdr:to>
      <xdr:col>15</xdr:col>
      <xdr:colOff>462471</xdr:colOff>
      <xdr:row>154</xdr:row>
      <xdr:rowOff>95370</xdr:rowOff>
    </xdr:to>
    <xdr:graphicFrame macro="">
      <xdr:nvGraphicFramePr>
        <xdr:cNvPr id="23" name="Диаграмма 22">
          <a:extLst>
            <a:ext uri="{FF2B5EF4-FFF2-40B4-BE49-F238E27FC236}">
              <a16:creationId xmlns:a16="http://schemas.microsoft.com/office/drawing/2014/main" id="{86E4663E-E414-7947-BA83-574F4672A5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613434</xdr:colOff>
      <xdr:row>140</xdr:row>
      <xdr:rowOff>84106</xdr:rowOff>
    </xdr:from>
    <xdr:to>
      <xdr:col>24</xdr:col>
      <xdr:colOff>129396</xdr:colOff>
      <xdr:row>154</xdr:row>
      <xdr:rowOff>143533</xdr:rowOff>
    </xdr:to>
    <xdr:graphicFrame macro="">
      <xdr:nvGraphicFramePr>
        <xdr:cNvPr id="24" name="Диаграмма 23">
          <a:extLst>
            <a:ext uri="{FF2B5EF4-FFF2-40B4-BE49-F238E27FC236}">
              <a16:creationId xmlns:a16="http://schemas.microsoft.com/office/drawing/2014/main" id="{080EAC68-EF12-3345-9B39-EE972C37C2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25</xdr:col>
      <xdr:colOff>455284</xdr:colOff>
      <xdr:row>140</xdr:row>
      <xdr:rowOff>83867</xdr:rowOff>
    </xdr:from>
    <xdr:to>
      <xdr:col>32</xdr:col>
      <xdr:colOff>330680</xdr:colOff>
      <xdr:row>154</xdr:row>
      <xdr:rowOff>143294</xdr:rowOff>
    </xdr:to>
    <xdr:graphicFrame macro="">
      <xdr:nvGraphicFramePr>
        <xdr:cNvPr id="25" name="Диаграмма 24">
          <a:extLst>
            <a:ext uri="{FF2B5EF4-FFF2-40B4-BE49-F238E27FC236}">
              <a16:creationId xmlns:a16="http://schemas.microsoft.com/office/drawing/2014/main" id="{9DB8CBAD-749C-6D43-AC70-580D8F5D5E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xdr:col>
      <xdr:colOff>25105</xdr:colOff>
      <xdr:row>171</xdr:row>
      <xdr:rowOff>68226</xdr:rowOff>
    </xdr:from>
    <xdr:to>
      <xdr:col>7</xdr:col>
      <xdr:colOff>299780</xdr:colOff>
      <xdr:row>185</xdr:row>
      <xdr:rowOff>123751</xdr:rowOff>
    </xdr:to>
    <xdr:graphicFrame macro="">
      <xdr:nvGraphicFramePr>
        <xdr:cNvPr id="26" name="Диаграмма 25">
          <a:extLst>
            <a:ext uri="{FF2B5EF4-FFF2-40B4-BE49-F238E27FC236}">
              <a16:creationId xmlns:a16="http://schemas.microsoft.com/office/drawing/2014/main" id="{9E336DB3-FC4E-8E40-9D92-59B95E5B5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8</xdr:col>
      <xdr:colOff>649768</xdr:colOff>
      <xdr:row>171</xdr:row>
      <xdr:rowOff>88605</xdr:rowOff>
    </xdr:from>
    <xdr:to>
      <xdr:col>15</xdr:col>
      <xdr:colOff>466651</xdr:colOff>
      <xdr:row>185</xdr:row>
      <xdr:rowOff>144130</xdr:rowOff>
    </xdr:to>
    <xdr:graphicFrame macro="">
      <xdr:nvGraphicFramePr>
        <xdr:cNvPr id="27" name="Диаграмма 26">
          <a:extLst>
            <a:ext uri="{FF2B5EF4-FFF2-40B4-BE49-F238E27FC236}">
              <a16:creationId xmlns:a16="http://schemas.microsoft.com/office/drawing/2014/main" id="{DD1555F1-BB40-7543-9B67-C7FC97C71A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17</xdr:col>
      <xdr:colOff>527197</xdr:colOff>
      <xdr:row>171</xdr:row>
      <xdr:rowOff>97761</xdr:rowOff>
    </xdr:from>
    <xdr:to>
      <xdr:col>24</xdr:col>
      <xdr:colOff>19197</xdr:colOff>
      <xdr:row>185</xdr:row>
      <xdr:rowOff>153286</xdr:rowOff>
    </xdr:to>
    <xdr:graphicFrame macro="">
      <xdr:nvGraphicFramePr>
        <xdr:cNvPr id="28" name="Диаграмма 27">
          <a:extLst>
            <a:ext uri="{FF2B5EF4-FFF2-40B4-BE49-F238E27FC236}">
              <a16:creationId xmlns:a16="http://schemas.microsoft.com/office/drawing/2014/main" id="{1A9FF94E-6D45-6246-9E41-F30AEA116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26</xdr:col>
      <xdr:colOff>14768</xdr:colOff>
      <xdr:row>171</xdr:row>
      <xdr:rowOff>88605</xdr:rowOff>
    </xdr:from>
    <xdr:to>
      <xdr:col>32</xdr:col>
      <xdr:colOff>510954</xdr:colOff>
      <xdr:row>185</xdr:row>
      <xdr:rowOff>144130</xdr:rowOff>
    </xdr:to>
    <xdr:graphicFrame macro="">
      <xdr:nvGraphicFramePr>
        <xdr:cNvPr id="29" name="Диаграмма 28">
          <a:extLst>
            <a:ext uri="{FF2B5EF4-FFF2-40B4-BE49-F238E27FC236}">
              <a16:creationId xmlns:a16="http://schemas.microsoft.com/office/drawing/2014/main" id="{3E67762C-6211-F04D-89A9-73DB36335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xdr:colOff>
      <xdr:row>7</xdr:row>
      <xdr:rowOff>12700</xdr:rowOff>
    </xdr:from>
    <xdr:to>
      <xdr:col>13</xdr:col>
      <xdr:colOff>450850</xdr:colOff>
      <xdr:row>21</xdr:row>
      <xdr:rowOff>88900</xdr:rowOff>
    </xdr:to>
    <xdr:graphicFrame macro="">
      <xdr:nvGraphicFramePr>
        <xdr:cNvPr id="2" name="Диаграмма 1">
          <a:extLst>
            <a:ext uri="{FF2B5EF4-FFF2-40B4-BE49-F238E27FC236}">
              <a16:creationId xmlns:a16="http://schemas.microsoft.com/office/drawing/2014/main" id="{73C3C4F4-798C-574F-8605-57C73FD391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744876</xdr:colOff>
      <xdr:row>45</xdr:row>
      <xdr:rowOff>42808</xdr:rowOff>
    </xdr:from>
    <xdr:ext cx="3399760" cy="1282820"/>
    <xdr:pic>
      <xdr:nvPicPr>
        <xdr:cNvPr id="5" name="Рисунок 4">
          <a:extLst>
            <a:ext uri="{FF2B5EF4-FFF2-40B4-BE49-F238E27FC236}">
              <a16:creationId xmlns:a16="http://schemas.microsoft.com/office/drawing/2014/main" id="{F97C9F1E-1624-4CE2-8E38-2E2D738C619A}"/>
            </a:ext>
          </a:extLst>
        </xdr:cNvPr>
        <xdr:cNvPicPr>
          <a:picLocks noChangeAspect="1"/>
        </xdr:cNvPicPr>
      </xdr:nvPicPr>
      <xdr:blipFill rotWithShape="1">
        <a:blip xmlns:r="http://schemas.openxmlformats.org/officeDocument/2006/relationships" r:embed="rId2"/>
        <a:srcRect l="10490" t="34355" r="18281" b="12235"/>
        <a:stretch/>
      </xdr:blipFill>
      <xdr:spPr>
        <a:xfrm>
          <a:off x="744876" y="5094868"/>
          <a:ext cx="3399760" cy="1282820"/>
        </a:xfrm>
        <a:prstGeom prst="rect">
          <a:avLst/>
        </a:prstGeom>
      </xdr:spPr>
    </xdr:pic>
    <xdr:clientData/>
  </xdr:oneCellAnchor>
  <xdr:oneCellAnchor>
    <xdr:from>
      <xdr:col>0</xdr:col>
      <xdr:colOff>761999</xdr:colOff>
      <xdr:row>52</xdr:row>
      <xdr:rowOff>145551</xdr:rowOff>
    </xdr:from>
    <xdr:ext cx="4966861" cy="1924954"/>
    <xdr:pic>
      <xdr:nvPicPr>
        <xdr:cNvPr id="6" name="Рисунок 5">
          <a:extLst>
            <a:ext uri="{FF2B5EF4-FFF2-40B4-BE49-F238E27FC236}">
              <a16:creationId xmlns:a16="http://schemas.microsoft.com/office/drawing/2014/main" id="{67A705DA-1A0B-4AD7-A994-88DC99FE2B0D}"/>
            </a:ext>
          </a:extLst>
        </xdr:cNvPr>
        <xdr:cNvPicPr>
          <a:picLocks noChangeAspect="1"/>
        </xdr:cNvPicPr>
      </xdr:nvPicPr>
      <xdr:blipFill rotWithShape="1">
        <a:blip xmlns:r="http://schemas.openxmlformats.org/officeDocument/2006/relationships" r:embed="rId3"/>
        <a:srcRect l="4902" t="38765" r="2546" b="4683"/>
        <a:stretch/>
      </xdr:blipFill>
      <xdr:spPr>
        <a:xfrm>
          <a:off x="761999" y="6477771"/>
          <a:ext cx="4966861" cy="1924954"/>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13</xdr:col>
      <xdr:colOff>670279</xdr:colOff>
      <xdr:row>2</xdr:row>
      <xdr:rowOff>11289</xdr:rowOff>
    </xdr:from>
    <xdr:to>
      <xdr:col>20</xdr:col>
      <xdr:colOff>500946</xdr:colOff>
      <xdr:row>15</xdr:row>
      <xdr:rowOff>186267</xdr:rowOff>
    </xdr:to>
    <xdr:graphicFrame macro="">
      <xdr:nvGraphicFramePr>
        <xdr:cNvPr id="2" name="Диаграмма 1">
          <a:extLst>
            <a:ext uri="{FF2B5EF4-FFF2-40B4-BE49-F238E27FC236}">
              <a16:creationId xmlns:a16="http://schemas.microsoft.com/office/drawing/2014/main" id="{FBF82E93-6902-CB4D-8707-A3049F202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18</xdr:row>
      <xdr:rowOff>0</xdr:rowOff>
    </xdr:from>
    <xdr:to>
      <xdr:col>20</xdr:col>
      <xdr:colOff>508000</xdr:colOff>
      <xdr:row>31</xdr:row>
      <xdr:rowOff>174978</xdr:rowOff>
    </xdr:to>
    <xdr:graphicFrame macro="">
      <xdr:nvGraphicFramePr>
        <xdr:cNvPr id="3" name="Диаграмма 2">
          <a:extLst>
            <a:ext uri="{FF2B5EF4-FFF2-40B4-BE49-F238E27FC236}">
              <a16:creationId xmlns:a16="http://schemas.microsoft.com/office/drawing/2014/main" id="{DB3F9B17-6820-A54F-82F4-ACA16CBB79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34</xdr:row>
      <xdr:rowOff>0</xdr:rowOff>
    </xdr:from>
    <xdr:to>
      <xdr:col>20</xdr:col>
      <xdr:colOff>508000</xdr:colOff>
      <xdr:row>47</xdr:row>
      <xdr:rowOff>174978</xdr:rowOff>
    </xdr:to>
    <xdr:graphicFrame macro="">
      <xdr:nvGraphicFramePr>
        <xdr:cNvPr id="4" name="Диаграмма 3">
          <a:extLst>
            <a:ext uri="{FF2B5EF4-FFF2-40B4-BE49-F238E27FC236}">
              <a16:creationId xmlns:a16="http://schemas.microsoft.com/office/drawing/2014/main" id="{95F3C772-3435-4942-9546-AE21C9C5C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50</xdr:row>
      <xdr:rowOff>0</xdr:rowOff>
    </xdr:from>
    <xdr:to>
      <xdr:col>20</xdr:col>
      <xdr:colOff>508000</xdr:colOff>
      <xdr:row>63</xdr:row>
      <xdr:rowOff>174978</xdr:rowOff>
    </xdr:to>
    <xdr:graphicFrame macro="">
      <xdr:nvGraphicFramePr>
        <xdr:cNvPr id="6" name="Диаграмма 5">
          <a:extLst>
            <a:ext uri="{FF2B5EF4-FFF2-40B4-BE49-F238E27FC236}">
              <a16:creationId xmlns:a16="http://schemas.microsoft.com/office/drawing/2014/main" id="{F05C005F-33A7-754A-B7AB-D84FD6065F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0</xdr:colOff>
      <xdr:row>66</xdr:row>
      <xdr:rowOff>0</xdr:rowOff>
    </xdr:from>
    <xdr:to>
      <xdr:col>20</xdr:col>
      <xdr:colOff>508000</xdr:colOff>
      <xdr:row>79</xdr:row>
      <xdr:rowOff>174978</xdr:rowOff>
    </xdr:to>
    <xdr:graphicFrame macro="">
      <xdr:nvGraphicFramePr>
        <xdr:cNvPr id="7" name="Диаграмма 6">
          <a:extLst>
            <a:ext uri="{FF2B5EF4-FFF2-40B4-BE49-F238E27FC236}">
              <a16:creationId xmlns:a16="http://schemas.microsoft.com/office/drawing/2014/main" id="{9FA13CF2-F0B5-6F47-A0FB-F8AD564ACE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0</xdr:colOff>
      <xdr:row>82</xdr:row>
      <xdr:rowOff>0</xdr:rowOff>
    </xdr:from>
    <xdr:to>
      <xdr:col>20</xdr:col>
      <xdr:colOff>508000</xdr:colOff>
      <xdr:row>95</xdr:row>
      <xdr:rowOff>174978</xdr:rowOff>
    </xdr:to>
    <xdr:graphicFrame macro="">
      <xdr:nvGraphicFramePr>
        <xdr:cNvPr id="8" name="Диаграмма 7">
          <a:extLst>
            <a:ext uri="{FF2B5EF4-FFF2-40B4-BE49-F238E27FC236}">
              <a16:creationId xmlns:a16="http://schemas.microsoft.com/office/drawing/2014/main" id="{652DC1BA-7F51-6046-9D2E-EB451D6FA6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13104</xdr:colOff>
      <xdr:row>1</xdr:row>
      <xdr:rowOff>177598</xdr:rowOff>
    </xdr:from>
    <xdr:to>
      <xdr:col>32</xdr:col>
      <xdr:colOff>524127</xdr:colOff>
      <xdr:row>15</xdr:row>
      <xdr:rowOff>155021</xdr:rowOff>
    </xdr:to>
    <xdr:graphicFrame macro="">
      <xdr:nvGraphicFramePr>
        <xdr:cNvPr id="9" name="Диаграмма 8">
          <a:extLst>
            <a:ext uri="{FF2B5EF4-FFF2-40B4-BE49-F238E27FC236}">
              <a16:creationId xmlns:a16="http://schemas.microsoft.com/office/drawing/2014/main" id="{21A9D906-6E80-CF47-BF15-4CFF6EEB0D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0</xdr:colOff>
      <xdr:row>18</xdr:row>
      <xdr:rowOff>0</xdr:rowOff>
    </xdr:from>
    <xdr:to>
      <xdr:col>32</xdr:col>
      <xdr:colOff>511023</xdr:colOff>
      <xdr:row>31</xdr:row>
      <xdr:rowOff>173970</xdr:rowOff>
    </xdr:to>
    <xdr:graphicFrame macro="">
      <xdr:nvGraphicFramePr>
        <xdr:cNvPr id="10" name="Диаграмма 9">
          <a:extLst>
            <a:ext uri="{FF2B5EF4-FFF2-40B4-BE49-F238E27FC236}">
              <a16:creationId xmlns:a16="http://schemas.microsoft.com/office/drawing/2014/main" id="{3688AF98-BA8A-4A40-9BE3-D479E901C7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26</xdr:col>
      <xdr:colOff>0</xdr:colOff>
      <xdr:row>34</xdr:row>
      <xdr:rowOff>0</xdr:rowOff>
    </xdr:from>
    <xdr:to>
      <xdr:col>32</xdr:col>
      <xdr:colOff>511023</xdr:colOff>
      <xdr:row>47</xdr:row>
      <xdr:rowOff>173970</xdr:rowOff>
    </xdr:to>
    <xdr:graphicFrame macro="">
      <xdr:nvGraphicFramePr>
        <xdr:cNvPr id="11" name="Диаграмма 10">
          <a:extLst>
            <a:ext uri="{FF2B5EF4-FFF2-40B4-BE49-F238E27FC236}">
              <a16:creationId xmlns:a16="http://schemas.microsoft.com/office/drawing/2014/main" id="{FF22DDEC-5590-6E4D-A3E6-7EDC8B946D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26</xdr:col>
      <xdr:colOff>0</xdr:colOff>
      <xdr:row>50</xdr:row>
      <xdr:rowOff>0</xdr:rowOff>
    </xdr:from>
    <xdr:to>
      <xdr:col>32</xdr:col>
      <xdr:colOff>511023</xdr:colOff>
      <xdr:row>63</xdr:row>
      <xdr:rowOff>173970</xdr:rowOff>
    </xdr:to>
    <xdr:graphicFrame macro="">
      <xdr:nvGraphicFramePr>
        <xdr:cNvPr id="12" name="Диаграмма 11">
          <a:extLst>
            <a:ext uri="{FF2B5EF4-FFF2-40B4-BE49-F238E27FC236}">
              <a16:creationId xmlns:a16="http://schemas.microsoft.com/office/drawing/2014/main" id="{2C9EBFD9-D7D4-9E4D-A57B-8DC6126E9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26</xdr:col>
      <xdr:colOff>0</xdr:colOff>
      <xdr:row>66</xdr:row>
      <xdr:rowOff>0</xdr:rowOff>
    </xdr:from>
    <xdr:to>
      <xdr:col>32</xdr:col>
      <xdr:colOff>511023</xdr:colOff>
      <xdr:row>79</xdr:row>
      <xdr:rowOff>173970</xdr:rowOff>
    </xdr:to>
    <xdr:graphicFrame macro="">
      <xdr:nvGraphicFramePr>
        <xdr:cNvPr id="13" name="Диаграмма 12">
          <a:extLst>
            <a:ext uri="{FF2B5EF4-FFF2-40B4-BE49-F238E27FC236}">
              <a16:creationId xmlns:a16="http://schemas.microsoft.com/office/drawing/2014/main" id="{34F364F6-61F3-E04D-A1DB-AC3E5B5DE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26</xdr:col>
      <xdr:colOff>0</xdr:colOff>
      <xdr:row>82</xdr:row>
      <xdr:rowOff>0</xdr:rowOff>
    </xdr:from>
    <xdr:to>
      <xdr:col>32</xdr:col>
      <xdr:colOff>511023</xdr:colOff>
      <xdr:row>95</xdr:row>
      <xdr:rowOff>173970</xdr:rowOff>
    </xdr:to>
    <xdr:graphicFrame macro="">
      <xdr:nvGraphicFramePr>
        <xdr:cNvPr id="14" name="Диаграмма 13">
          <a:extLst>
            <a:ext uri="{FF2B5EF4-FFF2-40B4-BE49-F238E27FC236}">
              <a16:creationId xmlns:a16="http://schemas.microsoft.com/office/drawing/2014/main" id="{E2DEA2F2-BF9C-9A46-9BED-B9D0637E53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1"/>
  <sheetViews>
    <sheetView topLeftCell="A97" zoomScale="75" workbookViewId="0">
      <selection activeCell="F15" sqref="F15"/>
    </sheetView>
  </sheetViews>
  <sheetFormatPr baseColWidth="10" defaultColWidth="11.5" defaultRowHeight="15" x14ac:dyDescent="0.2"/>
  <cols>
    <col min="1" max="1" width="9.83203125" customWidth="1"/>
    <col min="2" max="2" width="10" customWidth="1"/>
    <col min="3" max="3" width="10.6640625" customWidth="1"/>
    <col min="4" max="17" width="8.83203125" customWidth="1"/>
    <col min="18" max="18" width="10.33203125" customWidth="1"/>
    <col min="19" max="19" width="9.5" customWidth="1"/>
    <col min="20" max="20" width="11.33203125" customWidth="1"/>
    <col min="21" max="267" width="8.83203125" customWidth="1"/>
  </cols>
  <sheetData>
    <row r="1" spans="1:29" x14ac:dyDescent="0.2">
      <c r="A1" s="24" t="s">
        <v>33</v>
      </c>
      <c r="B1" s="24">
        <v>41091</v>
      </c>
      <c r="C1" s="26">
        <v>41456</v>
      </c>
      <c r="D1" s="25" t="s">
        <v>1</v>
      </c>
      <c r="E1" s="25"/>
      <c r="F1" s="25"/>
      <c r="G1" s="27"/>
      <c r="R1" s="24" t="s">
        <v>33</v>
      </c>
      <c r="S1" s="42">
        <v>41091</v>
      </c>
      <c r="T1" s="43">
        <v>41456</v>
      </c>
      <c r="U1" s="32" t="s">
        <v>11</v>
      </c>
      <c r="V1" s="32"/>
      <c r="W1" s="32"/>
      <c r="X1" s="33"/>
    </row>
    <row r="2" spans="1:29" x14ac:dyDescent="0.2">
      <c r="A2" s="28" t="s">
        <v>2</v>
      </c>
      <c r="B2" s="23" t="s">
        <v>29</v>
      </c>
      <c r="C2" s="28" t="s">
        <v>30</v>
      </c>
      <c r="D2" s="28" t="s">
        <v>12</v>
      </c>
      <c r="E2" s="28" t="s">
        <v>31</v>
      </c>
      <c r="F2" s="28" t="s">
        <v>32</v>
      </c>
      <c r="G2" s="28" t="s">
        <v>13</v>
      </c>
      <c r="I2" s="34" t="s">
        <v>16</v>
      </c>
      <c r="J2" s="25"/>
      <c r="K2" s="25"/>
      <c r="L2" s="27"/>
      <c r="R2" s="28" t="s">
        <v>2</v>
      </c>
      <c r="S2" s="23" t="s">
        <v>29</v>
      </c>
      <c r="T2" s="28" t="s">
        <v>30</v>
      </c>
      <c r="U2" s="28" t="s">
        <v>12</v>
      </c>
      <c r="V2" s="28" t="s">
        <v>31</v>
      </c>
      <c r="W2" s="28" t="s">
        <v>32</v>
      </c>
      <c r="X2" s="28" t="s">
        <v>13</v>
      </c>
      <c r="Z2" s="31" t="s">
        <v>16</v>
      </c>
      <c r="AA2" s="32"/>
      <c r="AB2" s="32"/>
      <c r="AC2" s="33"/>
    </row>
    <row r="3" spans="1:29" x14ac:dyDescent="0.2">
      <c r="A3" s="28" t="s">
        <v>3</v>
      </c>
      <c r="B3" s="1">
        <v>59</v>
      </c>
      <c r="C3" s="1">
        <v>0</v>
      </c>
      <c r="D3" s="1">
        <f>B3-C3</f>
        <v>59</v>
      </c>
      <c r="E3" s="6">
        <f>SUM(B3:$B$10)/SUM($B$3:$B$10)</f>
        <v>1</v>
      </c>
      <c r="F3" s="6">
        <f>SUM(C3:$C$10)/SUM($C$3:$C$10)</f>
        <v>1</v>
      </c>
      <c r="G3" s="7">
        <f>SUM(D3:$D$10)/SUM($D$3:$D$10)</f>
        <v>1</v>
      </c>
      <c r="I3" s="28" t="s">
        <v>17</v>
      </c>
      <c r="J3" s="22" t="s">
        <v>31</v>
      </c>
      <c r="K3" s="22" t="s">
        <v>32</v>
      </c>
      <c r="L3" s="23" t="s">
        <v>13</v>
      </c>
      <c r="N3" s="1"/>
      <c r="O3" s="1"/>
      <c r="R3" s="30" t="s">
        <v>3</v>
      </c>
      <c r="S3" s="1">
        <v>59</v>
      </c>
      <c r="T3" s="1">
        <v>0</v>
      </c>
      <c r="U3" s="1">
        <f>S3-T3</f>
        <v>59</v>
      </c>
      <c r="V3" s="6">
        <f>SUM(S3:$S$10)/SUM($S$3:$S$10)</f>
        <v>1</v>
      </c>
      <c r="W3" s="6">
        <f>SUM(T3:$T$10)/SUM($T$3:$T$10)</f>
        <v>1</v>
      </c>
      <c r="X3" s="7">
        <f>SUM(U3:$U$10)/SUM($U$3:$U$10)</f>
        <v>1</v>
      </c>
      <c r="Z3" s="28" t="s">
        <v>17</v>
      </c>
      <c r="AA3" s="22" t="s">
        <v>31</v>
      </c>
      <c r="AB3" s="22" t="s">
        <v>32</v>
      </c>
      <c r="AC3" s="23" t="s">
        <v>13</v>
      </c>
    </row>
    <row r="4" spans="1:29" x14ac:dyDescent="0.2">
      <c r="A4" s="28" t="s">
        <v>4</v>
      </c>
      <c r="B4" s="1">
        <v>90</v>
      </c>
      <c r="C4" s="1">
        <v>2</v>
      </c>
      <c r="D4" s="1">
        <f t="shared" ref="D4:D10" si="0">B4-C4</f>
        <v>88</v>
      </c>
      <c r="E4" s="6">
        <f>SUM(B4:$B$10)/SUM($B$3:$B$10)</f>
        <v>0.91906721536351166</v>
      </c>
      <c r="F4" s="6">
        <f>SUM(C4:$C$10)/SUM($C$3:$C$10)</f>
        <v>1</v>
      </c>
      <c r="G4" s="7">
        <f>SUM(D4:$D$10)/SUM($D$3:$D$10)</f>
        <v>0.91386861313868617</v>
      </c>
      <c r="I4" s="37" t="s">
        <v>18</v>
      </c>
      <c r="J4" s="6">
        <v>1</v>
      </c>
      <c r="K4" s="11">
        <v>1</v>
      </c>
      <c r="L4" s="13">
        <v>1</v>
      </c>
      <c r="N4" s="1"/>
      <c r="O4" s="6"/>
      <c r="R4" s="28" t="s">
        <v>4</v>
      </c>
      <c r="S4" s="1">
        <v>90</v>
      </c>
      <c r="T4" s="1">
        <v>2</v>
      </c>
      <c r="U4" s="1">
        <f t="shared" ref="U4:U10" si="1">S4-T4</f>
        <v>88</v>
      </c>
      <c r="V4" s="6">
        <f>SUM(S4:$S$10)/SUM($S$3:$S$10)</f>
        <v>0.9178272980501393</v>
      </c>
      <c r="W4" s="6">
        <f>SUM(T4:$T$10)/SUM($T$3:$T$10)</f>
        <v>1</v>
      </c>
      <c r="X4" s="7">
        <f>SUM(U4:$U$10)/SUM($U$3:$U$10)</f>
        <v>0.91246290801186947</v>
      </c>
      <c r="Z4" s="39" t="s">
        <v>18</v>
      </c>
      <c r="AA4" s="6">
        <v>1</v>
      </c>
      <c r="AB4" s="11">
        <v>1</v>
      </c>
      <c r="AC4" s="13">
        <v>1</v>
      </c>
    </row>
    <row r="5" spans="1:29" x14ac:dyDescent="0.2">
      <c r="A5" s="28" t="s">
        <v>5</v>
      </c>
      <c r="B5" s="1">
        <v>131</v>
      </c>
      <c r="C5" s="1">
        <v>5</v>
      </c>
      <c r="D5" s="1">
        <f t="shared" si="0"/>
        <v>126</v>
      </c>
      <c r="E5" s="6">
        <f>SUM(B5:$B$10)/SUM($B$3:$B$10)</f>
        <v>0.79561042524005487</v>
      </c>
      <c r="F5" s="6">
        <f>SUM(C5:$C$10)/SUM($C$3:$C$10)</f>
        <v>0.95454545454545459</v>
      </c>
      <c r="G5" s="7">
        <f>SUM(D5:$D$10)/SUM($D$3:$D$10)</f>
        <v>0.78540145985401455</v>
      </c>
      <c r="I5" s="37" t="s">
        <v>19</v>
      </c>
      <c r="J5" s="6">
        <f>C12</f>
        <v>6.035665294924554E-2</v>
      </c>
      <c r="K5" s="11">
        <v>1</v>
      </c>
      <c r="L5" s="13">
        <v>0</v>
      </c>
      <c r="R5" s="28" t="s">
        <v>5</v>
      </c>
      <c r="S5" s="1">
        <v>130</v>
      </c>
      <c r="T5" s="1">
        <v>5</v>
      </c>
      <c r="U5" s="1">
        <f t="shared" si="1"/>
        <v>125</v>
      </c>
      <c r="V5" s="6">
        <f>SUM(S5:$S$10)/SUM($S$3:$S$10)</f>
        <v>0.79247910863509752</v>
      </c>
      <c r="W5" s="6">
        <f>SUM(T5:$T$10)/SUM($T$3:$T$10)</f>
        <v>0.95454545454545459</v>
      </c>
      <c r="X5" s="7">
        <f>SUM(U5:$U$10)/SUM($U$3:$U$10)</f>
        <v>0.78189910979228483</v>
      </c>
      <c r="Z5" s="37" t="s">
        <v>19</v>
      </c>
      <c r="AA5" s="6">
        <f>T12</f>
        <v>6.1281337047353758E-2</v>
      </c>
      <c r="AB5" s="11">
        <v>1</v>
      </c>
      <c r="AC5" s="13">
        <v>0</v>
      </c>
    </row>
    <row r="6" spans="1:29" x14ac:dyDescent="0.2">
      <c r="A6" s="28" t="s">
        <v>6</v>
      </c>
      <c r="B6" s="1">
        <v>164</v>
      </c>
      <c r="C6" s="1">
        <v>6</v>
      </c>
      <c r="D6" s="1">
        <f t="shared" si="0"/>
        <v>158</v>
      </c>
      <c r="E6" s="6">
        <f>SUM(B6:$B$10)/SUM($B$3:$B$10)</f>
        <v>0.61591220850480111</v>
      </c>
      <c r="F6" s="6">
        <f>SUM(C6:$C$10)/SUM($C$3:$C$10)</f>
        <v>0.84090909090909094</v>
      </c>
      <c r="G6" s="7">
        <f>SUM(D6:$D$10)/SUM($D$3:$D$10)</f>
        <v>0.60145985401459856</v>
      </c>
      <c r="I6" s="38"/>
      <c r="J6" s="10">
        <v>0</v>
      </c>
      <c r="K6" s="14">
        <v>0</v>
      </c>
      <c r="L6" s="15">
        <v>0</v>
      </c>
      <c r="R6" s="28" t="s">
        <v>6</v>
      </c>
      <c r="S6" s="1">
        <v>162</v>
      </c>
      <c r="T6" s="1">
        <v>6</v>
      </c>
      <c r="U6" s="1">
        <f t="shared" si="1"/>
        <v>156</v>
      </c>
      <c r="V6" s="6">
        <f>SUM(S6:$S$10)/SUM($S$3:$S$10)</f>
        <v>0.61142061281337046</v>
      </c>
      <c r="W6" s="6">
        <f>SUM(T6:$T$10)/SUM($T$3:$T$10)</f>
        <v>0.84090909090909094</v>
      </c>
      <c r="X6" s="7">
        <f>SUM(U6:$U$10)/SUM($U$3:$U$10)</f>
        <v>0.59643916913946593</v>
      </c>
      <c r="Z6" s="38"/>
      <c r="AA6" s="10">
        <v>0</v>
      </c>
      <c r="AB6" s="14">
        <v>0</v>
      </c>
      <c r="AC6" s="15">
        <v>0</v>
      </c>
    </row>
    <row r="7" spans="1:29" x14ac:dyDescent="0.2">
      <c r="A7" s="28" t="s">
        <v>7</v>
      </c>
      <c r="B7" s="1">
        <v>88</v>
      </c>
      <c r="C7" s="1">
        <v>5</v>
      </c>
      <c r="D7" s="1">
        <f t="shared" si="0"/>
        <v>83</v>
      </c>
      <c r="E7" s="6">
        <f>SUM(B7:$B$10)/SUM($B$3:$B$10)</f>
        <v>0.39094650205761317</v>
      </c>
      <c r="F7" s="6">
        <f>SUM(C7:$C$10)/SUM($C$3:$C$10)</f>
        <v>0.70454545454545459</v>
      </c>
      <c r="G7" s="7">
        <f>SUM(D7:$D$10)/SUM($D$3:$D$10)</f>
        <v>0.3708029197080292</v>
      </c>
      <c r="R7" s="28" t="s">
        <v>7</v>
      </c>
      <c r="S7" s="1">
        <v>82</v>
      </c>
      <c r="T7" s="1">
        <v>5</v>
      </c>
      <c r="U7" s="1">
        <f t="shared" si="1"/>
        <v>77</v>
      </c>
      <c r="V7" s="6">
        <f>SUM(S7:$S$10)/SUM($S$3:$S$10)</f>
        <v>0.38579387186629527</v>
      </c>
      <c r="W7" s="6">
        <f>SUM(T7:$T$10)/SUM($T$3:$T$10)</f>
        <v>0.70454545454545459</v>
      </c>
      <c r="X7" s="7">
        <f>SUM(U7:$U$10)/SUM($U$3:$U$10)</f>
        <v>0.36498516320474778</v>
      </c>
    </row>
    <row r="8" spans="1:29" x14ac:dyDescent="0.2">
      <c r="A8" s="28" t="s">
        <v>8</v>
      </c>
      <c r="B8" s="1">
        <v>78</v>
      </c>
      <c r="C8" s="1">
        <v>6</v>
      </c>
      <c r="D8" s="1">
        <f t="shared" si="0"/>
        <v>72</v>
      </c>
      <c r="E8" s="6">
        <f>SUM(B8:$B$10)/SUM($B$3:$B$10)</f>
        <v>0.27023319615912206</v>
      </c>
      <c r="F8" s="6">
        <f>SUM(C8:$C$10)/SUM($C$3:$C$10)</f>
        <v>0.59090909090909094</v>
      </c>
      <c r="G8" s="7">
        <f>SUM(D8:$D$10)/SUM($D$3:$D$10)</f>
        <v>0.24963503649635035</v>
      </c>
      <c r="I8" s="31" t="s">
        <v>20</v>
      </c>
      <c r="J8" s="32"/>
      <c r="K8" s="33"/>
      <c r="R8" s="28" t="s">
        <v>8</v>
      </c>
      <c r="S8" s="1">
        <v>76</v>
      </c>
      <c r="T8" s="1">
        <v>6</v>
      </c>
      <c r="U8" s="1">
        <f t="shared" si="1"/>
        <v>70</v>
      </c>
      <c r="V8" s="6">
        <f>SUM(S8:$S$10)/SUM($S$3:$S$10)</f>
        <v>0.27158774373259054</v>
      </c>
      <c r="W8" s="6">
        <f>SUM(T8:$T$10)/SUM($T$3:$T$10)</f>
        <v>0.59090909090909094</v>
      </c>
      <c r="X8" s="7">
        <f>SUM(U8:$U$10)/SUM($U$3:$U$10)</f>
        <v>0.25074183976261127</v>
      </c>
      <c r="Z8" s="31" t="s">
        <v>20</v>
      </c>
      <c r="AA8" s="32"/>
      <c r="AB8" s="33"/>
    </row>
    <row r="9" spans="1:29" x14ac:dyDescent="0.2">
      <c r="A9" s="28" t="s">
        <v>9</v>
      </c>
      <c r="B9" s="1">
        <v>69</v>
      </c>
      <c r="C9" s="1">
        <v>2</v>
      </c>
      <c r="D9" s="1">
        <f t="shared" si="0"/>
        <v>67</v>
      </c>
      <c r="E9" s="6">
        <f>SUM(B9:$B$10)/SUM($B$3:$B$10)</f>
        <v>0.16323731138545952</v>
      </c>
      <c r="F9" s="6">
        <f>SUM(C9:$C$10)/SUM($C$3:$C$10)</f>
        <v>0.45454545454545453</v>
      </c>
      <c r="G9" s="7">
        <f>SUM(D9:$D$10)/SUM($D$3:$D$10)</f>
        <v>0.14452554744525548</v>
      </c>
      <c r="I9" s="28" t="s">
        <v>17</v>
      </c>
      <c r="J9" s="28" t="s">
        <v>31</v>
      </c>
      <c r="K9" s="28" t="s">
        <v>32</v>
      </c>
      <c r="R9" s="28" t="s">
        <v>9</v>
      </c>
      <c r="S9" s="1">
        <v>69</v>
      </c>
      <c r="T9" s="1">
        <v>2</v>
      </c>
      <c r="U9" s="1">
        <f t="shared" si="1"/>
        <v>67</v>
      </c>
      <c r="V9" s="6">
        <f>SUM(S9:$S$10)/SUM($S$3:$S$10)</f>
        <v>0.16573816155988857</v>
      </c>
      <c r="W9" s="6">
        <f>SUM(T9:$T$10)/SUM($T$3:$T$10)</f>
        <v>0.45454545454545453</v>
      </c>
      <c r="X9" s="7">
        <f>SUM(U9:$U$10)/SUM($U$3:$U$10)</f>
        <v>0.14688427299703263</v>
      </c>
      <c r="Z9" s="28" t="s">
        <v>17</v>
      </c>
      <c r="AA9" s="28" t="s">
        <v>31</v>
      </c>
      <c r="AB9" s="28" t="s">
        <v>32</v>
      </c>
    </row>
    <row r="10" spans="1:29" x14ac:dyDescent="0.2">
      <c r="A10" s="28" t="s">
        <v>10</v>
      </c>
      <c r="B10" s="1">
        <v>50</v>
      </c>
      <c r="C10" s="1">
        <v>18</v>
      </c>
      <c r="D10" s="1">
        <f t="shared" si="0"/>
        <v>32</v>
      </c>
      <c r="E10" s="6">
        <f>SUM(B10:$B$10)/SUM($B$3:$B$10)</f>
        <v>6.8587105624142664E-2</v>
      </c>
      <c r="F10" s="6">
        <f>SUM(C10:$C$10)/SUM($C$3:$C$10)</f>
        <v>0.40909090909090912</v>
      </c>
      <c r="G10" s="7">
        <f>SUM(D10:$D$10)/SUM($D$3:$D$10)</f>
        <v>4.6715328467153282E-2</v>
      </c>
      <c r="I10" s="39" t="s">
        <v>21</v>
      </c>
      <c r="J10" s="16">
        <v>1</v>
      </c>
      <c r="K10" s="17">
        <v>1</v>
      </c>
      <c r="R10" s="28" t="s">
        <v>10</v>
      </c>
      <c r="S10" s="1">
        <v>50</v>
      </c>
      <c r="T10" s="1">
        <v>18</v>
      </c>
      <c r="U10" s="1">
        <f t="shared" si="1"/>
        <v>32</v>
      </c>
      <c r="V10" s="6">
        <f>SUM(S10:$S$10)/SUM($S$3:$S$10)</f>
        <v>6.9637883008356549E-2</v>
      </c>
      <c r="W10" s="6">
        <f>SUM(T10:$T$10)/SUM($T$3:$T$10)</f>
        <v>0.40909090909090912</v>
      </c>
      <c r="X10" s="7">
        <f>SUM(U10:$U$10)/SUM($U$3:$U$10)</f>
        <v>4.7477744807121663E-2</v>
      </c>
      <c r="Z10" s="39" t="s">
        <v>21</v>
      </c>
      <c r="AA10" s="16">
        <v>1</v>
      </c>
      <c r="AB10" s="17">
        <v>1</v>
      </c>
    </row>
    <row r="11" spans="1:29" x14ac:dyDescent="0.2">
      <c r="A11" s="36" t="s">
        <v>14</v>
      </c>
      <c r="B11" s="1">
        <f>SUM(B3:B10)</f>
        <v>729</v>
      </c>
      <c r="C11" s="1">
        <f t="shared" ref="C11" si="2">SUM(C3:C10)</f>
        <v>44</v>
      </c>
      <c r="D11" s="1">
        <f>B11-C11</f>
        <v>685</v>
      </c>
      <c r="E11" s="6">
        <v>0</v>
      </c>
      <c r="F11" s="6">
        <v>0</v>
      </c>
      <c r="G11" s="7">
        <v>0</v>
      </c>
      <c r="I11" s="37"/>
      <c r="J11" s="18">
        <v>0</v>
      </c>
      <c r="K11" s="19">
        <v>0</v>
      </c>
      <c r="R11" s="36" t="s">
        <v>14</v>
      </c>
      <c r="S11" s="1">
        <f>SUM(S3:S10)</f>
        <v>718</v>
      </c>
      <c r="T11" s="1">
        <f>SUM(T3:T10)</f>
        <v>44</v>
      </c>
      <c r="U11" s="9">
        <f>S11-T11</f>
        <v>674</v>
      </c>
      <c r="V11" s="10">
        <v>0</v>
      </c>
      <c r="W11" s="10">
        <v>0</v>
      </c>
      <c r="X11" s="21">
        <v>0</v>
      </c>
      <c r="Z11" s="37"/>
      <c r="AA11" s="18">
        <v>0</v>
      </c>
      <c r="AB11" s="19">
        <v>0</v>
      </c>
    </row>
    <row r="12" spans="1:29" x14ac:dyDescent="0.2">
      <c r="A12" s="1"/>
      <c r="B12" s="28" t="s">
        <v>15</v>
      </c>
      <c r="C12" s="38">
        <f>C11/B11</f>
        <v>6.035665294924554E-2</v>
      </c>
      <c r="D12" s="41"/>
      <c r="E12" s="3"/>
      <c r="F12" s="3"/>
      <c r="G12" s="3"/>
      <c r="R12" s="1"/>
      <c r="S12" s="28" t="s">
        <v>15</v>
      </c>
      <c r="T12" s="38">
        <f>T11/S11</f>
        <v>6.1281337047353758E-2</v>
      </c>
      <c r="U12" s="1"/>
      <c r="V12" s="1"/>
      <c r="W12" s="1"/>
      <c r="X12" s="1"/>
    </row>
    <row r="13" spans="1:29" x14ac:dyDescent="0.2">
      <c r="A13" s="1"/>
      <c r="B13" s="1"/>
      <c r="C13" s="6"/>
      <c r="D13" s="6"/>
      <c r="E13" s="1"/>
      <c r="F13" s="1"/>
      <c r="G13" s="1"/>
      <c r="R13" s="1"/>
      <c r="S13" s="1"/>
      <c r="T13" s="6"/>
      <c r="U13" s="1"/>
      <c r="V13" s="1"/>
      <c r="W13" s="1"/>
      <c r="X13" s="1"/>
    </row>
    <row r="14" spans="1:29" x14ac:dyDescent="0.2">
      <c r="A14" s="1"/>
      <c r="B14" s="1"/>
      <c r="C14" s="6"/>
      <c r="D14" s="6"/>
      <c r="E14" s="1"/>
      <c r="F14" s="1"/>
      <c r="G14" s="1"/>
      <c r="R14" s="1"/>
      <c r="S14" s="1"/>
      <c r="T14" s="6"/>
      <c r="U14" s="1"/>
      <c r="V14" s="1"/>
      <c r="W14" s="1"/>
      <c r="X14" s="1"/>
    </row>
    <row r="15" spans="1:29" x14ac:dyDescent="0.2">
      <c r="A15" s="40" t="s">
        <v>22</v>
      </c>
      <c r="B15" s="4" cm="1">
        <f t="array" ref="B15">SUMPRODUCT(F4:F11+F3:F10,G3:G10-G4:G11)/2</f>
        <v>0.74026211015262111</v>
      </c>
      <c r="C15" s="6"/>
      <c r="D15" s="6"/>
      <c r="E15" s="1"/>
      <c r="F15" s="1"/>
      <c r="G15" s="1"/>
      <c r="I15" s="40" t="s">
        <v>22</v>
      </c>
      <c r="J15" s="4" cm="1">
        <f t="array" ref="J15">SUMPRODUCT(F4:F11+F3:F10,E3:E10-E4:E11)/2</f>
        <v>0.72576069335328586</v>
      </c>
      <c r="R15" s="40" t="s">
        <v>22</v>
      </c>
      <c r="S15" s="4" cm="1">
        <f t="array" ref="S15">SUMPRODUCT(W4:W11+W3:W10,X3:X10-X4:X11)/2</f>
        <v>0.74140140275155098</v>
      </c>
      <c r="T15" s="6"/>
      <c r="U15" s="1"/>
      <c r="V15" s="1"/>
      <c r="W15" s="1"/>
      <c r="X15" s="1"/>
      <c r="Z15" s="40" t="s">
        <v>22</v>
      </c>
      <c r="AA15" s="4" cm="1">
        <f t="array" ref="AA15">SUMPRODUCT(W4:W11+W3:W10,V3:V10-V4:V11)/2</f>
        <v>0.72660800202582931</v>
      </c>
    </row>
    <row r="16" spans="1:29" x14ac:dyDescent="0.2">
      <c r="A16" s="40" t="s">
        <v>34</v>
      </c>
      <c r="B16" s="21">
        <f>2*B15-1</f>
        <v>0.48052422030524222</v>
      </c>
      <c r="C16" s="6"/>
      <c r="D16" s="6"/>
      <c r="E16" s="1"/>
      <c r="F16" s="1"/>
      <c r="G16" s="1"/>
      <c r="I16" s="40" t="s">
        <v>34</v>
      </c>
      <c r="J16" s="21">
        <f>2*J15-1</f>
        <v>0.45152138670657171</v>
      </c>
      <c r="R16" s="40" t="s">
        <v>34</v>
      </c>
      <c r="S16" s="21">
        <f>2*S15-1</f>
        <v>0.48280280550310195</v>
      </c>
      <c r="T16" s="6"/>
      <c r="U16" s="1"/>
      <c r="V16" s="1"/>
      <c r="W16" s="1"/>
      <c r="X16" s="1"/>
      <c r="Z16" s="40" t="s">
        <v>34</v>
      </c>
      <c r="AA16" s="21">
        <f>2*AA15-1</f>
        <v>0.45321600405165863</v>
      </c>
    </row>
    <row r="17" spans="1:32" x14ac:dyDescent="0.2">
      <c r="A17" s="1"/>
      <c r="B17" s="1"/>
      <c r="C17" s="6"/>
      <c r="D17" s="6"/>
      <c r="E17" s="1"/>
      <c r="F17" s="1"/>
      <c r="G17" s="1"/>
      <c r="R17" s="1"/>
      <c r="S17" s="1"/>
      <c r="T17" s="6"/>
      <c r="U17" s="1"/>
      <c r="V17" s="1"/>
      <c r="W17" s="1"/>
      <c r="X17" s="1"/>
    </row>
    <row r="18" spans="1:32" x14ac:dyDescent="0.2">
      <c r="A18" s="1"/>
      <c r="B18" s="1"/>
      <c r="C18" s="6"/>
      <c r="D18" s="6"/>
      <c r="E18" s="1"/>
      <c r="F18" s="1"/>
      <c r="G18" s="1"/>
      <c r="R18" s="1"/>
      <c r="S18" s="1"/>
      <c r="T18" s="6"/>
      <c r="U18" s="1"/>
      <c r="V18" s="1"/>
      <c r="W18" s="1"/>
      <c r="X18" s="1"/>
    </row>
    <row r="19" spans="1:32" x14ac:dyDescent="0.2">
      <c r="A19" s="1"/>
      <c r="B19" s="1"/>
      <c r="C19" s="6"/>
      <c r="D19" s="6"/>
      <c r="E19" s="1"/>
      <c r="F19" s="1"/>
      <c r="G19" s="1"/>
      <c r="R19" s="1"/>
      <c r="S19" s="1"/>
      <c r="T19" s="6"/>
      <c r="U19" s="1"/>
      <c r="V19" s="1"/>
      <c r="W19" s="1"/>
      <c r="X19" s="1"/>
    </row>
    <row r="20" spans="1:32" x14ac:dyDescent="0.2">
      <c r="A20" s="1"/>
      <c r="B20" s="1"/>
      <c r="C20" s="6"/>
      <c r="D20" s="6"/>
      <c r="E20" s="1"/>
      <c r="F20" s="1"/>
      <c r="G20" s="1"/>
      <c r="R20" s="1"/>
      <c r="S20" s="1"/>
      <c r="T20" s="6"/>
      <c r="U20" s="1"/>
      <c r="V20" s="1"/>
      <c r="W20" s="1"/>
      <c r="X20" s="1"/>
    </row>
    <row r="21" spans="1:32" x14ac:dyDescent="0.2">
      <c r="A21" s="1"/>
      <c r="B21" s="1"/>
      <c r="C21" s="6"/>
      <c r="D21" s="6"/>
      <c r="E21" s="1"/>
      <c r="F21" s="1"/>
      <c r="G21" s="1"/>
      <c r="R21" s="1"/>
      <c r="S21" s="1"/>
      <c r="T21" s="6"/>
      <c r="U21" s="1"/>
      <c r="V21" s="1"/>
      <c r="W21" s="1"/>
      <c r="X21" s="1"/>
    </row>
    <row r="22" spans="1:32" x14ac:dyDescent="0.2">
      <c r="A22" s="1"/>
      <c r="B22" s="1"/>
      <c r="C22" s="6"/>
      <c r="D22" s="6"/>
      <c r="E22" s="1"/>
      <c r="F22" s="1"/>
      <c r="G22" s="1"/>
      <c r="R22" s="1"/>
      <c r="S22" s="1"/>
      <c r="T22" s="6"/>
      <c r="U22" s="1"/>
      <c r="V22" s="1"/>
      <c r="W22" s="1"/>
      <c r="X22" s="1"/>
    </row>
    <row r="23" spans="1:32" x14ac:dyDescent="0.2">
      <c r="A23" s="1"/>
      <c r="B23" s="1"/>
      <c r="C23" s="6"/>
      <c r="D23" s="6"/>
      <c r="E23" s="1"/>
      <c r="F23" s="1"/>
      <c r="G23" s="1"/>
      <c r="R23" s="1"/>
      <c r="S23" s="1"/>
      <c r="T23" s="6"/>
      <c r="U23" s="1"/>
      <c r="V23" s="1"/>
      <c r="W23" s="1"/>
      <c r="X23" s="1"/>
    </row>
    <row r="24" spans="1:32" x14ac:dyDescent="0.2">
      <c r="A24" s="1"/>
      <c r="B24" s="1"/>
      <c r="C24" s="6"/>
      <c r="D24" s="6"/>
      <c r="E24" s="1"/>
      <c r="F24" s="1"/>
      <c r="G24" s="1"/>
      <c r="R24" s="1"/>
      <c r="S24" s="1"/>
      <c r="T24" s="6"/>
      <c r="U24" s="1"/>
      <c r="V24" s="1"/>
      <c r="W24" s="1"/>
      <c r="X24" s="1"/>
    </row>
    <row r="25" spans="1:32" x14ac:dyDescent="0.2">
      <c r="A25" s="1"/>
      <c r="B25" s="1"/>
      <c r="C25" s="6"/>
      <c r="D25" s="6"/>
      <c r="E25" s="1"/>
      <c r="F25" s="1"/>
      <c r="G25" s="1"/>
      <c r="R25" s="1"/>
      <c r="S25" s="1"/>
      <c r="T25" s="6"/>
      <c r="U25" s="1"/>
      <c r="V25" s="1"/>
      <c r="W25" s="1"/>
      <c r="X25" s="1"/>
    </row>
    <row r="26" spans="1:32" x14ac:dyDescent="0.2">
      <c r="A26" s="1"/>
      <c r="B26" s="1"/>
      <c r="C26" s="6"/>
      <c r="D26" s="6"/>
      <c r="E26" s="1"/>
      <c r="F26" s="1"/>
      <c r="G26" s="1"/>
      <c r="R26" s="1"/>
      <c r="S26" s="1"/>
      <c r="T26" s="6"/>
      <c r="U26" s="1"/>
      <c r="V26" s="1"/>
      <c r="W26" s="1"/>
      <c r="X26" s="1"/>
    </row>
    <row r="27" spans="1:32" x14ac:dyDescent="0.2">
      <c r="A27" s="1"/>
      <c r="B27" s="1"/>
      <c r="C27" s="6"/>
      <c r="D27" s="6"/>
      <c r="E27" s="1"/>
      <c r="F27" s="1"/>
      <c r="G27" s="1"/>
      <c r="R27" s="1"/>
      <c r="S27" s="1"/>
      <c r="T27" s="6"/>
      <c r="U27" s="1"/>
      <c r="V27" s="1"/>
      <c r="W27" s="1"/>
      <c r="X27" s="1"/>
    </row>
    <row r="28" spans="1:32" x14ac:dyDescent="0.2">
      <c r="A28" s="1"/>
      <c r="B28" s="1"/>
      <c r="C28" s="6"/>
      <c r="D28" s="6"/>
      <c r="E28" s="1"/>
      <c r="F28" s="1"/>
      <c r="G28" s="1"/>
      <c r="R28" s="1"/>
      <c r="S28" s="1"/>
      <c r="T28" s="6"/>
      <c r="U28" s="1"/>
      <c r="V28" s="1"/>
      <c r="W28" s="1"/>
      <c r="X28" s="1"/>
    </row>
    <row r="29" spans="1:32" x14ac:dyDescent="0.2">
      <c r="A29" s="1"/>
      <c r="B29" s="1"/>
      <c r="C29" s="6"/>
      <c r="D29" s="6"/>
      <c r="E29" s="1"/>
      <c r="F29" s="1"/>
      <c r="G29" s="1"/>
      <c r="R29" s="1"/>
      <c r="S29" s="1"/>
      <c r="T29" s="6"/>
      <c r="U29" s="1"/>
      <c r="V29" s="1"/>
      <c r="W29" s="1"/>
      <c r="X29" s="1"/>
    </row>
    <row r="30" spans="1:32" x14ac:dyDescent="0.2">
      <c r="A30" s="1"/>
      <c r="B30" s="1"/>
      <c r="C30" s="6"/>
      <c r="D30" s="6"/>
      <c r="E30" s="1"/>
      <c r="F30" s="1"/>
      <c r="G30" s="1"/>
      <c r="R30" s="1"/>
      <c r="S30" s="1"/>
      <c r="T30" s="6"/>
      <c r="U30" s="1"/>
      <c r="V30" s="1"/>
      <c r="W30" s="1"/>
      <c r="X30" s="1"/>
    </row>
    <row r="31" spans="1:32" x14ac:dyDescent="0.2">
      <c r="S31" s="1"/>
      <c r="T31" s="2"/>
    </row>
    <row r="32" spans="1:32" x14ac:dyDescent="0.2">
      <c r="A32" s="24" t="s">
        <v>33</v>
      </c>
      <c r="B32" s="42">
        <v>41456</v>
      </c>
      <c r="C32" s="43">
        <v>41821</v>
      </c>
      <c r="D32" s="32" t="s">
        <v>1</v>
      </c>
      <c r="E32" s="32"/>
      <c r="F32" s="32"/>
      <c r="G32" s="33"/>
      <c r="I32" s="31" t="s">
        <v>16</v>
      </c>
      <c r="J32" s="32"/>
      <c r="K32" s="32"/>
      <c r="L32" s="33"/>
      <c r="R32" s="24" t="s">
        <v>33</v>
      </c>
      <c r="S32" s="42">
        <v>41456</v>
      </c>
      <c r="T32" s="43">
        <v>41821</v>
      </c>
      <c r="U32" s="32" t="s">
        <v>11</v>
      </c>
      <c r="V32" s="32"/>
      <c r="W32" s="32"/>
      <c r="X32" s="33"/>
      <c r="AE32" s="1"/>
      <c r="AF32" s="1"/>
    </row>
    <row r="33" spans="1:32" x14ac:dyDescent="0.2">
      <c r="A33" s="28" t="s">
        <v>2</v>
      </c>
      <c r="B33" s="23" t="s">
        <v>29</v>
      </c>
      <c r="C33" s="28" t="s">
        <v>30</v>
      </c>
      <c r="D33" s="28" t="s">
        <v>12</v>
      </c>
      <c r="E33" s="28" t="s">
        <v>31</v>
      </c>
      <c r="F33" s="28" t="s">
        <v>32</v>
      </c>
      <c r="G33" s="28" t="s">
        <v>13</v>
      </c>
      <c r="I33" s="28" t="s">
        <v>17</v>
      </c>
      <c r="J33" s="22" t="s">
        <v>31</v>
      </c>
      <c r="K33" s="22" t="s">
        <v>32</v>
      </c>
      <c r="L33" s="23" t="s">
        <v>13</v>
      </c>
      <c r="N33" s="1"/>
      <c r="O33" s="1"/>
      <c r="R33" s="28" t="s">
        <v>2</v>
      </c>
      <c r="S33" s="23" t="s">
        <v>29</v>
      </c>
      <c r="T33" s="28" t="s">
        <v>30</v>
      </c>
      <c r="U33" s="28" t="s">
        <v>12</v>
      </c>
      <c r="V33" s="28" t="s">
        <v>31</v>
      </c>
      <c r="W33" s="28" t="s">
        <v>32</v>
      </c>
      <c r="X33" s="28" t="s">
        <v>13</v>
      </c>
      <c r="Z33" s="31" t="s">
        <v>16</v>
      </c>
      <c r="AA33" s="32"/>
      <c r="AB33" s="32"/>
      <c r="AC33" s="33"/>
      <c r="AE33" s="1"/>
      <c r="AF33" s="6"/>
    </row>
    <row r="34" spans="1:32" x14ac:dyDescent="0.2">
      <c r="A34" s="28" t="s">
        <v>3</v>
      </c>
      <c r="B34" s="1">
        <v>66</v>
      </c>
      <c r="C34" s="1">
        <v>0</v>
      </c>
      <c r="D34" s="1">
        <f>B34-C34</f>
        <v>66</v>
      </c>
      <c r="E34" s="6">
        <f>SUM(B34:$B$41)/SUM($B$34:$B$41)</f>
        <v>1</v>
      </c>
      <c r="F34" s="6">
        <f>SUM(C34:$C$41)/SUM($C$34:$C$41)</f>
        <v>1</v>
      </c>
      <c r="G34" s="7">
        <f>SUM(D34:$D$41)/SUM($D$34:$D$41)</f>
        <v>1</v>
      </c>
      <c r="I34" s="39" t="s">
        <v>18</v>
      </c>
      <c r="J34" s="6">
        <v>1</v>
      </c>
      <c r="K34" s="11">
        <v>1</v>
      </c>
      <c r="L34" s="13">
        <v>1</v>
      </c>
      <c r="N34" s="1"/>
      <c r="O34" s="6"/>
      <c r="R34" s="30" t="s">
        <v>3</v>
      </c>
      <c r="S34" s="1">
        <v>66</v>
      </c>
      <c r="T34" s="1">
        <v>0</v>
      </c>
      <c r="U34" s="1">
        <f>S34-T34</f>
        <v>66</v>
      </c>
      <c r="V34" s="6">
        <f>SUM(S34:$S$41)/SUM($S$34:$S$41)</f>
        <v>1</v>
      </c>
      <c r="W34" s="6">
        <f>SUM(T34:$T$41)/SUM($T$34:$T$41)</f>
        <v>1</v>
      </c>
      <c r="X34" s="7">
        <f>SUM(U34:$U$41)/SUM($U$34:$U$41)</f>
        <v>1</v>
      </c>
      <c r="Z34" s="28" t="s">
        <v>17</v>
      </c>
      <c r="AA34" s="22" t="s">
        <v>31</v>
      </c>
      <c r="AB34" s="22" t="s">
        <v>32</v>
      </c>
      <c r="AC34" s="23" t="s">
        <v>13</v>
      </c>
    </row>
    <row r="35" spans="1:32" x14ac:dyDescent="0.2">
      <c r="A35" s="28" t="s">
        <v>4</v>
      </c>
      <c r="B35" s="1">
        <v>100</v>
      </c>
      <c r="C35" s="1">
        <v>1</v>
      </c>
      <c r="D35" s="1">
        <f t="shared" ref="D35:D41" si="3">B35-C35</f>
        <v>99</v>
      </c>
      <c r="E35" s="6">
        <f>SUM(B35:$B$41)/SUM($B$34:$B$41)</f>
        <v>0.90557939914163088</v>
      </c>
      <c r="F35" s="6">
        <f>SUM(C35:$C$41)/SUM($C$34:$C$41)</f>
        <v>1</v>
      </c>
      <c r="G35" s="7">
        <f>SUM(D35:$D$41)/SUM($D$34:$D$41)</f>
        <v>0.89984825493171472</v>
      </c>
      <c r="I35" s="37" t="s">
        <v>19</v>
      </c>
      <c r="J35" s="6">
        <f>C43</f>
        <v>5.7224606580829757E-2</v>
      </c>
      <c r="K35" s="11">
        <v>1</v>
      </c>
      <c r="L35" s="13">
        <v>0</v>
      </c>
      <c r="R35" s="28" t="s">
        <v>4</v>
      </c>
      <c r="S35" s="1">
        <v>99</v>
      </c>
      <c r="T35" s="1">
        <v>1</v>
      </c>
      <c r="U35" s="1">
        <f t="shared" ref="U35:U41" si="4">S35-T35</f>
        <v>98</v>
      </c>
      <c r="V35" s="6">
        <f>SUM(S35:$S$41)/SUM($S$34:$S$41)</f>
        <v>0.90364963503649631</v>
      </c>
      <c r="W35" s="6">
        <f>SUM(T35:$T$41)/SUM($T$34:$T$41)</f>
        <v>1</v>
      </c>
      <c r="X35" s="7">
        <f>SUM(U35:$U$41)/SUM($U$34:$U$41)</f>
        <v>0.89767441860465114</v>
      </c>
      <c r="Z35" s="39" t="s">
        <v>18</v>
      </c>
      <c r="AA35" s="6">
        <v>1</v>
      </c>
      <c r="AB35" s="11">
        <v>1</v>
      </c>
      <c r="AC35" s="13">
        <v>1</v>
      </c>
    </row>
    <row r="36" spans="1:32" x14ac:dyDescent="0.2">
      <c r="A36" s="28" t="s">
        <v>5</v>
      </c>
      <c r="B36" s="1">
        <v>131</v>
      </c>
      <c r="C36" s="1">
        <v>0</v>
      </c>
      <c r="D36" s="1">
        <f t="shared" si="3"/>
        <v>131</v>
      </c>
      <c r="E36" s="6">
        <f>SUM(B36:$B$41)/SUM($B$34:$B$41)</f>
        <v>0.76251788268955656</v>
      </c>
      <c r="F36" s="6">
        <f>SUM(C36:$C$41)/SUM($C$34:$C$41)</f>
        <v>0.97499999999999998</v>
      </c>
      <c r="G36" s="7">
        <f>SUM(D36:$D$41)/SUM($D$34:$D$41)</f>
        <v>0.74962063732928674</v>
      </c>
      <c r="I36" s="38"/>
      <c r="J36" s="10">
        <v>0</v>
      </c>
      <c r="K36" s="14">
        <v>0</v>
      </c>
      <c r="L36" s="15">
        <v>0</v>
      </c>
      <c r="R36" s="28" t="s">
        <v>5</v>
      </c>
      <c r="S36" s="1">
        <v>125</v>
      </c>
      <c r="T36" s="1">
        <v>0</v>
      </c>
      <c r="U36" s="1">
        <f t="shared" si="4"/>
        <v>125</v>
      </c>
      <c r="V36" s="6">
        <f>SUM(S36:$S$41)/SUM($S$34:$S$41)</f>
        <v>0.75912408759124084</v>
      </c>
      <c r="W36" s="6">
        <f>SUM(T36:$T$41)/SUM($T$34:$T$41)</f>
        <v>0.97499999999999998</v>
      </c>
      <c r="X36" s="7">
        <f>SUM(U36:$U$41)/SUM($U$34:$U$41)</f>
        <v>0.74573643410852708</v>
      </c>
      <c r="Z36" s="37" t="s">
        <v>19</v>
      </c>
      <c r="AA36" s="6">
        <f>T43</f>
        <v>5.8394160583941604E-2</v>
      </c>
      <c r="AB36" s="11">
        <v>1</v>
      </c>
      <c r="AC36" s="13">
        <v>0</v>
      </c>
    </row>
    <row r="37" spans="1:32" x14ac:dyDescent="0.2">
      <c r="A37" s="28" t="s">
        <v>6</v>
      </c>
      <c r="B37" s="1">
        <v>153</v>
      </c>
      <c r="C37" s="1">
        <v>7</v>
      </c>
      <c r="D37" s="1">
        <f t="shared" si="3"/>
        <v>146</v>
      </c>
      <c r="E37" s="6">
        <f>SUM(B37:$B$41)/SUM($B$34:$B$41)</f>
        <v>0.57510729613733902</v>
      </c>
      <c r="F37" s="6">
        <f>SUM(C37:$C$41)/SUM($C$34:$C$41)</f>
        <v>0.97499999999999998</v>
      </c>
      <c r="G37" s="7">
        <f>SUM(D37:$D$41)/SUM($D$34:$D$41)</f>
        <v>0.5508345978755691</v>
      </c>
      <c r="R37" s="28" t="s">
        <v>6</v>
      </c>
      <c r="S37" s="1">
        <v>149</v>
      </c>
      <c r="T37" s="1">
        <v>7</v>
      </c>
      <c r="U37" s="1">
        <f t="shared" si="4"/>
        <v>142</v>
      </c>
      <c r="V37" s="6">
        <f>SUM(S37:$S$41)/SUM($S$34:$S$41)</f>
        <v>0.57664233576642332</v>
      </c>
      <c r="W37" s="6">
        <f>SUM(T37:$T$41)/SUM($T$34:$T$41)</f>
        <v>0.97499999999999998</v>
      </c>
      <c r="X37" s="7">
        <f>SUM(U37:$U$41)/SUM($U$34:$U$41)</f>
        <v>0.55193798449612408</v>
      </c>
      <c r="Z37" s="38"/>
      <c r="AA37" s="10">
        <v>0</v>
      </c>
      <c r="AB37" s="14">
        <v>0</v>
      </c>
      <c r="AC37" s="15">
        <v>0</v>
      </c>
    </row>
    <row r="38" spans="1:32" x14ac:dyDescent="0.2">
      <c r="A38" s="28" t="s">
        <v>7</v>
      </c>
      <c r="B38" s="1">
        <v>77</v>
      </c>
      <c r="C38" s="1">
        <v>2</v>
      </c>
      <c r="D38" s="1">
        <f t="shared" si="3"/>
        <v>75</v>
      </c>
      <c r="E38" s="6">
        <f>SUM(B38:$B$41)/SUM($B$34:$B$41)</f>
        <v>0.35622317596566522</v>
      </c>
      <c r="F38" s="6">
        <f>SUM(C38:$C$41)/SUM($C$34:$C$41)</f>
        <v>0.8</v>
      </c>
      <c r="G38" s="7">
        <f>SUM(D38:$D$41)/SUM($D$34:$D$41)</f>
        <v>0.3292867981790592</v>
      </c>
      <c r="I38" s="31" t="s">
        <v>20</v>
      </c>
      <c r="J38" s="32"/>
      <c r="K38" s="33"/>
      <c r="R38" s="28" t="s">
        <v>7</v>
      </c>
      <c r="S38" s="1">
        <v>74</v>
      </c>
      <c r="T38" s="1">
        <v>2</v>
      </c>
      <c r="U38" s="1">
        <f t="shared" si="4"/>
        <v>72</v>
      </c>
      <c r="V38" s="6">
        <f>SUM(S38:$S$41)/SUM($S$34:$S$41)</f>
        <v>0.35912408759124087</v>
      </c>
      <c r="W38" s="6">
        <f>SUM(T38:$T$41)/SUM($T$34:$T$41)</f>
        <v>0.8</v>
      </c>
      <c r="X38" s="7">
        <f>SUM(U38:$U$41)/SUM($U$34:$U$41)</f>
        <v>0.33178294573643413</v>
      </c>
    </row>
    <row r="39" spans="1:32" x14ac:dyDescent="0.2">
      <c r="A39" s="28" t="s">
        <v>8</v>
      </c>
      <c r="B39" s="1">
        <v>69</v>
      </c>
      <c r="C39" s="1">
        <v>6</v>
      </c>
      <c r="D39" s="1">
        <f t="shared" si="3"/>
        <v>63</v>
      </c>
      <c r="E39" s="6">
        <f>SUM(B39:$B$41)/SUM($B$34:$B$41)</f>
        <v>0.24606580829756797</v>
      </c>
      <c r="F39" s="6">
        <f>SUM(C39:$C$41)/SUM($C$34:$C$41)</f>
        <v>0.75</v>
      </c>
      <c r="G39" s="7">
        <f>SUM(D39:$D$41)/SUM($D$34:$D$41)</f>
        <v>0.21547799696509864</v>
      </c>
      <c r="I39" s="28" t="s">
        <v>17</v>
      </c>
      <c r="J39" s="28" t="s">
        <v>31</v>
      </c>
      <c r="K39" s="28" t="s">
        <v>32</v>
      </c>
      <c r="R39" s="28" t="s">
        <v>8</v>
      </c>
      <c r="S39" s="1">
        <v>69</v>
      </c>
      <c r="T39" s="1">
        <v>6</v>
      </c>
      <c r="U39" s="1">
        <f t="shared" si="4"/>
        <v>63</v>
      </c>
      <c r="V39" s="6">
        <f>SUM(S39:$S$41)/SUM($S$34:$S$41)</f>
        <v>0.25109489051094891</v>
      </c>
      <c r="W39" s="6">
        <f>SUM(T39:$T$41)/SUM($T$34:$T$41)</f>
        <v>0.75</v>
      </c>
      <c r="X39" s="7">
        <f>SUM(U39:$U$41)/SUM($U$34:$U$41)</f>
        <v>0.22015503875968992</v>
      </c>
      <c r="Z39" s="31" t="s">
        <v>20</v>
      </c>
      <c r="AA39" s="32"/>
      <c r="AB39" s="33"/>
    </row>
    <row r="40" spans="1:32" x14ac:dyDescent="0.2">
      <c r="A40" s="28" t="s">
        <v>9</v>
      </c>
      <c r="B40" s="1">
        <v>51</v>
      </c>
      <c r="C40" s="1">
        <v>6</v>
      </c>
      <c r="D40" s="1">
        <f t="shared" si="3"/>
        <v>45</v>
      </c>
      <c r="E40" s="6">
        <f>SUM(B40:$B$41)/SUM($B$34:$B$41)</f>
        <v>0.14735336194563661</v>
      </c>
      <c r="F40" s="6">
        <f>SUM(C40:$C$41)/SUM($C$34:$C$41)</f>
        <v>0.6</v>
      </c>
      <c r="G40" s="7">
        <f>SUM(D40:$D$41)/SUM($D$34:$D$41)</f>
        <v>0.11987860394537178</v>
      </c>
      <c r="I40" s="37" t="s">
        <v>21</v>
      </c>
      <c r="J40" s="16">
        <v>1</v>
      </c>
      <c r="K40" s="17">
        <v>1</v>
      </c>
      <c r="R40" s="28" t="s">
        <v>9</v>
      </c>
      <c r="S40" s="1">
        <v>51</v>
      </c>
      <c r="T40" s="1">
        <v>6</v>
      </c>
      <c r="U40" s="1">
        <f t="shared" si="4"/>
        <v>45</v>
      </c>
      <c r="V40" s="6">
        <f>SUM(S40:$S$41)/SUM($S$34:$S$41)</f>
        <v>0.15036496350364964</v>
      </c>
      <c r="W40" s="6">
        <f>SUM(T40:$T$41)/SUM($T$34:$T$41)</f>
        <v>0.6</v>
      </c>
      <c r="X40" s="7">
        <f>SUM(U40:$U$41)/SUM($U$34:$U$41)</f>
        <v>0.12248062015503876</v>
      </c>
      <c r="Z40" s="28" t="s">
        <v>17</v>
      </c>
      <c r="AA40" s="28" t="s">
        <v>31</v>
      </c>
      <c r="AB40" s="28" t="s">
        <v>32</v>
      </c>
    </row>
    <row r="41" spans="1:32" x14ac:dyDescent="0.2">
      <c r="A41" s="28" t="s">
        <v>10</v>
      </c>
      <c r="B41" s="1">
        <v>52</v>
      </c>
      <c r="C41" s="1">
        <v>18</v>
      </c>
      <c r="D41" s="1">
        <f t="shared" si="3"/>
        <v>34</v>
      </c>
      <c r="E41" s="6">
        <f>SUM(B41:$B$41)/SUM($B$34:$B$41)</f>
        <v>7.4391988555078684E-2</v>
      </c>
      <c r="F41" s="6">
        <f>SUM(C41:$C$41)/SUM($C$34:$C$41)</f>
        <v>0.45</v>
      </c>
      <c r="G41" s="7">
        <f>SUM(D41:$D$41)/SUM($D$34:$D$41)</f>
        <v>5.1593323216995446E-2</v>
      </c>
      <c r="I41" s="37"/>
      <c r="J41" s="18">
        <v>0</v>
      </c>
      <c r="K41" s="19">
        <v>0</v>
      </c>
      <c r="R41" s="28" t="s">
        <v>10</v>
      </c>
      <c r="S41" s="1">
        <v>52</v>
      </c>
      <c r="T41" s="1">
        <v>18</v>
      </c>
      <c r="U41" s="1">
        <f t="shared" si="4"/>
        <v>34</v>
      </c>
      <c r="V41" s="6">
        <f>SUM(S41:$S$41)/SUM($S$34:$S$41)</f>
        <v>7.5912408759124084E-2</v>
      </c>
      <c r="W41" s="6">
        <f>SUM(T41:$T$41)/SUM($T$34:$T$41)</f>
        <v>0.45</v>
      </c>
      <c r="X41" s="7">
        <f>SUM(U41:$U$41)/SUM($U$34:$U$41)</f>
        <v>5.2713178294573643E-2</v>
      </c>
      <c r="Z41" s="39" t="s">
        <v>21</v>
      </c>
      <c r="AA41" s="16">
        <v>1</v>
      </c>
      <c r="AB41" s="17">
        <v>1</v>
      </c>
    </row>
    <row r="42" spans="1:32" x14ac:dyDescent="0.2">
      <c r="A42" s="36" t="s">
        <v>14</v>
      </c>
      <c r="B42" s="1">
        <f>SUM(B34:B41)</f>
        <v>699</v>
      </c>
      <c r="C42" s="1">
        <f>SUM(C34:C41)</f>
        <v>40</v>
      </c>
      <c r="D42" s="9">
        <f>SUM(D34:D41)</f>
        <v>659</v>
      </c>
      <c r="E42" s="10">
        <v>0</v>
      </c>
      <c r="F42" s="10">
        <v>0</v>
      </c>
      <c r="G42" s="21">
        <v>0</v>
      </c>
      <c r="R42" s="36" t="s">
        <v>14</v>
      </c>
      <c r="S42" s="1">
        <f>SUM(S34:S41)</f>
        <v>685</v>
      </c>
      <c r="T42" s="1">
        <f t="shared" ref="T42" si="5">SUM(T34:T41)</f>
        <v>40</v>
      </c>
      <c r="U42" s="9">
        <f>SUM(U34:U41)</f>
        <v>645</v>
      </c>
      <c r="V42" s="10">
        <v>0</v>
      </c>
      <c r="W42" s="10">
        <v>0</v>
      </c>
      <c r="X42" s="21">
        <v>0</v>
      </c>
      <c r="Z42" s="37"/>
      <c r="AA42" s="18">
        <v>0</v>
      </c>
      <c r="AB42" s="19">
        <v>0</v>
      </c>
    </row>
    <row r="43" spans="1:32" x14ac:dyDescent="0.2">
      <c r="A43" s="20"/>
      <c r="B43" s="28" t="s">
        <v>15</v>
      </c>
      <c r="C43" s="38">
        <f>C42/B42</f>
        <v>5.7224606580829757E-2</v>
      </c>
      <c r="D43" s="1"/>
      <c r="E43" s="1"/>
      <c r="F43" s="1"/>
      <c r="G43" s="1"/>
      <c r="R43" s="1"/>
      <c r="S43" s="28" t="s">
        <v>15</v>
      </c>
      <c r="T43" s="38">
        <f>T42/S42</f>
        <v>5.8394160583941604E-2</v>
      </c>
      <c r="U43" s="1"/>
      <c r="V43" s="1"/>
      <c r="W43" s="1"/>
      <c r="X43" s="1"/>
    </row>
    <row r="44" spans="1:32" x14ac:dyDescent="0.2">
      <c r="A44" s="20"/>
      <c r="B44" s="1"/>
      <c r="C44" s="6"/>
      <c r="D44" s="1"/>
      <c r="E44" s="1"/>
      <c r="F44" s="1"/>
      <c r="G44" s="1"/>
    </row>
    <row r="45" spans="1:32" x14ac:dyDescent="0.2">
      <c r="A45" s="20"/>
      <c r="B45" s="1"/>
      <c r="C45" s="6"/>
      <c r="D45" s="1"/>
      <c r="E45" s="1"/>
      <c r="F45" s="1"/>
      <c r="G45" s="1"/>
    </row>
    <row r="46" spans="1:32" x14ac:dyDescent="0.2">
      <c r="A46" s="40" t="s">
        <v>22</v>
      </c>
      <c r="B46" s="4" cm="1">
        <f t="array" ref="B46">SUMPRODUCT(F34:F41+F35:F42,G34:G41-G35:G42)/2</f>
        <v>0.83913125948406686</v>
      </c>
      <c r="C46" s="6"/>
      <c r="D46" s="1"/>
      <c r="E46" s="1"/>
      <c r="F46" s="1"/>
      <c r="G46" s="1"/>
      <c r="I46" s="40" t="s">
        <v>22</v>
      </c>
      <c r="J46" s="4" cm="1">
        <f t="array" ref="J46">SUMPRODUCT(F34:F41+F35:F42,E34:E41-E35:E42)/2</f>
        <v>0.8197246065808298</v>
      </c>
      <c r="R46" s="40" t="s">
        <v>22</v>
      </c>
      <c r="S46" s="4" cm="1">
        <f t="array" ref="S46">SUMPRODUCT(W35:W42+W34:W41,X34:X41-X35:X42)/2</f>
        <v>0.83763565891472869</v>
      </c>
      <c r="Z46" s="40" t="s">
        <v>22</v>
      </c>
      <c r="AA46" s="4" cm="1">
        <f t="array" ref="AA46">SUMPRODUCT(W35:W42+W34:W41,V34:V41-V35:V42)/2</f>
        <v>0.81791970802919711</v>
      </c>
    </row>
    <row r="47" spans="1:32" x14ac:dyDescent="0.2">
      <c r="A47" s="40" t="s">
        <v>34</v>
      </c>
      <c r="B47" s="21">
        <f>2*B46-1</f>
        <v>0.67826251896813372</v>
      </c>
      <c r="C47" s="6"/>
      <c r="D47" s="1"/>
      <c r="E47" s="1"/>
      <c r="F47" s="1"/>
      <c r="G47" s="1"/>
      <c r="I47" s="40" t="s">
        <v>34</v>
      </c>
      <c r="J47" s="21">
        <f>2*J46-1</f>
        <v>0.63944921316165959</v>
      </c>
      <c r="R47" s="40" t="s">
        <v>34</v>
      </c>
      <c r="S47" s="21">
        <f>2*S46-1</f>
        <v>0.67527131782945737</v>
      </c>
      <c r="Z47" s="40" t="s">
        <v>34</v>
      </c>
      <c r="AA47" s="21">
        <f>2*AA46-1</f>
        <v>0.63583941605839422</v>
      </c>
    </row>
    <row r="48" spans="1:32" x14ac:dyDescent="0.2">
      <c r="A48" s="20"/>
      <c r="B48" s="1"/>
      <c r="C48" s="6"/>
      <c r="D48" s="1"/>
      <c r="E48" s="1"/>
      <c r="F48" s="1"/>
      <c r="G48" s="1"/>
    </row>
    <row r="49" spans="1:29" x14ac:dyDescent="0.2">
      <c r="A49" s="20"/>
      <c r="B49" s="1"/>
      <c r="C49" s="6"/>
      <c r="D49" s="1"/>
      <c r="E49" s="1"/>
      <c r="F49" s="1"/>
      <c r="G49" s="1"/>
    </row>
    <row r="50" spans="1:29" x14ac:dyDescent="0.2">
      <c r="A50" s="20"/>
      <c r="B50" s="1"/>
      <c r="C50" s="6"/>
      <c r="D50" s="1"/>
      <c r="E50" s="1"/>
      <c r="F50" s="1"/>
      <c r="G50" s="1"/>
    </row>
    <row r="51" spans="1:29" x14ac:dyDescent="0.2">
      <c r="A51" s="20"/>
      <c r="B51" s="1"/>
      <c r="C51" s="6"/>
      <c r="D51" s="1"/>
      <c r="E51" s="1"/>
      <c r="F51" s="1"/>
      <c r="G51" s="1"/>
    </row>
    <row r="52" spans="1:29" x14ac:dyDescent="0.2">
      <c r="A52" s="20"/>
      <c r="B52" s="1"/>
      <c r="C52" s="6"/>
      <c r="D52" s="1"/>
      <c r="E52" s="1"/>
      <c r="F52" s="1"/>
      <c r="G52" s="1"/>
    </row>
    <row r="53" spans="1:29" x14ac:dyDescent="0.2">
      <c r="A53" s="20"/>
      <c r="B53" s="1"/>
      <c r="C53" s="6"/>
      <c r="D53" s="1"/>
      <c r="E53" s="1"/>
      <c r="F53" s="1"/>
      <c r="G53" s="1"/>
    </row>
    <row r="54" spans="1:29" x14ac:dyDescent="0.2">
      <c r="A54" s="20"/>
      <c r="B54" s="1"/>
      <c r="C54" s="6"/>
      <c r="D54" s="1"/>
      <c r="E54" s="1"/>
      <c r="F54" s="1"/>
      <c r="G54" s="1"/>
    </row>
    <row r="55" spans="1:29" x14ac:dyDescent="0.2">
      <c r="A55" s="20"/>
      <c r="B55" s="1"/>
      <c r="C55" s="6"/>
      <c r="D55" s="1"/>
      <c r="E55" s="1"/>
      <c r="F55" s="1"/>
      <c r="G55" s="1"/>
    </row>
    <row r="56" spans="1:29" x14ac:dyDescent="0.2">
      <c r="A56" s="20"/>
      <c r="B56" s="1"/>
      <c r="C56" s="6"/>
      <c r="D56" s="1"/>
      <c r="E56" s="1"/>
      <c r="F56" s="1"/>
      <c r="G56" s="1"/>
    </row>
    <row r="57" spans="1:29" x14ac:dyDescent="0.2">
      <c r="A57" s="20"/>
      <c r="B57" s="1"/>
      <c r="C57" s="6"/>
      <c r="D57" s="1"/>
      <c r="E57" s="1"/>
      <c r="F57" s="1"/>
      <c r="G57" s="1"/>
    </row>
    <row r="58" spans="1:29" x14ac:dyDescent="0.2">
      <c r="A58" s="20"/>
      <c r="B58" s="1"/>
      <c r="C58" s="6"/>
      <c r="D58" s="1"/>
      <c r="E58" s="1"/>
      <c r="F58" s="1"/>
      <c r="G58" s="1"/>
    </row>
    <row r="59" spans="1:29" x14ac:dyDescent="0.2">
      <c r="A59" s="20"/>
      <c r="B59" s="1"/>
      <c r="C59" s="6"/>
      <c r="D59" s="1"/>
      <c r="E59" s="1"/>
      <c r="F59" s="1"/>
      <c r="G59" s="1"/>
    </row>
    <row r="60" spans="1:29" x14ac:dyDescent="0.2">
      <c r="A60" s="20"/>
      <c r="B60" s="1"/>
      <c r="C60" s="6"/>
      <c r="D60" s="1"/>
      <c r="E60" s="1"/>
      <c r="F60" s="1"/>
      <c r="G60" s="1"/>
    </row>
    <row r="61" spans="1:29" x14ac:dyDescent="0.2">
      <c r="A61" s="20"/>
      <c r="B61" s="1"/>
      <c r="C61" s="6"/>
      <c r="D61" s="1"/>
      <c r="E61" s="1"/>
      <c r="F61" s="1"/>
      <c r="G61" s="1"/>
    </row>
    <row r="62" spans="1:29" x14ac:dyDescent="0.2">
      <c r="A62" s="20"/>
      <c r="B62" s="1"/>
      <c r="C62" s="6"/>
      <c r="D62" s="1"/>
      <c r="E62" s="1"/>
      <c r="F62" s="1"/>
      <c r="G62" s="1"/>
    </row>
    <row r="63" spans="1:29" x14ac:dyDescent="0.2">
      <c r="A63" s="24" t="s">
        <v>33</v>
      </c>
      <c r="B63" s="26">
        <v>41821</v>
      </c>
      <c r="C63" s="26">
        <v>42186</v>
      </c>
      <c r="D63" s="25" t="s">
        <v>1</v>
      </c>
      <c r="E63" s="25"/>
      <c r="F63" s="25"/>
      <c r="G63" s="27"/>
      <c r="R63" s="24" t="s">
        <v>33</v>
      </c>
      <c r="S63" s="26">
        <v>41821</v>
      </c>
      <c r="T63" s="26">
        <v>42186</v>
      </c>
      <c r="U63" s="25" t="s">
        <v>11</v>
      </c>
      <c r="V63" s="25"/>
      <c r="W63" s="25"/>
      <c r="X63" s="27"/>
    </row>
    <row r="64" spans="1:29" x14ac:dyDescent="0.2">
      <c r="A64" s="28" t="s">
        <v>2</v>
      </c>
      <c r="B64" s="23" t="s">
        <v>29</v>
      </c>
      <c r="C64" s="28" t="s">
        <v>30</v>
      </c>
      <c r="D64" s="28" t="s">
        <v>12</v>
      </c>
      <c r="E64" s="28" t="s">
        <v>31</v>
      </c>
      <c r="F64" s="28" t="s">
        <v>32</v>
      </c>
      <c r="G64" s="28" t="s">
        <v>13</v>
      </c>
      <c r="I64" s="31" t="s">
        <v>16</v>
      </c>
      <c r="J64" s="32"/>
      <c r="K64" s="32"/>
      <c r="L64" s="33"/>
      <c r="R64" s="28" t="s">
        <v>2</v>
      </c>
      <c r="S64" s="23" t="s">
        <v>29</v>
      </c>
      <c r="T64" s="28" t="s">
        <v>30</v>
      </c>
      <c r="U64" s="28" t="s">
        <v>12</v>
      </c>
      <c r="V64" s="28" t="s">
        <v>31</v>
      </c>
      <c r="W64" s="28" t="s">
        <v>32</v>
      </c>
      <c r="X64" s="28" t="s">
        <v>13</v>
      </c>
      <c r="Z64" s="31" t="s">
        <v>16</v>
      </c>
      <c r="AA64" s="32"/>
      <c r="AB64" s="32"/>
      <c r="AC64" s="33"/>
    </row>
    <row r="65" spans="1:29" x14ac:dyDescent="0.2">
      <c r="A65" s="28" t="s">
        <v>3</v>
      </c>
      <c r="B65" s="3">
        <v>77</v>
      </c>
      <c r="C65" s="3">
        <v>0</v>
      </c>
      <c r="D65" s="3">
        <f>B65-C65</f>
        <v>77</v>
      </c>
      <c r="E65" s="41">
        <f>SUM(B65:$B$72)/SUM($B$65:$B$72)</f>
        <v>1</v>
      </c>
      <c r="F65" s="41">
        <f>SUM(C65:$C$72)/SUM($C$65:$C$72)</f>
        <v>1</v>
      </c>
      <c r="G65" s="7">
        <f>SUM(D65:$D$72)/SUM($D$65:$D$72)</f>
        <v>1</v>
      </c>
      <c r="I65" s="28" t="s">
        <v>17</v>
      </c>
      <c r="J65" s="22" t="s">
        <v>31</v>
      </c>
      <c r="K65" s="22" t="s">
        <v>32</v>
      </c>
      <c r="L65" s="23" t="s">
        <v>13</v>
      </c>
      <c r="R65" s="28" t="s">
        <v>3</v>
      </c>
      <c r="S65">
        <v>76</v>
      </c>
      <c r="T65">
        <v>0</v>
      </c>
      <c r="U65">
        <f>S65-T65</f>
        <v>76</v>
      </c>
      <c r="V65" s="45">
        <f>SUM(S65:$S$72)/SUM($S$65:$S$72)</f>
        <v>1</v>
      </c>
      <c r="W65" s="45">
        <f>SUM(T65:$T$72)/SUM($T$65:$T$72)</f>
        <v>1</v>
      </c>
      <c r="X65" s="46">
        <f>SUM(U65:$U$72)/SUM($U$65:$U$72)</f>
        <v>1</v>
      </c>
      <c r="Z65" s="28" t="s">
        <v>17</v>
      </c>
      <c r="AA65" s="22" t="s">
        <v>31</v>
      </c>
      <c r="AB65" s="22" t="s">
        <v>32</v>
      </c>
      <c r="AC65" s="23" t="s">
        <v>13</v>
      </c>
    </row>
    <row r="66" spans="1:29" x14ac:dyDescent="0.2">
      <c r="A66" s="28" t="s">
        <v>4</v>
      </c>
      <c r="B66" s="1">
        <v>110</v>
      </c>
      <c r="C66" s="1">
        <v>0</v>
      </c>
      <c r="D66" s="1">
        <f t="shared" ref="D66:D72" si="6">B66-C66</f>
        <v>110</v>
      </c>
      <c r="E66" s="6">
        <f>SUM(B66:$B$72)/SUM($B$65:$B$72)</f>
        <v>0.8849028400597907</v>
      </c>
      <c r="F66" s="6">
        <f>SUM(C66:$C$72)/SUM($C$65:$C$72)</f>
        <v>1</v>
      </c>
      <c r="G66" s="7">
        <f>SUM(D66:$D$72)/SUM($D$65:$D$72)</f>
        <v>0.88024883359253503</v>
      </c>
      <c r="I66" s="39" t="s">
        <v>18</v>
      </c>
      <c r="J66" s="6">
        <v>1</v>
      </c>
      <c r="K66" s="11">
        <v>1</v>
      </c>
      <c r="L66" s="13">
        <v>1</v>
      </c>
      <c r="R66" s="28" t="s">
        <v>4</v>
      </c>
      <c r="S66">
        <v>110</v>
      </c>
      <c r="T66">
        <v>0</v>
      </c>
      <c r="U66">
        <f t="shared" ref="U66:U72" si="7">S66-T66</f>
        <v>110</v>
      </c>
      <c r="V66" s="45">
        <f>SUM(S66:$S$72)/SUM($S$65:$S$72)</f>
        <v>0.88484848484848488</v>
      </c>
      <c r="W66" s="45">
        <f>SUM(T66:$T$72)/SUM($T$65:$T$72)</f>
        <v>1</v>
      </c>
      <c r="X66" s="7">
        <f>SUM(U66:$U$72)/SUM($U$65:$U$72)</f>
        <v>0.88012618296529965</v>
      </c>
      <c r="Z66" s="39" t="s">
        <v>18</v>
      </c>
      <c r="AA66" s="6">
        <v>1</v>
      </c>
      <c r="AB66" s="11">
        <v>1</v>
      </c>
      <c r="AC66" s="13">
        <v>1</v>
      </c>
    </row>
    <row r="67" spans="1:29" x14ac:dyDescent="0.2">
      <c r="A67" s="28" t="s">
        <v>5</v>
      </c>
      <c r="B67" s="1">
        <v>136</v>
      </c>
      <c r="C67" s="1">
        <v>0</v>
      </c>
      <c r="D67" s="1">
        <f t="shared" si="6"/>
        <v>136</v>
      </c>
      <c r="E67" s="6">
        <f>SUM(B67:$B$72)/SUM($B$65:$B$72)</f>
        <v>0.72047832585949179</v>
      </c>
      <c r="F67" s="6">
        <f>SUM(C67:$C$72)/SUM($C$65:$C$72)</f>
        <v>1</v>
      </c>
      <c r="G67" s="7">
        <f>SUM(D67:$D$72)/SUM($D$65:$D$72)</f>
        <v>0.70917573872472783</v>
      </c>
      <c r="I67" s="37" t="s">
        <v>19</v>
      </c>
      <c r="J67" s="6">
        <f>C74</f>
        <v>3.8863976083707022E-2</v>
      </c>
      <c r="K67" s="11">
        <v>1</v>
      </c>
      <c r="L67" s="13">
        <v>0</v>
      </c>
      <c r="R67" s="28" t="s">
        <v>5</v>
      </c>
      <c r="S67">
        <v>133</v>
      </c>
      <c r="T67">
        <v>0</v>
      </c>
      <c r="U67">
        <f t="shared" si="7"/>
        <v>133</v>
      </c>
      <c r="V67" s="45">
        <f>SUM(S67:$S$72)/SUM($S$65:$S$72)</f>
        <v>0.71818181818181814</v>
      </c>
      <c r="W67" s="45">
        <f>SUM(T67:$T$72)/SUM($T$65:$T$72)</f>
        <v>1</v>
      </c>
      <c r="X67" s="7">
        <f>SUM(U67:$U$72)/SUM($U$65:$U$72)</f>
        <v>0.70662460567823349</v>
      </c>
      <c r="Z67" s="37" t="s">
        <v>19</v>
      </c>
      <c r="AA67" s="6">
        <f>T74</f>
        <v>3.9393939393939391E-2</v>
      </c>
      <c r="AB67" s="11">
        <v>1</v>
      </c>
      <c r="AC67" s="13">
        <v>0</v>
      </c>
    </row>
    <row r="68" spans="1:29" x14ac:dyDescent="0.2">
      <c r="A68" s="28" t="s">
        <v>6</v>
      </c>
      <c r="B68" s="1">
        <v>128</v>
      </c>
      <c r="C68" s="1">
        <v>2</v>
      </c>
      <c r="D68" s="1">
        <f t="shared" si="6"/>
        <v>126</v>
      </c>
      <c r="E68" s="6">
        <f>SUM(B68:$B$72)/SUM($B$65:$B$72)</f>
        <v>0.51718983557548581</v>
      </c>
      <c r="F68" s="6">
        <f>SUM(C68:$C$72)/SUM($C$65:$C$72)</f>
        <v>1</v>
      </c>
      <c r="G68" s="7">
        <f>SUM(D68:$D$72)/SUM($D$65:$D$72)</f>
        <v>0.49766718506998447</v>
      </c>
      <c r="I68" s="38"/>
      <c r="J68" s="10">
        <v>0</v>
      </c>
      <c r="K68" s="14">
        <v>0</v>
      </c>
      <c r="L68" s="15">
        <v>0</v>
      </c>
      <c r="R68" s="28" t="s">
        <v>6</v>
      </c>
      <c r="S68">
        <v>127</v>
      </c>
      <c r="T68">
        <v>2</v>
      </c>
      <c r="U68">
        <f t="shared" si="7"/>
        <v>125</v>
      </c>
      <c r="V68" s="45">
        <f>SUM(S68:$S$72)/SUM($S$65:$S$72)</f>
        <v>0.51666666666666672</v>
      </c>
      <c r="W68" s="45">
        <f>SUM(T68:$T$72)/SUM($T$65:$T$72)</f>
        <v>1</v>
      </c>
      <c r="X68" s="7">
        <f>SUM(U68:$U$72)/SUM($U$65:$U$72)</f>
        <v>0.49684542586750791</v>
      </c>
      <c r="Z68" s="38"/>
      <c r="AA68" s="10">
        <v>0</v>
      </c>
      <c r="AB68" s="14">
        <v>0</v>
      </c>
      <c r="AC68" s="15">
        <v>0</v>
      </c>
    </row>
    <row r="69" spans="1:29" x14ac:dyDescent="0.2">
      <c r="A69" s="28" t="s">
        <v>7</v>
      </c>
      <c r="B69" s="1">
        <v>66</v>
      </c>
      <c r="C69" s="1">
        <v>2</v>
      </c>
      <c r="D69" s="1">
        <f t="shared" si="6"/>
        <v>64</v>
      </c>
      <c r="E69" s="6">
        <f>SUM(B69:$B$72)/SUM($B$65:$B$72)</f>
        <v>0.32585949177877427</v>
      </c>
      <c r="F69" s="6">
        <f>SUM(C69:$C$72)/SUM($C$65:$C$72)</f>
        <v>0.92307692307692313</v>
      </c>
      <c r="G69" s="7">
        <f>SUM(D69:$D$72)/SUM($D$65:$D$72)</f>
        <v>0.30171073094867806</v>
      </c>
      <c r="R69" s="28" t="s">
        <v>7</v>
      </c>
      <c r="S69">
        <v>63</v>
      </c>
      <c r="T69">
        <v>2</v>
      </c>
      <c r="U69">
        <f t="shared" si="7"/>
        <v>61</v>
      </c>
      <c r="V69" s="45">
        <f>SUM(S69:$S$72)/SUM($S$65:$S$72)</f>
        <v>0.32424242424242422</v>
      </c>
      <c r="W69" s="45">
        <f>SUM(T69:$T$72)/SUM($T$65:$T$72)</f>
        <v>0.92307692307692313</v>
      </c>
      <c r="X69" s="7">
        <f>SUM(U69:$U$72)/SUM($U$65:$U$72)</f>
        <v>0.29968454258675081</v>
      </c>
    </row>
    <row r="70" spans="1:29" x14ac:dyDescent="0.2">
      <c r="A70" s="28" t="s">
        <v>8</v>
      </c>
      <c r="B70" s="1">
        <v>58</v>
      </c>
      <c r="C70" s="1">
        <v>5</v>
      </c>
      <c r="D70" s="1">
        <f t="shared" si="6"/>
        <v>53</v>
      </c>
      <c r="E70" s="6">
        <f>SUM(B70:$B$72)/SUM($B$65:$B$72)</f>
        <v>0.22720478325859492</v>
      </c>
      <c r="F70" s="6">
        <f>SUM(C70:$C$72)/SUM($C$65:$C$72)</f>
        <v>0.84615384615384615</v>
      </c>
      <c r="G70" s="7">
        <f>SUM(D70:$D$72)/SUM($D$65:$D$72)</f>
        <v>0.20217729393468117</v>
      </c>
      <c r="I70" s="31" t="s">
        <v>20</v>
      </c>
      <c r="J70" s="32"/>
      <c r="K70" s="33"/>
      <c r="R70" s="28" t="s">
        <v>8</v>
      </c>
      <c r="S70">
        <v>58</v>
      </c>
      <c r="T70">
        <v>5</v>
      </c>
      <c r="U70">
        <f t="shared" si="7"/>
        <v>53</v>
      </c>
      <c r="V70" s="45">
        <f>SUM(S70:$S$72)/SUM($S$65:$S$72)</f>
        <v>0.22878787878787879</v>
      </c>
      <c r="W70" s="45">
        <f>SUM(T70:$T$72)/SUM($T$65:$T$72)</f>
        <v>0.84615384615384615</v>
      </c>
      <c r="X70" s="7">
        <f>SUM(U70:$U$72)/SUM($U$65:$U$72)</f>
        <v>0.20347003154574134</v>
      </c>
      <c r="Z70" s="31" t="s">
        <v>20</v>
      </c>
      <c r="AA70" s="32"/>
      <c r="AB70" s="33"/>
    </row>
    <row r="71" spans="1:29" x14ac:dyDescent="0.2">
      <c r="A71" s="28" t="s">
        <v>9</v>
      </c>
      <c r="B71" s="1">
        <v>40</v>
      </c>
      <c r="C71" s="1">
        <v>6</v>
      </c>
      <c r="D71" s="1">
        <f t="shared" si="6"/>
        <v>34</v>
      </c>
      <c r="E71" s="6">
        <f>SUM(B71:$B$72)/SUM($B$65:$B$72)</f>
        <v>0.14050822122571002</v>
      </c>
      <c r="F71" s="6">
        <f>SUM(C71:$C$72)/SUM($C$65:$C$72)</f>
        <v>0.65384615384615385</v>
      </c>
      <c r="G71" s="7">
        <f>SUM(D71:$D$72)/SUM($D$65:$D$72)</f>
        <v>0.11975116640746501</v>
      </c>
      <c r="I71" s="28" t="s">
        <v>17</v>
      </c>
      <c r="J71" s="28" t="s">
        <v>31</v>
      </c>
      <c r="K71" s="28" t="s">
        <v>32</v>
      </c>
      <c r="R71" s="28" t="s">
        <v>9</v>
      </c>
      <c r="S71">
        <v>39</v>
      </c>
      <c r="T71">
        <v>6</v>
      </c>
      <c r="U71">
        <f t="shared" si="7"/>
        <v>33</v>
      </c>
      <c r="V71" s="45">
        <f>SUM(S71:$S$72)/SUM($S$65:$S$72)</f>
        <v>0.1409090909090909</v>
      </c>
      <c r="W71" s="45">
        <f>SUM(T71:$T$72)/SUM($T$65:$T$72)</f>
        <v>0.65384615384615385</v>
      </c>
      <c r="X71" s="7">
        <f>SUM(U71:$U$72)/SUM($U$65:$U$72)</f>
        <v>0.11987381703470032</v>
      </c>
      <c r="Z71" s="28" t="s">
        <v>17</v>
      </c>
      <c r="AA71" s="28" t="s">
        <v>31</v>
      </c>
      <c r="AB71" s="28" t="s">
        <v>32</v>
      </c>
    </row>
    <row r="72" spans="1:29" x14ac:dyDescent="0.2">
      <c r="A72" s="28" t="s">
        <v>10</v>
      </c>
      <c r="B72" s="1">
        <v>54</v>
      </c>
      <c r="C72" s="1">
        <v>11</v>
      </c>
      <c r="D72" s="1">
        <f t="shared" si="6"/>
        <v>43</v>
      </c>
      <c r="E72" s="6">
        <f>SUM(B72:$B$72)/SUM($B$65:$B$72)</f>
        <v>8.0717488789237665E-2</v>
      </c>
      <c r="F72" s="6">
        <f>SUM(C72:$C$72)/SUM($C$65:$C$72)</f>
        <v>0.42307692307692307</v>
      </c>
      <c r="G72" s="7">
        <f>SUM(D72:$D$72)/SUM($D$65:$D$72)</f>
        <v>6.6874027993779159E-2</v>
      </c>
      <c r="I72" s="37" t="s">
        <v>21</v>
      </c>
      <c r="J72" s="16">
        <v>1</v>
      </c>
      <c r="K72" s="17">
        <v>1</v>
      </c>
      <c r="R72" s="28" t="s">
        <v>10</v>
      </c>
      <c r="S72">
        <v>54</v>
      </c>
      <c r="T72">
        <v>11</v>
      </c>
      <c r="U72">
        <f t="shared" si="7"/>
        <v>43</v>
      </c>
      <c r="V72" s="45">
        <f>SUM(S72:$S$72)/SUM($S$65:$S$72)</f>
        <v>8.1818181818181818E-2</v>
      </c>
      <c r="W72" s="45">
        <f>SUM(T72:$T$72)/SUM($T$65:$T$72)</f>
        <v>0.42307692307692307</v>
      </c>
      <c r="X72" s="7">
        <f>SUM(U72:$U$72)/SUM($U$65:$U$72)</f>
        <v>6.7823343848580436E-2</v>
      </c>
      <c r="Z72" s="37" t="s">
        <v>21</v>
      </c>
      <c r="AA72" s="16">
        <v>1</v>
      </c>
      <c r="AB72" s="17">
        <v>1</v>
      </c>
    </row>
    <row r="73" spans="1:29" x14ac:dyDescent="0.2">
      <c r="A73" s="44" t="s">
        <v>14</v>
      </c>
      <c r="B73" s="8">
        <f>SUM(B65:B72)</f>
        <v>669</v>
      </c>
      <c r="C73" s="9">
        <f t="shared" ref="C73:D73" si="8">SUM(C65:C72)</f>
        <v>26</v>
      </c>
      <c r="D73" s="9">
        <f t="shared" si="8"/>
        <v>643</v>
      </c>
      <c r="E73" s="10">
        <v>0</v>
      </c>
      <c r="F73" s="10">
        <v>0</v>
      </c>
      <c r="G73" s="21">
        <v>0</v>
      </c>
      <c r="I73" s="37"/>
      <c r="J73" s="18">
        <v>0</v>
      </c>
      <c r="K73" s="19">
        <v>0</v>
      </c>
      <c r="R73" s="36" t="s">
        <v>14</v>
      </c>
      <c r="S73">
        <f>SUM(S65:S72)</f>
        <v>660</v>
      </c>
      <c r="T73" s="9">
        <f t="shared" ref="T73:U73" si="9">SUM(T65:T72)</f>
        <v>26</v>
      </c>
      <c r="U73" s="9">
        <f t="shared" si="9"/>
        <v>634</v>
      </c>
      <c r="V73" s="10">
        <v>0</v>
      </c>
      <c r="W73" s="10">
        <v>0</v>
      </c>
      <c r="X73" s="21">
        <v>0</v>
      </c>
      <c r="Z73" s="37"/>
      <c r="AA73" s="18">
        <v>0</v>
      </c>
      <c r="AB73" s="19">
        <v>0</v>
      </c>
    </row>
    <row r="74" spans="1:29" x14ac:dyDescent="0.2">
      <c r="B74" s="30" t="s">
        <v>15</v>
      </c>
      <c r="C74" s="35">
        <f>C73/B73</f>
        <v>3.8863976083707022E-2</v>
      </c>
      <c r="S74" s="28" t="s">
        <v>15</v>
      </c>
      <c r="T74" s="38">
        <f>T73/S73</f>
        <v>3.9393939393939391E-2</v>
      </c>
    </row>
    <row r="77" spans="1:29" x14ac:dyDescent="0.2">
      <c r="A77" s="40" t="s">
        <v>22</v>
      </c>
      <c r="B77" s="29" cm="1">
        <f t="array" ref="B77">SUMPRODUCT(F65:F72+F66:F73,G65:G72-G66:G73)/2</f>
        <v>0.88323962196434969</v>
      </c>
      <c r="I77" s="40" t="s">
        <v>22</v>
      </c>
      <c r="J77" s="29" cm="1">
        <f t="array" ref="J77">SUMPRODUCT(F65:F72+F66:F73,E65:E72-E66:E73)/2</f>
        <v>0.86834540646199831</v>
      </c>
      <c r="R77" s="40" t="s">
        <v>22</v>
      </c>
      <c r="S77" cm="1">
        <f t="array" ref="S77">SUMPRODUCT(W65:W72+W66:W73,X65:X72-X66:X73)/2</f>
        <v>0.88291676777481187</v>
      </c>
      <c r="Z77" s="40" t="s">
        <v>22</v>
      </c>
      <c r="AA77" cm="1">
        <f t="array" ref="AA77">SUMPRODUCT(W65:W72+W66:W73,V65:V72-V66:V73)/2</f>
        <v>0.86783216783216788</v>
      </c>
    </row>
    <row r="78" spans="1:29" x14ac:dyDescent="0.2">
      <c r="A78" s="40" t="s">
        <v>34</v>
      </c>
      <c r="B78" s="35">
        <f>2*B77-1</f>
        <v>0.76647924392869937</v>
      </c>
      <c r="I78" s="40" t="s">
        <v>34</v>
      </c>
      <c r="J78" s="35">
        <f>2*J77-1</f>
        <v>0.73669081292399663</v>
      </c>
      <c r="R78" s="40" t="s">
        <v>34</v>
      </c>
      <c r="S78" s="45">
        <f>2*S77-1</f>
        <v>0.76583353554962375</v>
      </c>
      <c r="Z78" s="40" t="s">
        <v>34</v>
      </c>
      <c r="AA78" s="45">
        <f>2*AA77-1</f>
        <v>0.73566433566433576</v>
      </c>
    </row>
    <row r="94" spans="1:29" x14ac:dyDescent="0.2">
      <c r="A94" s="24" t="s">
        <v>33</v>
      </c>
      <c r="B94" s="26">
        <v>42186</v>
      </c>
      <c r="C94" s="26">
        <v>42552</v>
      </c>
      <c r="D94" s="25" t="s">
        <v>1</v>
      </c>
      <c r="E94" s="25"/>
      <c r="F94" s="25"/>
      <c r="G94" s="27"/>
      <c r="R94" s="24" t="s">
        <v>33</v>
      </c>
      <c r="S94" s="26">
        <v>42186</v>
      </c>
      <c r="T94" s="26">
        <v>42552</v>
      </c>
      <c r="U94" s="25" t="s">
        <v>11</v>
      </c>
      <c r="V94" s="25"/>
      <c r="W94" s="25"/>
      <c r="X94" s="27"/>
    </row>
    <row r="95" spans="1:29" x14ac:dyDescent="0.2">
      <c r="A95" s="28" t="s">
        <v>2</v>
      </c>
      <c r="B95" s="23" t="s">
        <v>29</v>
      </c>
      <c r="C95" s="28" t="s">
        <v>30</v>
      </c>
      <c r="D95" s="28" t="s">
        <v>12</v>
      </c>
      <c r="E95" s="28" t="s">
        <v>31</v>
      </c>
      <c r="F95" s="28" t="s">
        <v>32</v>
      </c>
      <c r="G95" s="28" t="s">
        <v>13</v>
      </c>
      <c r="I95" s="31" t="s">
        <v>16</v>
      </c>
      <c r="J95" s="32"/>
      <c r="K95" s="32"/>
      <c r="L95" s="33"/>
      <c r="R95" s="28" t="s">
        <v>2</v>
      </c>
      <c r="S95" s="23" t="s">
        <v>29</v>
      </c>
      <c r="T95" s="28" t="s">
        <v>30</v>
      </c>
      <c r="U95" s="28" t="s">
        <v>12</v>
      </c>
      <c r="V95" s="28" t="s">
        <v>31</v>
      </c>
      <c r="W95" s="28" t="s">
        <v>32</v>
      </c>
      <c r="X95" s="28" t="s">
        <v>13</v>
      </c>
      <c r="Z95" s="31" t="s">
        <v>16</v>
      </c>
      <c r="AA95" s="32"/>
      <c r="AB95" s="32"/>
      <c r="AC95" s="33"/>
    </row>
    <row r="96" spans="1:29" x14ac:dyDescent="0.2">
      <c r="A96" s="28" t="s">
        <v>3</v>
      </c>
      <c r="B96">
        <v>82</v>
      </c>
      <c r="C96">
        <v>0</v>
      </c>
      <c r="D96">
        <f>B96-C96</f>
        <v>82</v>
      </c>
      <c r="E96" s="45">
        <f>SUM(B96:$B$103)/SUM($B$96:$B$103)</f>
        <v>1</v>
      </c>
      <c r="F96" s="45">
        <f>SUM(C96:$C$103)/SUM($C$96:$C$103)</f>
        <v>1</v>
      </c>
      <c r="G96" s="46">
        <f>SUM(D96:$D$103)/SUM($D$96:$D$103)</f>
        <v>1</v>
      </c>
      <c r="I96" s="28" t="s">
        <v>17</v>
      </c>
      <c r="J96" s="22" t="s">
        <v>31</v>
      </c>
      <c r="K96" s="22" t="s">
        <v>32</v>
      </c>
      <c r="L96" s="23" t="s">
        <v>13</v>
      </c>
      <c r="R96" s="28" t="s">
        <v>3</v>
      </c>
      <c r="S96">
        <v>81</v>
      </c>
      <c r="T96">
        <v>0</v>
      </c>
      <c r="U96">
        <f>S96-T96</f>
        <v>81</v>
      </c>
      <c r="V96" s="45">
        <f>SUM(S96:$S$103)/SUM($S$96:$S$103)</f>
        <v>1</v>
      </c>
      <c r="W96" s="45">
        <f>SUM(T96:$T$103)/SUM($T$96:$T$103)</f>
        <v>1</v>
      </c>
      <c r="X96" s="46">
        <f>SUM(U96:$U$103)/SUM($U$96:$U$103)</f>
        <v>1</v>
      </c>
      <c r="Z96" s="28" t="s">
        <v>17</v>
      </c>
      <c r="AA96" s="22" t="s">
        <v>31</v>
      </c>
      <c r="AB96" s="22" t="s">
        <v>32</v>
      </c>
      <c r="AC96" s="23" t="s">
        <v>13</v>
      </c>
    </row>
    <row r="97" spans="1:29" x14ac:dyDescent="0.2">
      <c r="A97" s="28" t="s">
        <v>4</v>
      </c>
      <c r="B97">
        <v>114</v>
      </c>
      <c r="C97">
        <v>0</v>
      </c>
      <c r="D97">
        <f t="shared" ref="D97:D103" si="10">B97-C97</f>
        <v>114</v>
      </c>
      <c r="E97" s="45">
        <f>SUM(B97:$B$103)/SUM($B$96:$B$103)</f>
        <v>0.87286821705426354</v>
      </c>
      <c r="F97" s="45">
        <f>SUM(C97:$C$103)/SUM($C$96:$C$103)</f>
        <v>1</v>
      </c>
      <c r="G97" s="7">
        <f>SUM(D97:$D$103)/SUM($D$96:$D$103)</f>
        <v>0.8666666666666667</v>
      </c>
      <c r="I97" s="39" t="s">
        <v>18</v>
      </c>
      <c r="J97" s="6">
        <v>1</v>
      </c>
      <c r="K97" s="11">
        <v>1</v>
      </c>
      <c r="L97" s="13">
        <v>1</v>
      </c>
      <c r="R97" s="28" t="s">
        <v>4</v>
      </c>
      <c r="S97">
        <v>114</v>
      </c>
      <c r="T97">
        <v>0</v>
      </c>
      <c r="U97">
        <f t="shared" ref="U97:U103" si="11">S97-T97</f>
        <v>114</v>
      </c>
      <c r="V97" s="45">
        <f>SUM(S97:$S$103)/SUM($S$96:$S$103)</f>
        <v>0.87304075235109713</v>
      </c>
      <c r="W97" s="45">
        <f>SUM(T97:$T$103)/SUM($T$96:$T$103)</f>
        <v>1</v>
      </c>
      <c r="X97" s="7">
        <f>SUM(U97:$U$103)/SUM($U$96:$U$103)</f>
        <v>0.86677631578947367</v>
      </c>
      <c r="Z97" s="39" t="s">
        <v>18</v>
      </c>
      <c r="AA97" s="6">
        <v>1</v>
      </c>
      <c r="AB97" s="11">
        <v>1</v>
      </c>
      <c r="AC97" s="13">
        <v>1</v>
      </c>
    </row>
    <row r="98" spans="1:29" x14ac:dyDescent="0.2">
      <c r="A98" s="28" t="s">
        <v>5</v>
      </c>
      <c r="B98">
        <v>142</v>
      </c>
      <c r="C98">
        <v>2</v>
      </c>
      <c r="D98">
        <f t="shared" si="10"/>
        <v>140</v>
      </c>
      <c r="E98" s="45">
        <f>SUM(B98:$B$103)/SUM($B$96:$B$103)</f>
        <v>0.69612403100775189</v>
      </c>
      <c r="F98" s="45">
        <f>SUM(C98:$C$103)/SUM($C$96:$C$103)</f>
        <v>1</v>
      </c>
      <c r="G98" s="7">
        <f>SUM(D98:$D$103)/SUM($D$96:$D$103)</f>
        <v>0.68130081300813006</v>
      </c>
      <c r="I98" s="37" t="s">
        <v>19</v>
      </c>
      <c r="J98" s="6">
        <f>C105</f>
        <v>4.6511627906976744E-2</v>
      </c>
      <c r="K98" s="11">
        <v>1</v>
      </c>
      <c r="L98" s="13">
        <v>0</v>
      </c>
      <c r="R98" s="28" t="s">
        <v>5</v>
      </c>
      <c r="S98">
        <v>142</v>
      </c>
      <c r="T98">
        <v>2</v>
      </c>
      <c r="U98">
        <f t="shared" si="11"/>
        <v>140</v>
      </c>
      <c r="V98" s="45">
        <f>SUM(S98:$S$103)/SUM($S$96:$S$103)</f>
        <v>0.69435736677115989</v>
      </c>
      <c r="W98" s="45">
        <f>SUM(T98:$T$103)/SUM($T$96:$T$103)</f>
        <v>1</v>
      </c>
      <c r="X98" s="7">
        <f>SUM(U98:$U$103)/SUM($U$96:$U$103)</f>
        <v>0.67927631578947367</v>
      </c>
      <c r="Z98" s="37" t="s">
        <v>19</v>
      </c>
      <c r="AA98" s="6">
        <f>T105</f>
        <v>4.7021943573667714E-2</v>
      </c>
      <c r="AB98" s="11">
        <v>1</v>
      </c>
      <c r="AC98" s="13">
        <v>0</v>
      </c>
    </row>
    <row r="99" spans="1:29" x14ac:dyDescent="0.2">
      <c r="A99" s="28" t="s">
        <v>6</v>
      </c>
      <c r="B99">
        <v>111</v>
      </c>
      <c r="C99">
        <v>2</v>
      </c>
      <c r="D99">
        <f t="shared" si="10"/>
        <v>109</v>
      </c>
      <c r="E99" s="45">
        <f>SUM(B99:$B$103)/SUM($B$96:$B$103)</f>
        <v>0.475968992248062</v>
      </c>
      <c r="F99" s="45">
        <f>SUM(C99:$C$103)/SUM($C$96:$C$103)</f>
        <v>0.93333333333333335</v>
      </c>
      <c r="G99" s="7">
        <f>SUM(D99:$D$103)/SUM($D$96:$D$103)</f>
        <v>0.45365853658536587</v>
      </c>
      <c r="I99" s="38"/>
      <c r="J99" s="10">
        <v>0</v>
      </c>
      <c r="K99" s="14">
        <v>0</v>
      </c>
      <c r="L99" s="15">
        <v>0</v>
      </c>
      <c r="R99" s="28" t="s">
        <v>6</v>
      </c>
      <c r="S99">
        <v>109</v>
      </c>
      <c r="T99">
        <v>2</v>
      </c>
      <c r="U99">
        <f t="shared" si="11"/>
        <v>107</v>
      </c>
      <c r="V99" s="45">
        <f>SUM(S99:$S$103)/SUM($S$96:$S$103)</f>
        <v>0.47178683385579939</v>
      </c>
      <c r="W99" s="45">
        <f>SUM(T99:$T$103)/SUM($T$96:$T$103)</f>
        <v>0.93333333333333335</v>
      </c>
      <c r="X99" s="7">
        <f>SUM(U99:$U$103)/SUM($U$96:$U$103)</f>
        <v>0.44901315789473684</v>
      </c>
      <c r="Z99" s="38"/>
      <c r="AA99" s="10">
        <v>0</v>
      </c>
      <c r="AB99" s="14">
        <v>0</v>
      </c>
      <c r="AC99" s="15">
        <v>0</v>
      </c>
    </row>
    <row r="100" spans="1:29" x14ac:dyDescent="0.2">
      <c r="A100" s="28" t="s">
        <v>7</v>
      </c>
      <c r="B100">
        <v>51</v>
      </c>
      <c r="C100">
        <v>2</v>
      </c>
      <c r="D100">
        <f t="shared" si="10"/>
        <v>49</v>
      </c>
      <c r="E100" s="45">
        <f>SUM(B100:$B$103)/SUM($B$96:$B$103)</f>
        <v>0.30387596899224806</v>
      </c>
      <c r="F100" s="45">
        <f>SUM(C100:$C$103)/SUM($C$96:$C$103)</f>
        <v>0.8666666666666667</v>
      </c>
      <c r="G100" s="7">
        <f>SUM(D100:$D$103)/SUM($D$96:$D$103)</f>
        <v>0.27642276422764228</v>
      </c>
      <c r="R100" s="28" t="s">
        <v>7</v>
      </c>
      <c r="S100">
        <v>49</v>
      </c>
      <c r="T100">
        <v>2</v>
      </c>
      <c r="U100">
        <f t="shared" si="11"/>
        <v>47</v>
      </c>
      <c r="V100" s="45">
        <f>SUM(S100:$S$103)/SUM($S$96:$S$103)</f>
        <v>0.30094043887147337</v>
      </c>
      <c r="W100" s="45">
        <f>SUM(T100:$T$103)/SUM($T$96:$T$103)</f>
        <v>0.8666666666666667</v>
      </c>
      <c r="X100" s="7">
        <f>SUM(U100:$U$103)/SUM($U$96:$U$103)</f>
        <v>0.27302631578947367</v>
      </c>
    </row>
    <row r="101" spans="1:29" x14ac:dyDescent="0.2">
      <c r="A101" s="28" t="s">
        <v>8</v>
      </c>
      <c r="B101">
        <v>56</v>
      </c>
      <c r="C101">
        <v>4</v>
      </c>
      <c r="D101">
        <f t="shared" si="10"/>
        <v>52</v>
      </c>
      <c r="E101" s="45">
        <f>SUM(B101:$B$103)/SUM($B$96:$B$103)</f>
        <v>0.22480620155038761</v>
      </c>
      <c r="F101" s="45">
        <f>SUM(C101:$C$103)/SUM($C$96:$C$103)</f>
        <v>0.8</v>
      </c>
      <c r="G101" s="7">
        <f>SUM(D101:$D$103)/SUM($D$96:$D$103)</f>
        <v>0.1967479674796748</v>
      </c>
      <c r="I101" s="31" t="s">
        <v>20</v>
      </c>
      <c r="J101" s="32"/>
      <c r="K101" s="33"/>
      <c r="R101" s="28" t="s">
        <v>8</v>
      </c>
      <c r="S101">
        <v>54</v>
      </c>
      <c r="T101">
        <v>4</v>
      </c>
      <c r="U101">
        <f t="shared" si="11"/>
        <v>50</v>
      </c>
      <c r="V101" s="45">
        <f>SUM(S101:$S$103)/SUM($S$96:$S$103)</f>
        <v>0.22413793103448276</v>
      </c>
      <c r="W101" s="45">
        <f>SUM(T101:$T$103)/SUM($T$96:$T$103)</f>
        <v>0.8</v>
      </c>
      <c r="X101" s="7">
        <f>SUM(U101:$U$103)/SUM($U$96:$U$103)</f>
        <v>0.19572368421052633</v>
      </c>
      <c r="Z101" s="31" t="s">
        <v>20</v>
      </c>
      <c r="AA101" s="32"/>
      <c r="AB101" s="33"/>
    </row>
    <row r="102" spans="1:29" x14ac:dyDescent="0.2">
      <c r="A102" s="28" t="s">
        <v>9</v>
      </c>
      <c r="B102">
        <v>35</v>
      </c>
      <c r="C102">
        <v>4</v>
      </c>
      <c r="D102">
        <f t="shared" si="10"/>
        <v>31</v>
      </c>
      <c r="E102" s="45">
        <f>SUM(B102:$B$103)/SUM($B$96:$B$103)</f>
        <v>0.13798449612403102</v>
      </c>
      <c r="F102" s="45">
        <f>SUM(C102:$C$103)/SUM($C$96:$C$103)</f>
        <v>0.66666666666666663</v>
      </c>
      <c r="G102" s="7">
        <f>SUM(D102:$D$103)/SUM($D$96:$D$103)</f>
        <v>0.11219512195121951</v>
      </c>
      <c r="I102" s="28" t="s">
        <v>17</v>
      </c>
      <c r="J102" s="28" t="s">
        <v>31</v>
      </c>
      <c r="K102" s="28" t="s">
        <v>32</v>
      </c>
      <c r="R102" s="28" t="s">
        <v>9</v>
      </c>
      <c r="S102">
        <v>35</v>
      </c>
      <c r="T102">
        <v>4</v>
      </c>
      <c r="U102">
        <f t="shared" si="11"/>
        <v>31</v>
      </c>
      <c r="V102" s="45">
        <f>SUM(S102:$S$103)/SUM($S$96:$S$103)</f>
        <v>0.13949843260188088</v>
      </c>
      <c r="W102" s="45">
        <f>SUM(T102:$T$103)/SUM($T$96:$T$103)</f>
        <v>0.66666666666666663</v>
      </c>
      <c r="X102" s="7">
        <f>SUM(U102:$U$103)/SUM($U$96:$U$103)</f>
        <v>0.11348684210526316</v>
      </c>
      <c r="Z102" s="28" t="s">
        <v>17</v>
      </c>
      <c r="AA102" s="28" t="s">
        <v>31</v>
      </c>
      <c r="AB102" s="28" t="s">
        <v>32</v>
      </c>
    </row>
    <row r="103" spans="1:29" x14ac:dyDescent="0.2">
      <c r="A103" s="28" t="s">
        <v>10</v>
      </c>
      <c r="B103">
        <v>54</v>
      </c>
      <c r="C103">
        <v>16</v>
      </c>
      <c r="D103">
        <f t="shared" si="10"/>
        <v>38</v>
      </c>
      <c r="E103" s="45">
        <f>SUM(B103:$B$103)/SUM($B$96:$B$103)</f>
        <v>8.3720930232558138E-2</v>
      </c>
      <c r="F103" s="45">
        <f>SUM(C103:$C$103)/SUM($C$96:$C$103)</f>
        <v>0.53333333333333333</v>
      </c>
      <c r="G103" s="7">
        <f>SUM(D103:$D$103)/SUM($D$96:$D$103)</f>
        <v>6.1788617886178863E-2</v>
      </c>
      <c r="I103" s="37" t="s">
        <v>21</v>
      </c>
      <c r="J103" s="16">
        <v>1</v>
      </c>
      <c r="K103" s="17">
        <v>1</v>
      </c>
      <c r="R103" s="28" t="s">
        <v>10</v>
      </c>
      <c r="S103">
        <v>54</v>
      </c>
      <c r="T103">
        <v>16</v>
      </c>
      <c r="U103">
        <f t="shared" si="11"/>
        <v>38</v>
      </c>
      <c r="V103" s="45">
        <f>SUM(S103:$S$103)/SUM($S$96:$S$103)</f>
        <v>8.4639498432601878E-2</v>
      </c>
      <c r="W103" s="45">
        <f>SUM(T103:$T$103)/SUM($T$96:$T$103)</f>
        <v>0.53333333333333333</v>
      </c>
      <c r="X103" s="7">
        <f>SUM(U103:$U$103)/SUM($U$96:$U$103)</f>
        <v>6.25E-2</v>
      </c>
      <c r="Z103" s="37" t="s">
        <v>21</v>
      </c>
      <c r="AA103" s="16">
        <v>1</v>
      </c>
      <c r="AB103" s="17">
        <v>1</v>
      </c>
    </row>
    <row r="104" spans="1:29" x14ac:dyDescent="0.2">
      <c r="A104" s="36" t="s">
        <v>14</v>
      </c>
      <c r="B104" s="9">
        <f>SUM(B96:B103)</f>
        <v>645</v>
      </c>
      <c r="C104" s="9">
        <f t="shared" ref="C104:D104" si="12">SUM(C96:C103)</f>
        <v>30</v>
      </c>
      <c r="D104" s="9">
        <f t="shared" si="12"/>
        <v>615</v>
      </c>
      <c r="E104" s="10">
        <v>0</v>
      </c>
      <c r="F104" s="10">
        <v>0</v>
      </c>
      <c r="G104" s="21">
        <v>0</v>
      </c>
      <c r="I104" s="37"/>
      <c r="J104" s="18">
        <v>0</v>
      </c>
      <c r="K104" s="19">
        <v>0</v>
      </c>
      <c r="R104" s="36" t="s">
        <v>14</v>
      </c>
      <c r="S104">
        <f>SUM(S96:S103)</f>
        <v>638</v>
      </c>
      <c r="T104">
        <f t="shared" ref="T104:U104" si="13">SUM(T96:T103)</f>
        <v>30</v>
      </c>
      <c r="U104" s="9">
        <f t="shared" si="13"/>
        <v>608</v>
      </c>
      <c r="V104" s="10">
        <v>0</v>
      </c>
      <c r="W104" s="10">
        <v>0</v>
      </c>
      <c r="X104" s="21">
        <v>0</v>
      </c>
      <c r="Z104" s="37"/>
      <c r="AA104" s="18">
        <v>0</v>
      </c>
      <c r="AB104" s="19">
        <v>0</v>
      </c>
    </row>
    <row r="105" spans="1:29" x14ac:dyDescent="0.2">
      <c r="B105" s="30" t="s">
        <v>15</v>
      </c>
      <c r="C105" s="38">
        <f>C104/B104</f>
        <v>4.6511627906976744E-2</v>
      </c>
      <c r="S105" s="28" t="s">
        <v>15</v>
      </c>
      <c r="T105" s="38">
        <f>T104/S104</f>
        <v>4.7021943573667714E-2</v>
      </c>
    </row>
    <row r="108" spans="1:29" x14ac:dyDescent="0.2">
      <c r="A108" s="40" t="s">
        <v>22</v>
      </c>
      <c r="B108" s="29" cm="1">
        <f t="array" ref="B108">SUMPRODUCT(F96:F103+F97:F104,G96:G103-G97:G104)/2</f>
        <v>0.87338753387533874</v>
      </c>
      <c r="I108" s="40" t="s">
        <v>22</v>
      </c>
      <c r="J108" s="29" cm="1">
        <f t="array" ref="J108">SUMPRODUCT(F96:F103+F97:F104,E96:E103-E97:E104)/2</f>
        <v>0.85602067183462527</v>
      </c>
      <c r="R108" s="40" t="s">
        <v>22</v>
      </c>
      <c r="S108" s="29" cm="1">
        <f t="array" ref="S108">SUMPRODUCT(W96:W103+W97:W104,X96:X103-X97:X104)/2</f>
        <v>0.87368421052631584</v>
      </c>
      <c r="Z108" s="40" t="s">
        <v>22</v>
      </c>
      <c r="AA108" s="29" cm="1">
        <f t="array" ref="AA108">SUMPRODUCT(W96:W103+W97:W104,V96:V103-V97:V104)/2</f>
        <v>0.85611285266457693</v>
      </c>
    </row>
    <row r="109" spans="1:29" x14ac:dyDescent="0.2">
      <c r="A109" s="40" t="s">
        <v>34</v>
      </c>
      <c r="B109" s="35">
        <f>2*B108-1</f>
        <v>0.74677506775067748</v>
      </c>
      <c r="I109" s="40" t="s">
        <v>34</v>
      </c>
      <c r="J109" s="35">
        <f>2*J108-1</f>
        <v>0.71204134366925054</v>
      </c>
      <c r="R109" s="40" t="s">
        <v>34</v>
      </c>
      <c r="S109" s="35">
        <f>2*S108-1</f>
        <v>0.74736842105263168</v>
      </c>
      <c r="Z109" s="40" t="s">
        <v>34</v>
      </c>
      <c r="AA109" s="35">
        <f>2*AA108-1</f>
        <v>0.71222570532915386</v>
      </c>
    </row>
    <row r="125" spans="1:29" x14ac:dyDescent="0.2">
      <c r="A125" s="24" t="s">
        <v>33</v>
      </c>
      <c r="B125" s="26">
        <v>42552</v>
      </c>
      <c r="C125" s="26">
        <v>42917</v>
      </c>
      <c r="D125" s="25" t="s">
        <v>1</v>
      </c>
      <c r="E125" s="25"/>
      <c r="F125" s="25"/>
      <c r="G125" s="27"/>
      <c r="R125" s="24" t="s">
        <v>33</v>
      </c>
      <c r="S125" s="26">
        <v>42552</v>
      </c>
      <c r="T125" s="26">
        <v>42917</v>
      </c>
      <c r="U125" s="25" t="s">
        <v>11</v>
      </c>
      <c r="V125" s="25"/>
      <c r="W125" s="25"/>
      <c r="X125" s="27"/>
    </row>
    <row r="126" spans="1:29" x14ac:dyDescent="0.2">
      <c r="A126" s="28" t="s">
        <v>2</v>
      </c>
      <c r="B126" s="23" t="s">
        <v>29</v>
      </c>
      <c r="C126" s="28" t="s">
        <v>30</v>
      </c>
      <c r="D126" s="28" t="s">
        <v>12</v>
      </c>
      <c r="E126" s="28" t="s">
        <v>31</v>
      </c>
      <c r="F126" s="28" t="s">
        <v>32</v>
      </c>
      <c r="G126" s="28" t="s">
        <v>13</v>
      </c>
      <c r="I126" s="31" t="s">
        <v>16</v>
      </c>
      <c r="J126" s="32"/>
      <c r="K126" s="32"/>
      <c r="L126" s="33"/>
      <c r="R126" s="28" t="s">
        <v>2</v>
      </c>
      <c r="S126" s="23" t="s">
        <v>29</v>
      </c>
      <c r="T126" s="28" t="s">
        <v>30</v>
      </c>
      <c r="U126" s="28" t="s">
        <v>12</v>
      </c>
      <c r="V126" s="28" t="s">
        <v>31</v>
      </c>
      <c r="W126" s="28" t="s">
        <v>32</v>
      </c>
      <c r="X126" s="28" t="s">
        <v>13</v>
      </c>
      <c r="Z126" s="31" t="s">
        <v>16</v>
      </c>
      <c r="AA126" s="32"/>
      <c r="AB126" s="32"/>
      <c r="AC126" s="33"/>
    </row>
    <row r="127" spans="1:29" x14ac:dyDescent="0.2">
      <c r="A127" s="28" t="s">
        <v>3</v>
      </c>
      <c r="B127" s="12">
        <v>88</v>
      </c>
      <c r="C127" s="3">
        <v>1</v>
      </c>
      <c r="D127" s="3">
        <f>B127-C127</f>
        <v>87</v>
      </c>
      <c r="E127" s="41">
        <f>SUM(B127:$B$134)/SUM($B$127:$B$134)</f>
        <v>1</v>
      </c>
      <c r="F127" s="41">
        <f>SUM(C127:$C$134)/SUM($C$127:$C$134)</f>
        <v>1</v>
      </c>
      <c r="G127" s="7">
        <f>SUM(D127:$D$134)/SUM($D$127:$D$134)</f>
        <v>1</v>
      </c>
      <c r="I127" s="28" t="s">
        <v>17</v>
      </c>
      <c r="J127" s="22" t="s">
        <v>31</v>
      </c>
      <c r="K127" s="22" t="s">
        <v>32</v>
      </c>
      <c r="L127" s="23" t="s">
        <v>13</v>
      </c>
      <c r="R127" s="28" t="s">
        <v>3</v>
      </c>
      <c r="S127" s="12">
        <v>87</v>
      </c>
      <c r="T127" s="3">
        <v>1</v>
      </c>
      <c r="U127" s="3">
        <f>S127-T127</f>
        <v>86</v>
      </c>
      <c r="V127" s="41">
        <f>SUM(S127:$S$134)/SUM($S$127:$S$134)</f>
        <v>1</v>
      </c>
      <c r="W127" s="41">
        <f>SUM(T127:$T$134)/SUM($T$127:$T$134)</f>
        <v>1</v>
      </c>
      <c r="X127" s="46">
        <f>SUM(U127:$U$134)/SUM($U$127:$U$134)</f>
        <v>1</v>
      </c>
      <c r="Z127" s="28" t="s">
        <v>17</v>
      </c>
      <c r="AA127" s="22" t="s">
        <v>31</v>
      </c>
      <c r="AB127" s="22" t="s">
        <v>32</v>
      </c>
      <c r="AC127" s="23" t="s">
        <v>13</v>
      </c>
    </row>
    <row r="128" spans="1:29" x14ac:dyDescent="0.2">
      <c r="A128" s="28" t="s">
        <v>4</v>
      </c>
      <c r="B128" s="5">
        <v>127</v>
      </c>
      <c r="C128" s="1">
        <v>0</v>
      </c>
      <c r="D128" s="1">
        <f t="shared" ref="D128:D134" si="14">B128-C128</f>
        <v>127</v>
      </c>
      <c r="E128" s="6">
        <f>SUM(B128:$B$134)/SUM($B$127:$B$134)</f>
        <v>0.85964912280701755</v>
      </c>
      <c r="F128" s="6">
        <f>SUM(C128:$C$134)/SUM($C$127:$C$134)</f>
        <v>0.97959183673469385</v>
      </c>
      <c r="G128" s="7">
        <f>SUM(D128:$D$134)/SUM($D$127:$D$134)</f>
        <v>0.84948096885813151</v>
      </c>
      <c r="I128" s="39" t="s">
        <v>18</v>
      </c>
      <c r="J128" s="6">
        <v>1</v>
      </c>
      <c r="K128" s="11">
        <v>1</v>
      </c>
      <c r="L128" s="13">
        <v>1</v>
      </c>
      <c r="R128" s="28" t="s">
        <v>4</v>
      </c>
      <c r="S128" s="5">
        <v>125</v>
      </c>
      <c r="T128" s="1">
        <v>0</v>
      </c>
      <c r="U128" s="1">
        <f t="shared" ref="U128:U134" si="15">S128-T128</f>
        <v>125</v>
      </c>
      <c r="V128" s="6">
        <f>SUM(S128:$S$134)/SUM($S$127:$S$134)</f>
        <v>0.85967741935483866</v>
      </c>
      <c r="W128" s="6">
        <f>SUM(T128:$T$134)/SUM($T$127:$T$134)</f>
        <v>0.97959183673469385</v>
      </c>
      <c r="X128" s="7">
        <f>SUM(U128:$U$134)/SUM($U$127:$U$134)</f>
        <v>0.84938704028021017</v>
      </c>
      <c r="Z128" s="39" t="s">
        <v>18</v>
      </c>
      <c r="AA128" s="6">
        <v>1</v>
      </c>
      <c r="AB128" s="11">
        <v>1</v>
      </c>
      <c r="AC128" s="13">
        <v>1</v>
      </c>
    </row>
    <row r="129" spans="1:29" x14ac:dyDescent="0.2">
      <c r="A129" s="28" t="s">
        <v>5</v>
      </c>
      <c r="B129" s="5">
        <v>142</v>
      </c>
      <c r="C129" s="1">
        <v>5</v>
      </c>
      <c r="D129" s="1">
        <f t="shared" si="14"/>
        <v>137</v>
      </c>
      <c r="E129" s="6">
        <f>SUM(B129:$B$134)/SUM($B$127:$B$134)</f>
        <v>0.65709728867623607</v>
      </c>
      <c r="F129" s="6">
        <f>SUM(C129:$C$134)/SUM($C$127:$C$134)</f>
        <v>0.97959183673469385</v>
      </c>
      <c r="G129" s="7">
        <f>SUM(D129:$D$134)/SUM($D$127:$D$134)</f>
        <v>0.62975778546712802</v>
      </c>
      <c r="I129" s="37" t="s">
        <v>19</v>
      </c>
      <c r="J129" s="6">
        <f>C136</f>
        <v>7.8149920255183414E-2</v>
      </c>
      <c r="K129" s="11">
        <v>1</v>
      </c>
      <c r="L129" s="13">
        <v>0</v>
      </c>
      <c r="R129" s="28" t="s">
        <v>5</v>
      </c>
      <c r="S129" s="5">
        <v>141</v>
      </c>
      <c r="T129" s="1">
        <v>5</v>
      </c>
      <c r="U129" s="1">
        <f t="shared" si="15"/>
        <v>136</v>
      </c>
      <c r="V129" s="6">
        <f>SUM(S129:$S$134)/SUM($S$127:$S$134)</f>
        <v>0.65806451612903227</v>
      </c>
      <c r="W129" s="6">
        <f>SUM(T129:$T$134)/SUM($T$127:$T$134)</f>
        <v>0.97959183673469385</v>
      </c>
      <c r="X129" s="7">
        <f>SUM(U129:$U$134)/SUM($U$127:$U$134)</f>
        <v>0.63047285464098068</v>
      </c>
      <c r="Z129" s="37" t="s">
        <v>19</v>
      </c>
      <c r="AA129" s="6">
        <f>T136</f>
        <v>7.9032258064516123E-2</v>
      </c>
      <c r="AB129" s="11">
        <v>1</v>
      </c>
      <c r="AC129" s="13">
        <v>0</v>
      </c>
    </row>
    <row r="130" spans="1:29" x14ac:dyDescent="0.2">
      <c r="A130" s="28" t="s">
        <v>6</v>
      </c>
      <c r="B130" s="5">
        <v>104</v>
      </c>
      <c r="C130" s="1">
        <v>7</v>
      </c>
      <c r="D130" s="1">
        <f t="shared" si="14"/>
        <v>97</v>
      </c>
      <c r="E130" s="6">
        <f>SUM(B130:$B$134)/SUM($B$127:$B$134)</f>
        <v>0.43062200956937802</v>
      </c>
      <c r="F130" s="6">
        <f>SUM(C130:$C$134)/SUM($C$127:$C$134)</f>
        <v>0.87755102040816324</v>
      </c>
      <c r="G130" s="7">
        <f>SUM(D130:$D$134)/SUM($D$127:$D$134)</f>
        <v>0.39273356401384085</v>
      </c>
      <c r="I130" s="38"/>
      <c r="J130" s="10">
        <v>0</v>
      </c>
      <c r="K130" s="14">
        <v>0</v>
      </c>
      <c r="L130" s="15">
        <v>0</v>
      </c>
      <c r="R130" s="28" t="s">
        <v>6</v>
      </c>
      <c r="S130" s="5">
        <v>102</v>
      </c>
      <c r="T130" s="1">
        <v>7</v>
      </c>
      <c r="U130" s="1">
        <f t="shared" si="15"/>
        <v>95</v>
      </c>
      <c r="V130" s="6">
        <f>SUM(S130:$S$134)/SUM($S$127:$S$134)</f>
        <v>0.4306451612903226</v>
      </c>
      <c r="W130" s="6">
        <f>SUM(T130:$T$134)/SUM($T$127:$T$134)</f>
        <v>0.87755102040816324</v>
      </c>
      <c r="X130" s="7">
        <f>SUM(U130:$U$134)/SUM($U$127:$U$134)</f>
        <v>0.39229422066549913</v>
      </c>
      <c r="Z130" s="38"/>
      <c r="AA130" s="10">
        <v>0</v>
      </c>
      <c r="AB130" s="14">
        <v>0</v>
      </c>
      <c r="AC130" s="15">
        <v>0</v>
      </c>
    </row>
    <row r="131" spans="1:29" x14ac:dyDescent="0.2">
      <c r="A131" s="28" t="s">
        <v>7</v>
      </c>
      <c r="B131" s="5">
        <v>40</v>
      </c>
      <c r="C131" s="1">
        <v>3</v>
      </c>
      <c r="D131" s="1">
        <f t="shared" si="14"/>
        <v>37</v>
      </c>
      <c r="E131" s="6">
        <f>SUM(B131:$B$134)/SUM($B$127:$B$134)</f>
        <v>0.26475279106858052</v>
      </c>
      <c r="F131" s="6">
        <f>SUM(C131:$C$134)/SUM($C$127:$C$134)</f>
        <v>0.73469387755102045</v>
      </c>
      <c r="G131" s="7">
        <f>SUM(D131:$D$134)/SUM($D$127:$D$134)</f>
        <v>0.22491349480968859</v>
      </c>
      <c r="R131" s="28" t="s">
        <v>7</v>
      </c>
      <c r="S131" s="5">
        <v>40</v>
      </c>
      <c r="T131" s="1">
        <v>3</v>
      </c>
      <c r="U131" s="1">
        <f t="shared" si="15"/>
        <v>37</v>
      </c>
      <c r="V131" s="6">
        <f>SUM(S131:$S$134)/SUM($S$127:$S$134)</f>
        <v>0.2661290322580645</v>
      </c>
      <c r="W131" s="6">
        <f>SUM(T131:$T$134)/SUM($T$127:$T$134)</f>
        <v>0.73469387755102045</v>
      </c>
      <c r="X131" s="7">
        <f>SUM(U131:$U$134)/SUM($U$127:$U$134)</f>
        <v>0.22591943957968477</v>
      </c>
    </row>
    <row r="132" spans="1:29" x14ac:dyDescent="0.2">
      <c r="A132" s="28" t="s">
        <v>8</v>
      </c>
      <c r="B132" s="5">
        <v>49</v>
      </c>
      <c r="C132" s="1">
        <v>6</v>
      </c>
      <c r="D132" s="1">
        <f t="shared" si="14"/>
        <v>43</v>
      </c>
      <c r="E132" s="6">
        <f>SUM(B132:$B$134)/SUM($B$127:$B$134)</f>
        <v>0.20095693779904306</v>
      </c>
      <c r="F132" s="6">
        <f>SUM(C132:$C$134)/SUM($C$127:$C$134)</f>
        <v>0.67346938775510201</v>
      </c>
      <c r="G132" s="7">
        <f>SUM(D132:$D$134)/SUM($D$127:$D$134)</f>
        <v>0.16089965397923875</v>
      </c>
      <c r="I132" s="31" t="s">
        <v>20</v>
      </c>
      <c r="J132" s="32"/>
      <c r="K132" s="33"/>
      <c r="R132" s="28" t="s">
        <v>8</v>
      </c>
      <c r="S132" s="5">
        <v>49</v>
      </c>
      <c r="T132" s="1">
        <v>6</v>
      </c>
      <c r="U132" s="1">
        <f t="shared" si="15"/>
        <v>43</v>
      </c>
      <c r="V132" s="6">
        <f>SUM(S132:$S$134)/SUM($S$127:$S$134)</f>
        <v>0.20161290322580644</v>
      </c>
      <c r="W132" s="6">
        <f>SUM(T132:$T$134)/SUM($T$127:$T$134)</f>
        <v>0.67346938775510201</v>
      </c>
      <c r="X132" s="7">
        <f>SUM(U132:$U$134)/SUM($U$127:$U$134)</f>
        <v>0.16112084063047286</v>
      </c>
      <c r="Z132" s="31" t="s">
        <v>20</v>
      </c>
      <c r="AA132" s="32"/>
      <c r="AB132" s="33"/>
    </row>
    <row r="133" spans="1:29" x14ac:dyDescent="0.2">
      <c r="A133" s="28" t="s">
        <v>9</v>
      </c>
      <c r="B133" s="5">
        <v>33</v>
      </c>
      <c r="C133" s="1">
        <v>5</v>
      </c>
      <c r="D133" s="1">
        <f t="shared" si="14"/>
        <v>28</v>
      </c>
      <c r="E133" s="6">
        <f>SUM(B133:$B$134)/SUM($B$127:$B$134)</f>
        <v>0.12280701754385964</v>
      </c>
      <c r="F133" s="6">
        <f>SUM(C133:$C$134)/SUM($C$127:$C$134)</f>
        <v>0.55102040816326525</v>
      </c>
      <c r="G133" s="7">
        <f>SUM(D133:$D$134)/SUM($D$127:$D$134)</f>
        <v>8.6505190311418678E-2</v>
      </c>
      <c r="I133" s="28" t="s">
        <v>17</v>
      </c>
      <c r="J133" s="28" t="s">
        <v>31</v>
      </c>
      <c r="K133" s="28" t="s">
        <v>32</v>
      </c>
      <c r="R133" s="28" t="s">
        <v>9</v>
      </c>
      <c r="S133" s="5">
        <v>32</v>
      </c>
      <c r="T133" s="1">
        <v>5</v>
      </c>
      <c r="U133" s="1">
        <f t="shared" si="15"/>
        <v>27</v>
      </c>
      <c r="V133" s="6">
        <f>SUM(S133:$S$134)/SUM($S$127:$S$134)</f>
        <v>0.12258064516129032</v>
      </c>
      <c r="W133" s="6">
        <f>SUM(T133:$T$134)/SUM($T$127:$T$134)</f>
        <v>0.55102040816326525</v>
      </c>
      <c r="X133" s="7">
        <f>SUM(U133:$U$134)/SUM($U$127:$U$134)</f>
        <v>8.5814360770577927E-2</v>
      </c>
      <c r="Z133" s="28" t="s">
        <v>17</v>
      </c>
      <c r="AA133" s="28" t="s">
        <v>31</v>
      </c>
      <c r="AB133" s="28" t="s">
        <v>32</v>
      </c>
    </row>
    <row r="134" spans="1:29" x14ac:dyDescent="0.2">
      <c r="A134" s="28" t="s">
        <v>10</v>
      </c>
      <c r="B134" s="5">
        <v>44</v>
      </c>
      <c r="C134" s="1">
        <v>22</v>
      </c>
      <c r="D134" s="1">
        <f t="shared" si="14"/>
        <v>22</v>
      </c>
      <c r="E134" s="6">
        <f>SUM(B134:$B$134)/SUM($B$127:$B$134)</f>
        <v>7.0175438596491224E-2</v>
      </c>
      <c r="F134" s="6">
        <f>SUM(C134:$C$134)/SUM($C$127:$C$134)</f>
        <v>0.44897959183673469</v>
      </c>
      <c r="G134" s="7">
        <f>SUM(D134:$D$134)/SUM($D$127:$D$134)</f>
        <v>3.8062283737024222E-2</v>
      </c>
      <c r="I134" s="37" t="s">
        <v>21</v>
      </c>
      <c r="J134" s="16">
        <v>1</v>
      </c>
      <c r="K134" s="17">
        <v>1</v>
      </c>
      <c r="R134" s="28" t="s">
        <v>10</v>
      </c>
      <c r="S134" s="5">
        <v>44</v>
      </c>
      <c r="T134" s="1">
        <v>22</v>
      </c>
      <c r="U134" s="1">
        <f t="shared" si="15"/>
        <v>22</v>
      </c>
      <c r="V134" s="6">
        <f>SUM(S134:$S$134)/SUM($S$127:$S$134)</f>
        <v>7.0967741935483872E-2</v>
      </c>
      <c r="W134" s="6">
        <f>SUM(T134:$T$134)/SUM($T$127:$T$134)</f>
        <v>0.44897959183673469</v>
      </c>
      <c r="X134" s="7">
        <f>SUM(U134:$U$134)/SUM($U$127:$U$134)</f>
        <v>3.8528896672504379E-2</v>
      </c>
      <c r="Z134" s="37" t="s">
        <v>21</v>
      </c>
      <c r="AA134" s="16">
        <v>1</v>
      </c>
      <c r="AB134" s="17">
        <v>1</v>
      </c>
    </row>
    <row r="135" spans="1:29" x14ac:dyDescent="0.2">
      <c r="A135" s="36" t="s">
        <v>14</v>
      </c>
      <c r="B135" s="8">
        <f>SUM(B127:B134)</f>
        <v>627</v>
      </c>
      <c r="C135" s="9">
        <f t="shared" ref="C135:D135" si="16">SUM(C127:C134)</f>
        <v>49</v>
      </c>
      <c r="D135" s="9">
        <f t="shared" si="16"/>
        <v>578</v>
      </c>
      <c r="E135" s="10">
        <v>0</v>
      </c>
      <c r="F135" s="10">
        <v>0</v>
      </c>
      <c r="G135" s="21">
        <v>0</v>
      </c>
      <c r="I135" s="37"/>
      <c r="J135" s="18">
        <v>0</v>
      </c>
      <c r="K135" s="19">
        <v>0</v>
      </c>
      <c r="R135" s="36" t="s">
        <v>14</v>
      </c>
      <c r="S135" s="8">
        <f>SUM(S127:S134)</f>
        <v>620</v>
      </c>
      <c r="T135" s="9">
        <f t="shared" ref="T135:U135" si="17">SUM(T127:T134)</f>
        <v>49</v>
      </c>
      <c r="U135" s="9">
        <f t="shared" si="17"/>
        <v>571</v>
      </c>
      <c r="V135" s="10">
        <v>0</v>
      </c>
      <c r="W135" s="10">
        <v>0</v>
      </c>
      <c r="X135" s="21">
        <v>0</v>
      </c>
      <c r="Z135" s="37"/>
      <c r="AA135" s="18">
        <v>0</v>
      </c>
      <c r="AB135" s="19">
        <v>0</v>
      </c>
    </row>
    <row r="136" spans="1:29" x14ac:dyDescent="0.2">
      <c r="B136" s="30" t="s">
        <v>15</v>
      </c>
      <c r="C136" s="35">
        <f>C135/B135</f>
        <v>7.8149920255183414E-2</v>
      </c>
      <c r="S136" s="30" t="s">
        <v>15</v>
      </c>
      <c r="T136" s="35">
        <f>T135/S135</f>
        <v>7.9032258064516123E-2</v>
      </c>
    </row>
    <row r="139" spans="1:29" x14ac:dyDescent="0.2">
      <c r="A139" s="40" t="s">
        <v>22</v>
      </c>
      <c r="B139" s="29" cm="1">
        <f t="array" ref="B139">SUMPRODUCT(F127:F134+F128:F135,G127:G134-G128:G135)/2</f>
        <v>0.84298425252453935</v>
      </c>
      <c r="I139" s="40" t="s">
        <v>22</v>
      </c>
      <c r="J139" s="29" cm="1">
        <f t="array" ref="J139">SUMPRODUCT(F127:F134+F128:F135,E127:E134-E128:E135)/2</f>
        <v>0.81618006054096293</v>
      </c>
      <c r="R139" s="40" t="s">
        <v>22</v>
      </c>
      <c r="S139" s="29" cm="1">
        <f t="array" ref="S139">SUMPRODUCT(W127:W134+W128:W135,X127:X134-X128:X135)/2</f>
        <v>0.84282854998391654</v>
      </c>
      <c r="Z139" s="40" t="s">
        <v>22</v>
      </c>
      <c r="AA139" s="29" cm="1">
        <f t="array" ref="AA139">SUMPRODUCT(W127:W134+W128:W135,V127:V134-V128:V135)/2</f>
        <v>0.81573403554970381</v>
      </c>
    </row>
    <row r="140" spans="1:29" x14ac:dyDescent="0.2">
      <c r="A140" s="40" t="s">
        <v>34</v>
      </c>
      <c r="B140" s="35">
        <f>2*B139-1</f>
        <v>0.68596850504907869</v>
      </c>
      <c r="I140" s="40" t="s">
        <v>34</v>
      </c>
      <c r="J140" s="35">
        <f>2*J139-1</f>
        <v>0.63236012108192585</v>
      </c>
      <c r="R140" s="40" t="s">
        <v>34</v>
      </c>
      <c r="S140" s="35">
        <f>2*S139-1</f>
        <v>0.68565709996783308</v>
      </c>
      <c r="Z140" s="40" t="s">
        <v>34</v>
      </c>
      <c r="AA140" s="35">
        <f>2*AA139-1</f>
        <v>0.63146807109940761</v>
      </c>
    </row>
    <row r="156" spans="1:29" x14ac:dyDescent="0.2">
      <c r="A156" s="24" t="s">
        <v>33</v>
      </c>
      <c r="B156" s="26">
        <v>41091</v>
      </c>
      <c r="C156" s="26">
        <v>42917</v>
      </c>
      <c r="D156" s="25" t="s">
        <v>1</v>
      </c>
      <c r="E156" s="25"/>
      <c r="F156" s="25"/>
      <c r="G156" s="27"/>
      <c r="R156" s="24" t="s">
        <v>33</v>
      </c>
      <c r="S156" s="26">
        <v>41091</v>
      </c>
      <c r="T156" s="26">
        <v>42917</v>
      </c>
      <c r="U156" s="25" t="s">
        <v>11</v>
      </c>
      <c r="V156" s="25"/>
      <c r="W156" s="25"/>
      <c r="X156" s="27"/>
    </row>
    <row r="157" spans="1:29" x14ac:dyDescent="0.2">
      <c r="A157" s="28" t="s">
        <v>2</v>
      </c>
      <c r="B157" s="23" t="s">
        <v>29</v>
      </c>
      <c r="C157" s="28" t="s">
        <v>30</v>
      </c>
      <c r="D157" s="28" t="s">
        <v>12</v>
      </c>
      <c r="E157" s="28" t="s">
        <v>31</v>
      </c>
      <c r="F157" s="28" t="s">
        <v>32</v>
      </c>
      <c r="G157" s="28" t="s">
        <v>13</v>
      </c>
      <c r="I157" s="31" t="s">
        <v>16</v>
      </c>
      <c r="J157" s="32"/>
      <c r="K157" s="32"/>
      <c r="L157" s="33"/>
      <c r="R157" s="28" t="s">
        <v>2</v>
      </c>
      <c r="S157" s="23" t="s">
        <v>29</v>
      </c>
      <c r="T157" s="28" t="s">
        <v>30</v>
      </c>
      <c r="U157" s="28" t="s">
        <v>12</v>
      </c>
      <c r="V157" s="28" t="s">
        <v>31</v>
      </c>
      <c r="W157" s="28" t="s">
        <v>32</v>
      </c>
      <c r="X157" s="28" t="s">
        <v>13</v>
      </c>
      <c r="Z157" s="31" t="s">
        <v>16</v>
      </c>
      <c r="AA157" s="32"/>
      <c r="AB157" s="32"/>
      <c r="AC157" s="33"/>
    </row>
    <row r="158" spans="1:29" x14ac:dyDescent="0.2">
      <c r="A158" s="28" t="s">
        <v>3</v>
      </c>
      <c r="B158">
        <v>57</v>
      </c>
      <c r="C158">
        <v>1</v>
      </c>
      <c r="D158">
        <f>B158-C158</f>
        <v>56</v>
      </c>
      <c r="E158" s="45">
        <f>SUM(B158:$B$165)/SUM($B$158:$B$165)</f>
        <v>1</v>
      </c>
      <c r="F158" s="45">
        <f>SUM(C158:$C$165)/SUM($C$158:$C$165)</f>
        <v>1</v>
      </c>
      <c r="G158" s="46">
        <f>SUM(D158:$D$165)/SUM($D$158:$D$165)</f>
        <v>1</v>
      </c>
      <c r="I158" s="28" t="s">
        <v>17</v>
      </c>
      <c r="J158" s="22" t="s">
        <v>31</v>
      </c>
      <c r="K158" s="22" t="s">
        <v>32</v>
      </c>
      <c r="L158" s="23" t="s">
        <v>13</v>
      </c>
      <c r="R158" s="28" t="s">
        <v>3</v>
      </c>
      <c r="S158">
        <v>56</v>
      </c>
      <c r="T158">
        <v>1</v>
      </c>
      <c r="U158">
        <f>S158-T158</f>
        <v>55</v>
      </c>
      <c r="V158" s="45">
        <f>SUM(S158:$S$165)/SUM($S$158:$S$165)</f>
        <v>1</v>
      </c>
      <c r="W158" s="45">
        <f>SUM(T158:$T$165)/SUM($T$158:$T$165)</f>
        <v>1</v>
      </c>
      <c r="X158" s="46">
        <f>SUM(U158:$U$165)/SUM($U$158:$U$165)</f>
        <v>1</v>
      </c>
      <c r="Z158" s="28" t="s">
        <v>17</v>
      </c>
      <c r="AA158" s="22" t="s">
        <v>31</v>
      </c>
      <c r="AB158" s="22" t="s">
        <v>32</v>
      </c>
      <c r="AC158" s="23" t="s">
        <v>13</v>
      </c>
    </row>
    <row r="159" spans="1:29" x14ac:dyDescent="0.2">
      <c r="A159" s="28" t="s">
        <v>4</v>
      </c>
      <c r="B159">
        <v>82</v>
      </c>
      <c r="C159">
        <v>5</v>
      </c>
      <c r="D159">
        <f t="shared" ref="D159:D165" si="18">B159-C159</f>
        <v>77</v>
      </c>
      <c r="E159" s="45">
        <f>SUM(B159:$B$165)/SUM($B$158:$B$165)</f>
        <v>0.91479820627802688</v>
      </c>
      <c r="F159" s="45">
        <f>SUM(C159:$C$165)/SUM($C$158:$C$165)</f>
        <v>0.99468085106382975</v>
      </c>
      <c r="G159" s="7">
        <f>SUM(D159:$D$165)/SUM($D$158:$D$165)</f>
        <v>0.88357588357588357</v>
      </c>
      <c r="I159" s="39" t="s">
        <v>18</v>
      </c>
      <c r="J159" s="6">
        <v>1</v>
      </c>
      <c r="K159" s="11">
        <v>1</v>
      </c>
      <c r="L159" s="13">
        <v>1</v>
      </c>
      <c r="R159" s="28" t="s">
        <v>4</v>
      </c>
      <c r="S159">
        <v>79</v>
      </c>
      <c r="T159">
        <v>5</v>
      </c>
      <c r="U159">
        <f t="shared" ref="U159:U165" si="19">S159-T159</f>
        <v>74</v>
      </c>
      <c r="V159" s="45">
        <f>SUM(S159:$S$165)/SUM($S$158:$S$165)</f>
        <v>0.91222570532915359</v>
      </c>
      <c r="W159" s="45">
        <f>SUM(T159:$T$165)/SUM($T$158:$T$165)</f>
        <v>0.99468085106382975</v>
      </c>
      <c r="X159" s="7">
        <f>SUM(U159:$U$165)/SUM($U$158:$U$165)</f>
        <v>0.87777777777777777</v>
      </c>
      <c r="Z159" s="39" t="s">
        <v>18</v>
      </c>
      <c r="AA159" s="6">
        <v>1</v>
      </c>
      <c r="AB159" s="11">
        <v>1</v>
      </c>
      <c r="AC159" s="13">
        <v>1</v>
      </c>
    </row>
    <row r="160" spans="1:29" x14ac:dyDescent="0.2">
      <c r="A160" s="28" t="s">
        <v>5</v>
      </c>
      <c r="B160">
        <v>122</v>
      </c>
      <c r="C160">
        <v>11</v>
      </c>
      <c r="D160">
        <f t="shared" si="18"/>
        <v>111</v>
      </c>
      <c r="E160" s="45">
        <f>SUM(B160:$B$165)/SUM($B$158:$B$165)</f>
        <v>0.79222720478325859</v>
      </c>
      <c r="F160" s="45">
        <f>SUM(C160:$C$165)/SUM($C$158:$C$165)</f>
        <v>0.96808510638297873</v>
      </c>
      <c r="G160" s="7">
        <f>SUM(D160:$D$165)/SUM($D$158:$D$165)</f>
        <v>0.72349272349272353</v>
      </c>
      <c r="I160" s="37" t="s">
        <v>19</v>
      </c>
      <c r="J160" s="6">
        <f>C167</f>
        <v>0.28101644245142005</v>
      </c>
      <c r="K160" s="11">
        <v>1</v>
      </c>
      <c r="L160" s="13">
        <v>0</v>
      </c>
      <c r="R160" s="28" t="s">
        <v>5</v>
      </c>
      <c r="S160">
        <v>112</v>
      </c>
      <c r="T160">
        <v>11</v>
      </c>
      <c r="U160">
        <f t="shared" si="19"/>
        <v>101</v>
      </c>
      <c r="V160" s="45">
        <f>SUM(S160:$S$165)/SUM($S$158:$S$165)</f>
        <v>0.78840125391849525</v>
      </c>
      <c r="W160" s="45">
        <f>SUM(T160:$T$165)/SUM($T$158:$T$165)</f>
        <v>0.96808510638297873</v>
      </c>
      <c r="X160" s="7">
        <f>SUM(U160:$U$165)/SUM($U$158:$U$165)</f>
        <v>0.71333333333333337</v>
      </c>
      <c r="Z160" s="37" t="s">
        <v>19</v>
      </c>
      <c r="AA160" s="6">
        <f>T167</f>
        <v>0.29467084639498431</v>
      </c>
      <c r="AB160" s="11">
        <v>1</v>
      </c>
      <c r="AC160" s="13">
        <v>0</v>
      </c>
    </row>
    <row r="161" spans="1:29" x14ac:dyDescent="0.2">
      <c r="A161" s="28" t="s">
        <v>6</v>
      </c>
      <c r="B161">
        <v>143</v>
      </c>
      <c r="C161">
        <v>27</v>
      </c>
      <c r="D161">
        <f t="shared" si="18"/>
        <v>116</v>
      </c>
      <c r="E161" s="45">
        <f>SUM(B161:$B$165)/SUM($B$158:$B$165)</f>
        <v>0.60986547085201792</v>
      </c>
      <c r="F161" s="45">
        <f>SUM(C161:$C$165)/SUM($C$158:$C$165)</f>
        <v>0.90957446808510634</v>
      </c>
      <c r="G161" s="7">
        <f>SUM(D161:$D$165)/SUM($D$158:$D$165)</f>
        <v>0.49272349272349275</v>
      </c>
      <c r="I161" s="38"/>
      <c r="J161" s="10">
        <v>0</v>
      </c>
      <c r="K161" s="14">
        <v>0</v>
      </c>
      <c r="L161" s="15">
        <v>0</v>
      </c>
      <c r="R161" s="28" t="s">
        <v>6</v>
      </c>
      <c r="S161">
        <v>135</v>
      </c>
      <c r="T161">
        <v>27</v>
      </c>
      <c r="U161">
        <f t="shared" si="19"/>
        <v>108</v>
      </c>
      <c r="V161" s="45">
        <f>SUM(S161:$S$165)/SUM($S$158:$S$165)</f>
        <v>0.61285266457680254</v>
      </c>
      <c r="W161" s="45">
        <f>SUM(T161:$T$165)/SUM($T$158:$T$165)</f>
        <v>0.90957446808510634</v>
      </c>
      <c r="X161" s="7">
        <f>SUM(U161:$U$165)/SUM($U$158:$U$165)</f>
        <v>0.48888888888888887</v>
      </c>
      <c r="Z161" s="38"/>
      <c r="AA161" s="10">
        <v>0</v>
      </c>
      <c r="AB161" s="14">
        <v>0</v>
      </c>
      <c r="AC161" s="15">
        <v>0</v>
      </c>
    </row>
    <row r="162" spans="1:29" x14ac:dyDescent="0.2">
      <c r="A162" s="28" t="s">
        <v>7</v>
      </c>
      <c r="B162">
        <v>78</v>
      </c>
      <c r="C162">
        <v>21</v>
      </c>
      <c r="D162">
        <f t="shared" si="18"/>
        <v>57</v>
      </c>
      <c r="E162" s="45">
        <f>SUM(B162:$B$165)/SUM($B$158:$B$165)</f>
        <v>0.39611360239162929</v>
      </c>
      <c r="F162" s="45">
        <f>SUM(C162:$C$165)/SUM($C$158:$C$165)</f>
        <v>0.76595744680851063</v>
      </c>
      <c r="G162" s="7">
        <f>SUM(D162:$D$165)/SUM($D$158:$D$165)</f>
        <v>0.25155925155925157</v>
      </c>
      <c r="R162" s="28" t="s">
        <v>7</v>
      </c>
      <c r="S162">
        <v>72</v>
      </c>
      <c r="T162">
        <v>21</v>
      </c>
      <c r="U162">
        <f t="shared" si="19"/>
        <v>51</v>
      </c>
      <c r="V162" s="45">
        <f>SUM(S162:$S$165)/SUM($S$158:$S$165)</f>
        <v>0.40125391849529779</v>
      </c>
      <c r="W162" s="45">
        <f>SUM(T162:$T$165)/SUM($T$158:$T$165)</f>
        <v>0.76595744680851063</v>
      </c>
      <c r="X162" s="7">
        <f>SUM(U162:$U$165)/SUM($U$158:$U$165)</f>
        <v>0.24888888888888888</v>
      </c>
    </row>
    <row r="163" spans="1:29" x14ac:dyDescent="0.2">
      <c r="A163" s="28" t="s">
        <v>8</v>
      </c>
      <c r="B163">
        <v>70</v>
      </c>
      <c r="C163">
        <v>37</v>
      </c>
      <c r="D163">
        <f t="shared" si="18"/>
        <v>33</v>
      </c>
      <c r="E163" s="45">
        <f>SUM(B163:$B$165)/SUM($B$158:$B$165)</f>
        <v>0.27952167414050821</v>
      </c>
      <c r="F163" s="45">
        <f>SUM(C163:$C$165)/SUM($C$158:$C$165)</f>
        <v>0.6542553191489362</v>
      </c>
      <c r="G163" s="7">
        <f>SUM(D163:$D$165)/SUM($D$158:$D$165)</f>
        <v>0.13305613305613306</v>
      </c>
      <c r="I163" s="31" t="s">
        <v>20</v>
      </c>
      <c r="J163" s="32"/>
      <c r="K163" s="33"/>
      <c r="R163" s="28" t="s">
        <v>8</v>
      </c>
      <c r="S163">
        <v>69</v>
      </c>
      <c r="T163">
        <v>37</v>
      </c>
      <c r="U163">
        <f t="shared" si="19"/>
        <v>32</v>
      </c>
      <c r="V163" s="45">
        <f>SUM(S163:$S$165)/SUM($S$158:$S$165)</f>
        <v>0.2884012539184953</v>
      </c>
      <c r="W163" s="45">
        <f>SUM(T163:$T$165)/SUM($T$158:$T$165)</f>
        <v>0.6542553191489362</v>
      </c>
      <c r="X163" s="7">
        <f>SUM(U163:$U$165)/SUM($U$158:$U$165)</f>
        <v>0.13555555555555557</v>
      </c>
      <c r="Z163" s="31" t="s">
        <v>20</v>
      </c>
      <c r="AA163" s="32"/>
      <c r="AB163" s="33"/>
    </row>
    <row r="164" spans="1:29" x14ac:dyDescent="0.2">
      <c r="A164" s="28" t="s">
        <v>9</v>
      </c>
      <c r="B164">
        <v>67</v>
      </c>
      <c r="C164">
        <v>44</v>
      </c>
      <c r="D164">
        <f t="shared" si="18"/>
        <v>23</v>
      </c>
      <c r="E164" s="45">
        <f>SUM(B164:$B$165)/SUM($B$158:$B$165)</f>
        <v>0.17488789237668162</v>
      </c>
      <c r="F164" s="45">
        <f>SUM(C164:$C$165)/SUM($C$158:$C$165)</f>
        <v>0.45744680851063829</v>
      </c>
      <c r="G164" s="7">
        <f>SUM(D164:$D$165)/SUM($D$158:$D$165)</f>
        <v>6.4449064449064453E-2</v>
      </c>
      <c r="I164" s="28" t="s">
        <v>17</v>
      </c>
      <c r="J164" s="28" t="s">
        <v>31</v>
      </c>
      <c r="K164" s="28" t="s">
        <v>32</v>
      </c>
      <c r="R164" s="28" t="s">
        <v>9</v>
      </c>
      <c r="S164">
        <v>65</v>
      </c>
      <c r="T164">
        <v>44</v>
      </c>
      <c r="U164">
        <f t="shared" si="19"/>
        <v>21</v>
      </c>
      <c r="V164" s="45">
        <f>SUM(S164:$S$165)/SUM($S$158:$S$165)</f>
        <v>0.18025078369905956</v>
      </c>
      <c r="W164" s="45">
        <f>SUM(T164:$T$165)/SUM($T$158:$T$165)</f>
        <v>0.45744680851063829</v>
      </c>
      <c r="X164" s="7">
        <f>SUM(U164:$U$165)/SUM($U$158:$U$165)</f>
        <v>6.4444444444444443E-2</v>
      </c>
      <c r="Z164" s="28" t="s">
        <v>17</v>
      </c>
      <c r="AA164" s="28" t="s">
        <v>31</v>
      </c>
      <c r="AB164" s="28" t="s">
        <v>32</v>
      </c>
    </row>
    <row r="165" spans="1:29" x14ac:dyDescent="0.2">
      <c r="A165" s="28" t="s">
        <v>10</v>
      </c>
      <c r="B165">
        <v>50</v>
      </c>
      <c r="C165">
        <v>42</v>
      </c>
      <c r="D165">
        <f t="shared" si="18"/>
        <v>8</v>
      </c>
      <c r="E165" s="45">
        <f>SUM(B165:$B$165)/SUM($B$158:$B$165)</f>
        <v>7.4738415545590436E-2</v>
      </c>
      <c r="F165" s="45">
        <f>SUM(C165:$C$165)/SUM($C$158:$C$165)</f>
        <v>0.22340425531914893</v>
      </c>
      <c r="G165" s="7">
        <f>SUM(D165:$D$165)/SUM($D$158:$D$165)</f>
        <v>1.6632016632016633E-2</v>
      </c>
      <c r="I165" s="37" t="s">
        <v>21</v>
      </c>
      <c r="J165" s="16">
        <v>1</v>
      </c>
      <c r="K165" s="17">
        <v>1</v>
      </c>
      <c r="R165" s="28" t="s">
        <v>10</v>
      </c>
      <c r="S165">
        <v>50</v>
      </c>
      <c r="T165">
        <v>42</v>
      </c>
      <c r="U165">
        <f t="shared" si="19"/>
        <v>8</v>
      </c>
      <c r="V165" s="45">
        <f>SUM(S165:$S$165)/SUM($S$158:$S$165)</f>
        <v>7.8369905956112859E-2</v>
      </c>
      <c r="W165" s="45">
        <f>SUM(T165:$T$165)/SUM($T$158:$T$165)</f>
        <v>0.22340425531914893</v>
      </c>
      <c r="X165" s="7">
        <f>SUM(U165:$U$165)/SUM($U$158:$U$165)</f>
        <v>1.7777777777777778E-2</v>
      </c>
      <c r="Z165" s="37" t="s">
        <v>21</v>
      </c>
      <c r="AA165" s="16">
        <v>1</v>
      </c>
      <c r="AB165" s="17">
        <v>1</v>
      </c>
    </row>
    <row r="166" spans="1:29" x14ac:dyDescent="0.2">
      <c r="A166" s="36" t="s">
        <v>14</v>
      </c>
      <c r="B166">
        <f xml:space="preserve"> SUM(B158:B165)</f>
        <v>669</v>
      </c>
      <c r="C166">
        <f t="shared" ref="C166:D166" si="20" xml:space="preserve"> SUM(C158:C165)</f>
        <v>188</v>
      </c>
      <c r="D166" s="9">
        <f t="shared" si="20"/>
        <v>481</v>
      </c>
      <c r="E166" s="10">
        <v>0</v>
      </c>
      <c r="F166" s="10">
        <v>0</v>
      </c>
      <c r="G166" s="21">
        <v>0</v>
      </c>
      <c r="I166" s="37"/>
      <c r="J166" s="18">
        <v>0</v>
      </c>
      <c r="K166" s="19">
        <v>0</v>
      </c>
      <c r="R166" s="36" t="s">
        <v>14</v>
      </c>
      <c r="S166">
        <f>SUM(S158:S165)</f>
        <v>638</v>
      </c>
      <c r="T166">
        <f t="shared" ref="T166:U166" si="21">SUM(T158:T165)</f>
        <v>188</v>
      </c>
      <c r="U166" s="9">
        <f t="shared" si="21"/>
        <v>450</v>
      </c>
      <c r="V166" s="10">
        <v>0</v>
      </c>
      <c r="W166" s="10">
        <v>0</v>
      </c>
      <c r="X166" s="21">
        <v>0</v>
      </c>
      <c r="Z166" s="37"/>
      <c r="AA166" s="18">
        <v>0</v>
      </c>
      <c r="AB166" s="19">
        <v>0</v>
      </c>
    </row>
    <row r="167" spans="1:29" x14ac:dyDescent="0.2">
      <c r="B167" s="28" t="s">
        <v>15</v>
      </c>
      <c r="C167" s="38">
        <f>C166/B166</f>
        <v>0.28101644245142005</v>
      </c>
      <c r="S167" s="28" t="s">
        <v>15</v>
      </c>
      <c r="T167" s="38">
        <f>T166/S166</f>
        <v>0.29467084639498431</v>
      </c>
    </row>
    <row r="170" spans="1:29" x14ac:dyDescent="0.2">
      <c r="A170" s="40" t="s">
        <v>22</v>
      </c>
      <c r="B170" s="29" cm="1">
        <f t="array" ref="B170">SUMPRODUCT(F158:F165+F159:F166,G158:G165-G159:G166)/2</f>
        <v>0.83233069403282167</v>
      </c>
      <c r="I170" s="40" t="s">
        <v>22</v>
      </c>
      <c r="J170" s="29" cm="1">
        <f t="array" ref="J170">SUMPRODUCT(F158:F165+F159:F166,E158:E165-E159:E166)/2</f>
        <v>0.73894030467830674</v>
      </c>
      <c r="R170" s="40" t="s">
        <v>22</v>
      </c>
      <c r="S170" s="29" cm="1">
        <f t="array" ref="S170">SUMPRODUCT(W158:W165+W159:W166,X158:X165-X159:X166)/2</f>
        <v>0.83293735224586285</v>
      </c>
      <c r="Z170" s="40" t="s">
        <v>22</v>
      </c>
      <c r="AA170" s="29" cm="1">
        <f t="array" ref="AA170">SUMPRODUCT(W158:W165+W159:W166,V158:V165-V159:V166)/2</f>
        <v>0.73483042086306949</v>
      </c>
    </row>
    <row r="171" spans="1:29" x14ac:dyDescent="0.2">
      <c r="A171" s="40" t="s">
        <v>34</v>
      </c>
      <c r="B171" s="35">
        <f>2*B170-1</f>
        <v>0.66466138806564334</v>
      </c>
      <c r="I171" s="40" t="s">
        <v>34</v>
      </c>
      <c r="J171" s="35">
        <f>2*J170-1</f>
        <v>0.47788060935661347</v>
      </c>
      <c r="R171" s="40" t="s">
        <v>34</v>
      </c>
      <c r="S171" s="35">
        <f>2*S170-1</f>
        <v>0.6658747044917257</v>
      </c>
      <c r="Z171" s="40" t="s">
        <v>34</v>
      </c>
      <c r="AA171" s="35">
        <f>2*AA170-1</f>
        <v>0.46966084172613898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160BF-FFAC-554B-9E3C-A7B57C2D2D9C}">
  <dimension ref="A3:W49"/>
  <sheetViews>
    <sheetView tabSelected="1" topLeftCell="A28" zoomScale="109" zoomScaleNormal="100" workbookViewId="0">
      <selection activeCell="Q28" sqref="Q28"/>
    </sheetView>
  </sheetViews>
  <sheetFormatPr baseColWidth="10" defaultColWidth="11.5" defaultRowHeight="15" x14ac:dyDescent="0.2"/>
  <sheetData>
    <row r="3" spans="1:23" ht="37.25" customHeight="1" x14ac:dyDescent="0.2">
      <c r="A3" s="85" t="s">
        <v>73</v>
      </c>
      <c r="B3" s="85"/>
      <c r="C3" s="85"/>
      <c r="D3" s="85"/>
      <c r="E3" s="85"/>
      <c r="F3" s="85"/>
      <c r="G3" s="85"/>
      <c r="H3" s="85"/>
    </row>
    <row r="5" spans="1:23" x14ac:dyDescent="0.2">
      <c r="P5" s="86" t="s">
        <v>74</v>
      </c>
      <c r="Q5" s="86"/>
      <c r="R5" s="86"/>
      <c r="S5" s="86"/>
      <c r="T5" s="86"/>
      <c r="U5" s="86"/>
      <c r="V5" s="86"/>
      <c r="W5" s="86"/>
    </row>
    <row r="6" spans="1:23" x14ac:dyDescent="0.2">
      <c r="P6" s="86"/>
      <c r="Q6" s="86"/>
      <c r="R6" s="86"/>
      <c r="S6" s="86"/>
      <c r="T6" s="86"/>
      <c r="U6" s="86"/>
      <c r="V6" s="86"/>
      <c r="W6" s="86"/>
    </row>
    <row r="7" spans="1:23" x14ac:dyDescent="0.2">
      <c r="P7" s="86"/>
      <c r="Q7" s="86"/>
      <c r="R7" s="86"/>
      <c r="S7" s="86"/>
      <c r="T7" s="86"/>
      <c r="U7" s="86"/>
      <c r="V7" s="86"/>
      <c r="W7" s="86"/>
    </row>
    <row r="8" spans="1:23" x14ac:dyDescent="0.2">
      <c r="B8" s="28"/>
      <c r="C8" s="67" t="s">
        <v>59</v>
      </c>
      <c r="D8" s="28" t="s">
        <v>60</v>
      </c>
      <c r="E8" s="28" t="s">
        <v>61</v>
      </c>
      <c r="F8" s="28" t="s">
        <v>62</v>
      </c>
      <c r="G8" s="28" t="s">
        <v>63</v>
      </c>
      <c r="P8" s="86"/>
      <c r="Q8" s="86"/>
      <c r="R8" s="86"/>
      <c r="S8" s="86"/>
      <c r="T8" s="86"/>
      <c r="U8" s="86"/>
      <c r="V8" s="86"/>
      <c r="W8" s="86"/>
    </row>
    <row r="9" spans="1:23" x14ac:dyDescent="0.2">
      <c r="B9" s="28" t="s">
        <v>3</v>
      </c>
      <c r="C9" s="28">
        <f>№1!C3/№1!B3</f>
        <v>0</v>
      </c>
      <c r="D9" s="28">
        <f>№1!C34/№1!B34</f>
        <v>0</v>
      </c>
      <c r="E9" s="28">
        <f>№1!C65/№1!B65</f>
        <v>0</v>
      </c>
      <c r="F9" s="28">
        <f>№1!C96/№1!B96</f>
        <v>0</v>
      </c>
      <c r="G9" s="28">
        <f>№1!C127/№1!B127</f>
        <v>1.1363636363636364E-2</v>
      </c>
      <c r="P9" s="86"/>
      <c r="Q9" s="86"/>
      <c r="R9" s="86"/>
      <c r="S9" s="86"/>
      <c r="T9" s="86"/>
      <c r="U9" s="86"/>
      <c r="V9" s="86"/>
      <c r="W9" s="86"/>
    </row>
    <row r="10" spans="1:23" x14ac:dyDescent="0.2">
      <c r="B10" s="28" t="s">
        <v>4</v>
      </c>
      <c r="C10" s="28">
        <f>№1!C4/№1!B4</f>
        <v>2.2222222222222223E-2</v>
      </c>
      <c r="D10" s="28">
        <f>№1!C35/№1!B35</f>
        <v>0.01</v>
      </c>
      <c r="E10" s="28">
        <f>№1!C66/№1!B66</f>
        <v>0</v>
      </c>
      <c r="F10" s="28">
        <f>№1!C97/№1!B97</f>
        <v>0</v>
      </c>
      <c r="G10" s="28">
        <f>№1!C128/№1!B128</f>
        <v>0</v>
      </c>
      <c r="P10" s="86"/>
      <c r="Q10" s="86"/>
      <c r="R10" s="86"/>
      <c r="S10" s="86"/>
      <c r="T10" s="86"/>
      <c r="U10" s="86"/>
      <c r="V10" s="86"/>
      <c r="W10" s="86"/>
    </row>
    <row r="11" spans="1:23" x14ac:dyDescent="0.2">
      <c r="B11" s="28" t="s">
        <v>5</v>
      </c>
      <c r="C11" s="28">
        <f>№1!C5/№1!B5</f>
        <v>3.8167938931297711E-2</v>
      </c>
      <c r="D11" s="28">
        <f>№1!C36/№1!B36</f>
        <v>0</v>
      </c>
      <c r="E11" s="28">
        <f>№1!C67/№1!B67</f>
        <v>0</v>
      </c>
      <c r="F11" s="28">
        <f>№1!C98/№1!B98</f>
        <v>1.4084507042253521E-2</v>
      </c>
      <c r="G11" s="28">
        <f>№1!C129/№1!B129</f>
        <v>3.5211267605633804E-2</v>
      </c>
      <c r="P11" s="86"/>
      <c r="Q11" s="86"/>
      <c r="R11" s="86"/>
      <c r="S11" s="86"/>
      <c r="T11" s="86"/>
      <c r="U11" s="86"/>
      <c r="V11" s="86"/>
      <c r="W11" s="86"/>
    </row>
    <row r="12" spans="1:23" x14ac:dyDescent="0.2">
      <c r="B12" s="28" t="s">
        <v>6</v>
      </c>
      <c r="C12" s="28">
        <f>№1!C6/№1!B6</f>
        <v>3.6585365853658534E-2</v>
      </c>
      <c r="D12" s="28">
        <f>№1!C37/№1!B37</f>
        <v>4.5751633986928102E-2</v>
      </c>
      <c r="E12" s="28">
        <f>№1!C68/№1!B68</f>
        <v>1.5625E-2</v>
      </c>
      <c r="F12" s="28">
        <f>№1!C99/№1!B99</f>
        <v>1.8018018018018018E-2</v>
      </c>
      <c r="G12" s="28">
        <f>№1!C130/№1!B130</f>
        <v>6.7307692307692304E-2</v>
      </c>
      <c r="P12" s="86"/>
      <c r="Q12" s="86"/>
      <c r="R12" s="86"/>
      <c r="S12" s="86"/>
      <c r="T12" s="86"/>
      <c r="U12" s="86"/>
      <c r="V12" s="86"/>
      <c r="W12" s="86"/>
    </row>
    <row r="13" spans="1:23" x14ac:dyDescent="0.2">
      <c r="B13" s="28" t="s">
        <v>7</v>
      </c>
      <c r="C13" s="28">
        <f>№1!C7/№1!B7</f>
        <v>5.6818181818181816E-2</v>
      </c>
      <c r="D13" s="28">
        <f>№1!C38/№1!B38</f>
        <v>2.5974025974025976E-2</v>
      </c>
      <c r="E13" s="28">
        <f>№1!C69/№1!B69</f>
        <v>3.0303030303030304E-2</v>
      </c>
      <c r="F13" s="28">
        <f>№1!C100/№1!B100</f>
        <v>3.9215686274509803E-2</v>
      </c>
      <c r="G13" s="28">
        <f>№1!C131/№1!B131</f>
        <v>7.4999999999999997E-2</v>
      </c>
      <c r="P13" s="86"/>
      <c r="Q13" s="86"/>
      <c r="R13" s="86"/>
      <c r="S13" s="86"/>
      <c r="T13" s="86"/>
      <c r="U13" s="86"/>
      <c r="V13" s="86"/>
      <c r="W13" s="86"/>
    </row>
    <row r="14" spans="1:23" x14ac:dyDescent="0.2">
      <c r="B14" s="28" t="s">
        <v>8</v>
      </c>
      <c r="C14" s="28">
        <f>№1!C8/№1!B8</f>
        <v>7.6923076923076927E-2</v>
      </c>
      <c r="D14" s="28">
        <f>№1!C39/№1!B39</f>
        <v>8.6956521739130432E-2</v>
      </c>
      <c r="E14" s="28">
        <f>№1!C70/№1!B70</f>
        <v>8.6206896551724144E-2</v>
      </c>
      <c r="F14" s="28">
        <f>№1!C101/№1!B101</f>
        <v>7.1428571428571425E-2</v>
      </c>
      <c r="G14" s="28">
        <f>№1!C132/№1!B132</f>
        <v>0.12244897959183673</v>
      </c>
      <c r="P14" s="86"/>
      <c r="Q14" s="86"/>
      <c r="R14" s="86"/>
      <c r="S14" s="86"/>
      <c r="T14" s="86"/>
      <c r="U14" s="86"/>
      <c r="V14" s="86"/>
      <c r="W14" s="86"/>
    </row>
    <row r="15" spans="1:23" x14ac:dyDescent="0.2">
      <c r="B15" s="28" t="s">
        <v>9</v>
      </c>
      <c r="C15" s="28">
        <f>№1!C9/№1!B9</f>
        <v>2.8985507246376812E-2</v>
      </c>
      <c r="D15" s="28">
        <f>№1!C40/№1!B40</f>
        <v>0.11764705882352941</v>
      </c>
      <c r="E15" s="28">
        <f>№1!C71/№1!B71</f>
        <v>0.15</v>
      </c>
      <c r="F15" s="28">
        <f>№1!C102/№1!B102</f>
        <v>0.11428571428571428</v>
      </c>
      <c r="G15" s="28">
        <f>№1!C133/№1!B133</f>
        <v>0.15151515151515152</v>
      </c>
    </row>
    <row r="16" spans="1:23" x14ac:dyDescent="0.2">
      <c r="B16" s="28" t="s">
        <v>10</v>
      </c>
      <c r="C16" s="28">
        <f>№1!C10/№1!B10</f>
        <v>0.36</v>
      </c>
      <c r="D16" s="28">
        <f>№1!C41/№1!B41</f>
        <v>0.34615384615384615</v>
      </c>
      <c r="E16" s="28">
        <f>№1!C72/№1!B72</f>
        <v>0.20370370370370369</v>
      </c>
      <c r="F16" s="28">
        <f>№1!C103/№1!B103</f>
        <v>0.29629629629629628</v>
      </c>
      <c r="G16" s="28">
        <f>№1!C134/№1!B134</f>
        <v>0.5</v>
      </c>
      <c r="P16" s="87" t="s">
        <v>75</v>
      </c>
      <c r="Q16" s="87"/>
      <c r="R16" s="87"/>
      <c r="S16" s="87"/>
      <c r="T16" s="87"/>
      <c r="U16" s="87"/>
      <c r="V16" s="87"/>
      <c r="W16" s="87"/>
    </row>
    <row r="17" spans="1:23" x14ac:dyDescent="0.2">
      <c r="P17" s="87"/>
      <c r="Q17" s="87"/>
      <c r="R17" s="87"/>
      <c r="S17" s="87"/>
      <c r="T17" s="87"/>
      <c r="U17" s="87"/>
      <c r="V17" s="87"/>
      <c r="W17" s="87"/>
    </row>
    <row r="18" spans="1:23" x14ac:dyDescent="0.2">
      <c r="P18" s="87"/>
      <c r="Q18" s="87"/>
      <c r="R18" s="87"/>
      <c r="S18" s="87"/>
      <c r="T18" s="87"/>
      <c r="U18" s="87"/>
      <c r="V18" s="87"/>
      <c r="W18" s="87"/>
    </row>
    <row r="19" spans="1:23" x14ac:dyDescent="0.2">
      <c r="P19" s="87"/>
      <c r="Q19" s="87"/>
      <c r="R19" s="87"/>
      <c r="S19" s="87"/>
      <c r="T19" s="87"/>
      <c r="U19" s="87"/>
      <c r="V19" s="87"/>
      <c r="W19" s="87"/>
    </row>
    <row r="20" spans="1:23" x14ac:dyDescent="0.2">
      <c r="P20" s="87"/>
      <c r="Q20" s="87"/>
      <c r="R20" s="87"/>
      <c r="S20" s="87"/>
      <c r="T20" s="87"/>
      <c r="U20" s="87"/>
      <c r="V20" s="87"/>
      <c r="W20" s="87"/>
    </row>
    <row r="22" spans="1:23" x14ac:dyDescent="0.2">
      <c r="P22" s="88" t="s">
        <v>76</v>
      </c>
      <c r="Q22" s="88"/>
      <c r="R22" s="88"/>
      <c r="S22" s="88"/>
      <c r="T22" s="88"/>
      <c r="U22" s="88"/>
      <c r="V22" s="88"/>
      <c r="W22" s="88"/>
    </row>
    <row r="23" spans="1:23" x14ac:dyDescent="0.2">
      <c r="P23" s="88"/>
      <c r="Q23" s="88"/>
      <c r="R23" s="88"/>
      <c r="S23" s="88"/>
      <c r="T23" s="88"/>
      <c r="U23" s="88"/>
      <c r="V23" s="88"/>
      <c r="W23" s="88"/>
    </row>
    <row r="27" spans="1:23" ht="14.5" customHeight="1" x14ac:dyDescent="0.2">
      <c r="A27" s="85" t="s">
        <v>72</v>
      </c>
      <c r="B27" s="85"/>
      <c r="C27" s="85"/>
      <c r="D27" s="85"/>
      <c r="E27" s="85"/>
      <c r="F27" s="85"/>
      <c r="G27" s="85"/>
      <c r="H27" s="76"/>
      <c r="I27" s="76"/>
      <c r="J27" s="76"/>
    </row>
    <row r="28" spans="1:23" ht="66" customHeight="1" x14ac:dyDescent="0.2">
      <c r="A28" s="85"/>
      <c r="B28" s="85"/>
      <c r="C28" s="85"/>
      <c r="D28" s="85"/>
      <c r="E28" s="85"/>
      <c r="F28" s="85"/>
      <c r="G28" s="85"/>
      <c r="H28" s="76"/>
      <c r="I28" s="76"/>
      <c r="J28" s="76"/>
    </row>
    <row r="30" spans="1:23" x14ac:dyDescent="0.2">
      <c r="B30" s="93" t="s">
        <v>71</v>
      </c>
      <c r="C30" s="93"/>
      <c r="D30" s="93"/>
      <c r="E30" s="93"/>
      <c r="H30" s="93" t="s">
        <v>70</v>
      </c>
      <c r="I30" s="93"/>
      <c r="J30" s="93"/>
      <c r="K30" s="93"/>
    </row>
    <row r="31" spans="1:23" ht="15" customHeight="1" thickBot="1" x14ac:dyDescent="0.25">
      <c r="B31" s="89" t="s">
        <v>69</v>
      </c>
      <c r="C31" s="89"/>
      <c r="D31" s="90" t="s">
        <v>68</v>
      </c>
      <c r="E31" s="90"/>
      <c r="H31" s="91" t="s">
        <v>69</v>
      </c>
      <c r="I31" s="91"/>
      <c r="J31" s="90" t="s">
        <v>68</v>
      </c>
      <c r="K31" s="90"/>
      <c r="N31" s="84"/>
      <c r="O31" s="84"/>
      <c r="P31" s="84"/>
    </row>
    <row r="32" spans="1:23" ht="14.5" customHeight="1" x14ac:dyDescent="0.2">
      <c r="A32" s="72">
        <v>1</v>
      </c>
      <c r="B32" s="83" t="s">
        <v>22</v>
      </c>
      <c r="C32" s="82">
        <v>0.74026211015262111</v>
      </c>
      <c r="D32" s="82" t="s">
        <v>22</v>
      </c>
      <c r="E32" s="81">
        <v>0.72576069335328586</v>
      </c>
      <c r="G32" s="72">
        <v>1</v>
      </c>
      <c r="H32" s="83" t="s">
        <v>22</v>
      </c>
      <c r="I32" s="82">
        <v>0.74140140275155098</v>
      </c>
      <c r="J32" s="82" t="s">
        <v>22</v>
      </c>
      <c r="K32" s="81">
        <v>0.72660800202582931</v>
      </c>
      <c r="M32" s="92" t="s">
        <v>67</v>
      </c>
      <c r="N32" s="92"/>
      <c r="O32" s="92"/>
      <c r="P32" s="92"/>
      <c r="Q32" s="92"/>
    </row>
    <row r="33" spans="1:17" ht="16" thickBot="1" x14ac:dyDescent="0.25">
      <c r="A33" s="72"/>
      <c r="B33" s="80" t="s">
        <v>34</v>
      </c>
      <c r="C33" s="79">
        <v>0.48052422030524222</v>
      </c>
      <c r="D33" s="78" t="s">
        <v>34</v>
      </c>
      <c r="E33" s="77">
        <v>0.45152138670657171</v>
      </c>
      <c r="G33" s="72"/>
      <c r="H33" s="80" t="s">
        <v>34</v>
      </c>
      <c r="I33" s="79">
        <v>0.48280280550310195</v>
      </c>
      <c r="J33" s="78" t="s">
        <v>34</v>
      </c>
      <c r="K33" s="77">
        <v>0.45321600405165863</v>
      </c>
      <c r="M33" s="92"/>
      <c r="N33" s="92"/>
      <c r="O33" s="92"/>
      <c r="P33" s="92"/>
      <c r="Q33" s="92"/>
    </row>
    <row r="34" spans="1:17" x14ac:dyDescent="0.2">
      <c r="A34" s="72">
        <v>2</v>
      </c>
      <c r="B34" s="83" t="s">
        <v>22</v>
      </c>
      <c r="C34" s="82">
        <v>0.83913125948406686</v>
      </c>
      <c r="D34" s="82" t="s">
        <v>22</v>
      </c>
      <c r="E34" s="81">
        <v>0.8197246065808298</v>
      </c>
      <c r="G34" s="72">
        <v>2</v>
      </c>
      <c r="H34" s="83" t="s">
        <v>22</v>
      </c>
      <c r="I34" s="82">
        <v>0.83763565891472869</v>
      </c>
      <c r="J34" s="82" t="s">
        <v>22</v>
      </c>
      <c r="K34" s="81">
        <v>0.81791970802919711</v>
      </c>
      <c r="M34" s="92"/>
      <c r="N34" s="92"/>
      <c r="O34" s="92"/>
      <c r="P34" s="92"/>
      <c r="Q34" s="92"/>
    </row>
    <row r="35" spans="1:17" ht="16" thickBot="1" x14ac:dyDescent="0.25">
      <c r="A35" s="72"/>
      <c r="B35" s="80" t="s">
        <v>34</v>
      </c>
      <c r="C35" s="79">
        <v>0.67826251896813372</v>
      </c>
      <c r="D35" s="78" t="s">
        <v>34</v>
      </c>
      <c r="E35" s="77">
        <v>0.63944921316165959</v>
      </c>
      <c r="G35" s="72"/>
      <c r="H35" s="80" t="s">
        <v>34</v>
      </c>
      <c r="I35" s="79">
        <v>0.67527131782945737</v>
      </c>
      <c r="J35" s="78" t="s">
        <v>34</v>
      </c>
      <c r="K35" s="77">
        <v>0.63583941605839422</v>
      </c>
      <c r="M35" s="92"/>
      <c r="N35" s="92"/>
      <c r="O35" s="92"/>
      <c r="P35" s="92"/>
      <c r="Q35" s="92"/>
    </row>
    <row r="36" spans="1:17" x14ac:dyDescent="0.2">
      <c r="A36" s="72">
        <v>3</v>
      </c>
      <c r="B36" s="75" t="s">
        <v>22</v>
      </c>
      <c r="C36" s="74">
        <v>0.88323962196434969</v>
      </c>
      <c r="D36" s="74" t="s">
        <v>22</v>
      </c>
      <c r="E36" s="73">
        <v>0.86834540646199831</v>
      </c>
      <c r="G36" s="72">
        <v>3</v>
      </c>
      <c r="H36" s="75" t="s">
        <v>22</v>
      </c>
      <c r="I36" s="74">
        <v>0.88291676777481187</v>
      </c>
      <c r="J36" s="74" t="s">
        <v>22</v>
      </c>
      <c r="K36" s="73">
        <v>0.86783216783216788</v>
      </c>
      <c r="M36" s="76"/>
      <c r="N36" s="76"/>
    </row>
    <row r="37" spans="1:17" ht="16" thickBot="1" x14ac:dyDescent="0.25">
      <c r="A37" s="72"/>
      <c r="B37" s="71" t="s">
        <v>34</v>
      </c>
      <c r="C37" s="70">
        <v>0.76647924392869937</v>
      </c>
      <c r="D37" s="69" t="s">
        <v>34</v>
      </c>
      <c r="E37" s="68">
        <v>0.73669081292399663</v>
      </c>
      <c r="G37" s="72"/>
      <c r="H37" s="71" t="s">
        <v>34</v>
      </c>
      <c r="I37" s="70">
        <v>0.76583353554962375</v>
      </c>
      <c r="J37" s="69" t="s">
        <v>34</v>
      </c>
      <c r="K37" s="68">
        <v>0.73566433566433576</v>
      </c>
      <c r="M37" s="76"/>
      <c r="N37" s="76"/>
    </row>
    <row r="38" spans="1:17" x14ac:dyDescent="0.2">
      <c r="A38" s="72">
        <v>4</v>
      </c>
      <c r="B38" s="75" t="s">
        <v>22</v>
      </c>
      <c r="C38" s="74">
        <v>0.87338753387533874</v>
      </c>
      <c r="D38" s="74" t="s">
        <v>22</v>
      </c>
      <c r="E38" s="73">
        <v>0.85602067183462527</v>
      </c>
      <c r="G38" s="72">
        <v>4</v>
      </c>
      <c r="H38" s="75" t="s">
        <v>22</v>
      </c>
      <c r="I38" s="74">
        <v>0.87368421052631584</v>
      </c>
      <c r="J38" s="74" t="s">
        <v>22</v>
      </c>
      <c r="K38" s="73">
        <v>0.85611285266457693</v>
      </c>
    </row>
    <row r="39" spans="1:17" ht="16" thickBot="1" x14ac:dyDescent="0.25">
      <c r="A39" s="72"/>
      <c r="B39" s="71" t="s">
        <v>34</v>
      </c>
      <c r="C39" s="70">
        <v>0.74677506775067748</v>
      </c>
      <c r="D39" s="69" t="s">
        <v>34</v>
      </c>
      <c r="E39" s="68">
        <v>0.71204134366925054</v>
      </c>
      <c r="G39" s="72"/>
      <c r="H39" s="71" t="s">
        <v>34</v>
      </c>
      <c r="I39" s="70">
        <v>0.74736842105263168</v>
      </c>
      <c r="J39" s="69" t="s">
        <v>34</v>
      </c>
      <c r="K39" s="68">
        <v>0.71222570532915386</v>
      </c>
    </row>
    <row r="40" spans="1:17" x14ac:dyDescent="0.2">
      <c r="A40" s="72">
        <v>5</v>
      </c>
      <c r="B40" s="75" t="s">
        <v>22</v>
      </c>
      <c r="C40" s="74">
        <v>0.84298425252453935</v>
      </c>
      <c r="D40" s="74" t="s">
        <v>22</v>
      </c>
      <c r="E40" s="73">
        <v>0.81618006054096293</v>
      </c>
      <c r="G40" s="72">
        <v>5</v>
      </c>
      <c r="H40" s="75" t="s">
        <v>22</v>
      </c>
      <c r="I40" s="74">
        <v>0.84282854998391654</v>
      </c>
      <c r="J40" s="74" t="s">
        <v>22</v>
      </c>
      <c r="K40" s="73">
        <v>0.81573403554970381</v>
      </c>
    </row>
    <row r="41" spans="1:17" ht="16" thickBot="1" x14ac:dyDescent="0.25">
      <c r="A41" s="72"/>
      <c r="B41" s="71" t="s">
        <v>34</v>
      </c>
      <c r="C41" s="70">
        <v>0.68596850504907869</v>
      </c>
      <c r="D41" s="69" t="s">
        <v>34</v>
      </c>
      <c r="E41" s="68">
        <v>0.63236012108192585</v>
      </c>
      <c r="G41" s="72"/>
      <c r="H41" s="71" t="s">
        <v>34</v>
      </c>
      <c r="I41" s="70">
        <v>0.68565709996783308</v>
      </c>
      <c r="J41" s="69" t="s">
        <v>34</v>
      </c>
      <c r="K41" s="68">
        <v>0.63146807109940761</v>
      </c>
    </row>
    <row r="42" spans="1:17" x14ac:dyDescent="0.2">
      <c r="A42" s="72">
        <v>6</v>
      </c>
      <c r="B42" s="75" t="s">
        <v>22</v>
      </c>
      <c r="C42" s="74">
        <v>0.83233069403282167</v>
      </c>
      <c r="D42" s="74" t="s">
        <v>22</v>
      </c>
      <c r="E42" s="73">
        <v>0.73894030467830674</v>
      </c>
      <c r="G42" s="72">
        <v>6</v>
      </c>
      <c r="H42" s="75" t="s">
        <v>22</v>
      </c>
      <c r="I42" s="74">
        <v>0.83293735224586285</v>
      </c>
      <c r="J42" s="74" t="s">
        <v>22</v>
      </c>
      <c r="K42" s="73">
        <v>0.73483042086306949</v>
      </c>
    </row>
    <row r="43" spans="1:17" ht="16" thickBot="1" x14ac:dyDescent="0.25">
      <c r="A43" s="72"/>
      <c r="B43" s="71" t="s">
        <v>34</v>
      </c>
      <c r="C43" s="70">
        <v>0.66466138806564334</v>
      </c>
      <c r="D43" s="69" t="s">
        <v>34</v>
      </c>
      <c r="E43" s="68">
        <v>0.47788060935661347</v>
      </c>
      <c r="G43" s="72"/>
      <c r="H43" s="71" t="s">
        <v>34</v>
      </c>
      <c r="I43" s="70">
        <v>0.6658747044917257</v>
      </c>
      <c r="J43" s="69" t="s">
        <v>34</v>
      </c>
      <c r="K43" s="68">
        <v>0.46966084172613898</v>
      </c>
    </row>
    <row r="47" spans="1:17" x14ac:dyDescent="0.2">
      <c r="G47" t="s">
        <v>66</v>
      </c>
    </row>
    <row r="48" spans="1:17" x14ac:dyDescent="0.2">
      <c r="I48" t="s">
        <v>65</v>
      </c>
    </row>
    <row r="49" spans="9:9" x14ac:dyDescent="0.2">
      <c r="I49" t="s">
        <v>64</v>
      </c>
    </row>
  </sheetData>
  <mergeCells count="12">
    <mergeCell ref="H30:K30"/>
    <mergeCell ref="B30:E30"/>
    <mergeCell ref="B31:C31"/>
    <mergeCell ref="D31:E31"/>
    <mergeCell ref="H31:I31"/>
    <mergeCell ref="J31:K31"/>
    <mergeCell ref="M32:Q35"/>
    <mergeCell ref="A3:H3"/>
    <mergeCell ref="A27:G28"/>
    <mergeCell ref="P5:W14"/>
    <mergeCell ref="P16:W20"/>
    <mergeCell ref="P22:W2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12170-FE33-B34F-B678-9D1D486084AF}">
  <dimension ref="A1:AW95"/>
  <sheetViews>
    <sheetView topLeftCell="T55" workbookViewId="0">
      <selection activeCell="AR87" sqref="AR87"/>
    </sheetView>
  </sheetViews>
  <sheetFormatPr baseColWidth="10" defaultColWidth="11.5" defaultRowHeight="15" x14ac:dyDescent="0.2"/>
  <cols>
    <col min="1" max="1" width="10.5" customWidth="1"/>
    <col min="2" max="2" width="10.6640625" customWidth="1"/>
    <col min="3" max="3" width="10.33203125" customWidth="1"/>
    <col min="4" max="6" width="8.83203125" customWidth="1"/>
    <col min="7" max="7" width="8.1640625" customWidth="1"/>
    <col min="8" max="8" width="11.5" customWidth="1"/>
    <col min="9" max="9" width="9.83203125" customWidth="1"/>
    <col min="10" max="10" width="8.83203125" customWidth="1"/>
    <col min="11" max="11" width="10.6640625" customWidth="1"/>
    <col min="12" max="12" width="18" customWidth="1"/>
    <col min="13" max="23" width="8.83203125" customWidth="1"/>
    <col min="24" max="24" width="11.6640625" customWidth="1"/>
    <col min="25" max="25" width="14.1640625" customWidth="1"/>
    <col min="26" max="36" width="8.83203125" customWidth="1"/>
    <col min="37" max="37" width="9.33203125" customWidth="1"/>
    <col min="38" max="43" width="8.83203125" customWidth="1"/>
    <col min="44" max="44" width="10.33203125" customWidth="1"/>
    <col min="45" max="45" width="12" customWidth="1"/>
    <col min="46" max="46" width="10.6640625" customWidth="1"/>
    <col min="47" max="240" width="8.83203125" customWidth="1"/>
  </cols>
  <sheetData>
    <row r="1" spans="1:49" x14ac:dyDescent="0.2">
      <c r="V1" s="58" t="s">
        <v>44</v>
      </c>
    </row>
    <row r="2" spans="1:49" x14ac:dyDescent="0.2">
      <c r="A2" s="52">
        <v>41091</v>
      </c>
      <c r="B2" s="53" t="s">
        <v>0</v>
      </c>
      <c r="C2" s="52">
        <v>41456</v>
      </c>
      <c r="D2" s="53" t="s">
        <v>1</v>
      </c>
      <c r="E2" s="53"/>
      <c r="F2" s="53"/>
      <c r="G2" s="53"/>
      <c r="H2" s="1" t="s">
        <v>23</v>
      </c>
      <c r="I2" s="1"/>
      <c r="J2" s="1"/>
      <c r="K2" s="1"/>
      <c r="W2" s="57"/>
    </row>
    <row r="3" spans="1:49" x14ac:dyDescent="0.2">
      <c r="A3" s="30" t="s">
        <v>2</v>
      </c>
      <c r="B3" s="51" t="s">
        <v>29</v>
      </c>
      <c r="C3" s="30" t="s">
        <v>30</v>
      </c>
      <c r="D3" s="30" t="s">
        <v>24</v>
      </c>
      <c r="E3" s="30" t="s">
        <v>25</v>
      </c>
      <c r="F3" s="30" t="s">
        <v>26</v>
      </c>
      <c r="G3" s="30" t="s">
        <v>27</v>
      </c>
      <c r="H3" s="28" t="s">
        <v>43</v>
      </c>
      <c r="I3" s="28" t="s">
        <v>28</v>
      </c>
      <c r="J3" s="1"/>
      <c r="K3" s="28"/>
      <c r="L3" s="28" t="s">
        <v>35</v>
      </c>
      <c r="M3" s="28" t="s">
        <v>36</v>
      </c>
      <c r="V3" s="47" t="s">
        <v>45</v>
      </c>
      <c r="W3" s="28" t="s">
        <v>2</v>
      </c>
      <c r="X3" s="28" t="s">
        <v>46</v>
      </c>
      <c r="Y3" s="28" t="s">
        <v>47</v>
      </c>
      <c r="AI3" s="47" t="s">
        <v>48</v>
      </c>
      <c r="AJ3" s="47"/>
      <c r="AK3" s="47"/>
      <c r="AL3" s="47"/>
      <c r="AR3" s="47" t="s">
        <v>49</v>
      </c>
      <c r="AS3" s="47"/>
      <c r="AT3" s="47"/>
    </row>
    <row r="4" spans="1:49" x14ac:dyDescent="0.2">
      <c r="A4" s="28" t="s">
        <v>3</v>
      </c>
      <c r="B4" s="28">
        <v>59</v>
      </c>
      <c r="C4" s="28">
        <v>0</v>
      </c>
      <c r="D4" s="38">
        <f>C4/B4</f>
        <v>0</v>
      </c>
      <c r="E4" s="38">
        <v>1E-4</v>
      </c>
      <c r="F4" s="38">
        <v>1E-4</v>
      </c>
      <c r="G4" s="48">
        <v>1</v>
      </c>
      <c r="H4" s="38">
        <f>EXP($L$4+G4*$M$4)</f>
        <v>8.7423678184829767E-3</v>
      </c>
      <c r="I4" s="38">
        <f>1/(1+EXP($L$5+G4*$M$5))</f>
        <v>8.5274335293945118E-3</v>
      </c>
      <c r="J4" s="6"/>
      <c r="K4" s="28" t="s">
        <v>37</v>
      </c>
      <c r="L4" s="28">
        <v>-5.2089523774820652</v>
      </c>
      <c r="M4" s="28">
        <v>0.4693781689224325</v>
      </c>
      <c r="W4" s="28" t="s">
        <v>3</v>
      </c>
      <c r="X4" s="50">
        <f>IF(D4-1.96*(D4*(1-D4)/B4^(1/2))&gt;0,D4-1.96*(D4*(1-D4)/B4^(1/2)),0)</f>
        <v>0</v>
      </c>
      <c r="Y4" s="50">
        <f>D4+1.96*(D4*(1-D4)/B4^(1/2))</f>
        <v>0</v>
      </c>
      <c r="AI4" s="28"/>
      <c r="AJ4" s="28" t="s">
        <v>3</v>
      </c>
      <c r="AK4" s="28" t="s">
        <v>4</v>
      </c>
      <c r="AL4" s="28" t="s">
        <v>5</v>
      </c>
      <c r="AM4" s="28" t="s">
        <v>6</v>
      </c>
      <c r="AN4" s="28" t="s">
        <v>7</v>
      </c>
      <c r="AO4" s="28" t="s">
        <v>8</v>
      </c>
      <c r="AP4" s="28" t="s">
        <v>9</v>
      </c>
      <c r="AR4" s="64" t="s">
        <v>54</v>
      </c>
      <c r="AS4" s="64" t="s">
        <v>55</v>
      </c>
      <c r="AT4" s="64" t="s">
        <v>56</v>
      </c>
    </row>
    <row r="5" spans="1:49" x14ac:dyDescent="0.2">
      <c r="A5" s="28" t="s">
        <v>4</v>
      </c>
      <c r="B5" s="28">
        <v>90</v>
      </c>
      <c r="C5" s="28">
        <v>2</v>
      </c>
      <c r="D5" s="38">
        <f t="shared" ref="D5:D11" si="0">C5/B5</f>
        <v>2.2222222222222223E-2</v>
      </c>
      <c r="E5" s="38">
        <v>2.2222222222222223E-2</v>
      </c>
      <c r="F5" s="38">
        <v>2.2220626674074855E-2</v>
      </c>
      <c r="G5" s="49">
        <v>2</v>
      </c>
      <c r="H5" s="38">
        <f t="shared" ref="H5:H11" si="1">EXP($L$4+G5*$M$4)</f>
        <v>1.3979042438294674E-2</v>
      </c>
      <c r="I5" s="38">
        <f t="shared" ref="I5:I11" si="2">1/(1+EXP($L$5+G5*$M$5))</f>
        <v>1.3927740709320404E-2</v>
      </c>
      <c r="J5" s="6"/>
      <c r="K5" s="28" t="s">
        <v>38</v>
      </c>
      <c r="L5" s="28">
        <v>5.2519586254575099</v>
      </c>
      <c r="M5" s="28">
        <v>-0.49605578702159497</v>
      </c>
      <c r="W5" s="28" t="s">
        <v>4</v>
      </c>
      <c r="X5" s="50">
        <f t="shared" ref="X5:X11" si="3">IF(D5-1.96*(D5*(1-D5)/B5^(1/2))&gt;0,D5-1.96*(D5*(1-D5)/B5^(1/2)),0)</f>
        <v>1.773308929361447E-2</v>
      </c>
      <c r="Y5" s="50">
        <f t="shared" ref="Y5:Y10" si="4">D5+1.96*(D5*(1-D5)/B5^(1/2))</f>
        <v>2.6711355150829976E-2</v>
      </c>
      <c r="AI5" s="28" t="s">
        <v>3</v>
      </c>
      <c r="AJ5" s="59"/>
      <c r="AK5" s="59"/>
      <c r="AL5" s="59"/>
      <c r="AM5" s="59"/>
      <c r="AN5" s="59"/>
      <c r="AO5" s="59"/>
      <c r="AP5" s="59"/>
      <c r="AR5">
        <f>-2*(L9-L7)</f>
        <v>17.638440330343371</v>
      </c>
      <c r="AS5">
        <f>_xlfn.CHISQ.INV.RT(0.05,7)</f>
        <v>14.067140449340167</v>
      </c>
      <c r="AT5" t="str">
        <f>IF(ABS(AR5)&gt;AS5,"Yes","No")</f>
        <v>Yes</v>
      </c>
    </row>
    <row r="6" spans="1:49" x14ac:dyDescent="0.2">
      <c r="A6" s="28" t="s">
        <v>5</v>
      </c>
      <c r="B6" s="28">
        <v>131</v>
      </c>
      <c r="C6" s="28">
        <v>5</v>
      </c>
      <c r="D6" s="38">
        <f t="shared" si="0"/>
        <v>3.8167938931297711E-2</v>
      </c>
      <c r="E6" s="38">
        <v>3.8167938931297711E-2</v>
      </c>
      <c r="F6" s="38">
        <v>3.7289401644240078E-2</v>
      </c>
      <c r="G6" s="49">
        <v>3</v>
      </c>
      <c r="H6" s="38">
        <f t="shared" si="1"/>
        <v>2.2352482937002857E-2</v>
      </c>
      <c r="I6" s="38">
        <f t="shared" si="2"/>
        <v>2.2669792504430832E-2</v>
      </c>
      <c r="J6" s="6"/>
      <c r="K6" s="6"/>
      <c r="W6" s="28" t="s">
        <v>5</v>
      </c>
      <c r="X6" s="50">
        <f t="shared" si="3"/>
        <v>3.1881301968620421E-2</v>
      </c>
      <c r="Y6" s="50">
        <f t="shared" si="4"/>
        <v>4.4454575893975001E-2</v>
      </c>
      <c r="AI6" s="28" t="s">
        <v>4</v>
      </c>
      <c r="AJ6" s="60">
        <f t="shared" ref="AJ6:AJ12" si="5">($E$4-E5)/SQRT($E$4*(1-$E$4)/$B$4+E5*(1-E5)/B5)</f>
        <v>-1.4187869805354134</v>
      </c>
      <c r="AK6" s="59"/>
      <c r="AL6" s="59"/>
      <c r="AM6" s="59"/>
      <c r="AN6" s="59"/>
      <c r="AO6" s="59"/>
      <c r="AP6" s="59"/>
    </row>
    <row r="7" spans="1:49" x14ac:dyDescent="0.2">
      <c r="A7" s="28" t="s">
        <v>6</v>
      </c>
      <c r="B7" s="28">
        <v>164</v>
      </c>
      <c r="C7" s="28">
        <v>6</v>
      </c>
      <c r="D7" s="38">
        <f t="shared" si="0"/>
        <v>3.6585365853658534E-2</v>
      </c>
      <c r="E7" s="38">
        <v>3.6585365853658534E-2</v>
      </c>
      <c r="F7" s="38">
        <v>3.728940164381097E-2</v>
      </c>
      <c r="G7" s="49">
        <v>4</v>
      </c>
      <c r="H7" s="38">
        <f t="shared" si="1"/>
        <v>3.5741610747263376E-2</v>
      </c>
      <c r="I7" s="38">
        <f t="shared" si="2"/>
        <v>3.6694791334020843E-2</v>
      </c>
      <c r="J7" s="6"/>
      <c r="K7" s="28" t="s">
        <v>39</v>
      </c>
      <c r="L7" s="28" cm="1">
        <f t="array" ref="L7">SUMPRODUCT(C4:C11,LN(E4:E11))+SUMPRODUCT(B4:B11-C4:C11,LN(1-E4:E11))</f>
        <v>-138.63750767901431</v>
      </c>
      <c r="W7" s="28" t="s">
        <v>6</v>
      </c>
      <c r="X7" s="50">
        <f t="shared" si="3"/>
        <v>3.1190821246840028E-2</v>
      </c>
      <c r="Y7" s="50">
        <f t="shared" si="4"/>
        <v>4.1979910460477041E-2</v>
      </c>
      <c r="AI7" s="28" t="s">
        <v>5</v>
      </c>
      <c r="AJ7" s="61">
        <f t="shared" si="5"/>
        <v>-2.2671840811132924</v>
      </c>
      <c r="AK7" s="60">
        <f>($E$5-E6)/SQRT($E$5*(1-$E$5)/$B$5+E6*(1-E6)/B6)</f>
        <v>-0.69814953528541801</v>
      </c>
      <c r="AL7" s="59"/>
      <c r="AM7" s="59"/>
      <c r="AN7" s="59"/>
      <c r="AO7" s="59"/>
      <c r="AP7" s="59"/>
      <c r="AR7" t="s">
        <v>57</v>
      </c>
    </row>
    <row r="8" spans="1:49" x14ac:dyDescent="0.2">
      <c r="A8" s="28" t="s">
        <v>7</v>
      </c>
      <c r="B8" s="28">
        <v>88</v>
      </c>
      <c r="C8" s="28">
        <v>5</v>
      </c>
      <c r="D8" s="38">
        <f t="shared" si="0"/>
        <v>5.6818181818181816E-2</v>
      </c>
      <c r="E8" s="38">
        <v>5.6818181818181816E-2</v>
      </c>
      <c r="F8" s="38">
        <v>5.531855715272041E-2</v>
      </c>
      <c r="G8" s="49">
        <v>5</v>
      </c>
      <c r="H8" s="38">
        <f t="shared" si="1"/>
        <v>5.7150820443940431E-2</v>
      </c>
      <c r="I8" s="38">
        <f t="shared" si="2"/>
        <v>5.887387662478482E-2</v>
      </c>
      <c r="J8" s="6"/>
      <c r="K8" s="28" t="s">
        <v>40</v>
      </c>
      <c r="L8" s="28" cm="1">
        <f t="array" ref="L8">SUMPRODUCT(C4:C11,LN(F4:F11))+SUMPRODUCT(B4:B11-C4:C11,LN(1-F4:F11))</f>
        <v>-139.50382024178083</v>
      </c>
      <c r="W8" s="28" t="s">
        <v>7</v>
      </c>
      <c r="X8" s="50">
        <f t="shared" si="3"/>
        <v>4.5621289857718655E-2</v>
      </c>
      <c r="Y8" s="50">
        <f t="shared" si="4"/>
        <v>6.8015073778644977E-2</v>
      </c>
      <c r="AI8" s="28" t="s">
        <v>6</v>
      </c>
      <c r="AJ8" s="61">
        <f t="shared" si="5"/>
        <v>-2.4789896639545237</v>
      </c>
      <c r="AK8" s="60">
        <f t="shared" ref="AK8:AK11" si="6">($E$5-E7)/SQRT($E$5*(1-$E$5)/$B$5+E7*(1-E7)/B7)</f>
        <v>-0.67236035427932606</v>
      </c>
      <c r="AL8" s="60">
        <f>($E$6-E7)/SQRT($E$6*(1-$E$6)/$B$6+E7*(1-E7)/B7)</f>
        <v>7.1120038690806964E-2</v>
      </c>
      <c r="AM8" s="59"/>
      <c r="AN8" s="59"/>
      <c r="AO8" s="59"/>
      <c r="AP8" s="59"/>
      <c r="AR8" s="65" t="s">
        <v>58</v>
      </c>
      <c r="AS8" s="65"/>
      <c r="AT8" s="65"/>
      <c r="AU8" s="65"/>
      <c r="AV8" s="65"/>
      <c r="AW8" s="65"/>
    </row>
    <row r="9" spans="1:49" x14ac:dyDescent="0.2">
      <c r="A9" s="28" t="s">
        <v>8</v>
      </c>
      <c r="B9" s="28">
        <v>78</v>
      </c>
      <c r="C9" s="28">
        <v>6</v>
      </c>
      <c r="D9" s="38">
        <f t="shared" si="0"/>
        <v>7.6923076923076927E-2</v>
      </c>
      <c r="E9" s="38">
        <v>7.6923076923076927E-2</v>
      </c>
      <c r="F9" s="38">
        <v>5.5318557178080117E-2</v>
      </c>
      <c r="G9" s="49">
        <v>6</v>
      </c>
      <c r="H9" s="38">
        <f t="shared" si="1"/>
        <v>9.1384137679514171E-2</v>
      </c>
      <c r="I9" s="38">
        <f t="shared" si="2"/>
        <v>9.3162000574690165E-2</v>
      </c>
      <c r="J9" s="6"/>
      <c r="K9" s="28" t="s">
        <v>41</v>
      </c>
      <c r="L9" s="28" cm="1">
        <f t="array" ref="L9">SUMPRODUCT(C4:C11,LN(H4:H11))+SUMPRODUCT(B4:B11-C4:C11,LN(1-H4:H11))</f>
        <v>-147.45672784418599</v>
      </c>
      <c r="W9" s="28" t="s">
        <v>8</v>
      </c>
      <c r="X9" s="50">
        <f t="shared" si="3"/>
        <v>6.1164996542555694E-2</v>
      </c>
      <c r="Y9" s="50">
        <f t="shared" si="4"/>
        <v>9.2681157303598161E-2</v>
      </c>
      <c r="AI9" s="28" t="s">
        <v>7</v>
      </c>
      <c r="AJ9" s="61">
        <f t="shared" si="5"/>
        <v>-2.2951907821130346</v>
      </c>
      <c r="AK9" s="60">
        <f t="shared" si="6"/>
        <v>-1.1863507885972076</v>
      </c>
      <c r="AL9" s="60">
        <f>($E$6-E8)/SQRT($E$6*(1-$E$6)/$B$6+E8*(1-E8)/B8)</f>
        <v>-0.62543392768473538</v>
      </c>
      <c r="AM9" s="60">
        <f>($E$7-E8)/SQRT($E$7*(1-$E$7)/$B$7+E8*(1-E8)/B8)</f>
        <v>-0.70488809372273364</v>
      </c>
      <c r="AN9" s="59"/>
      <c r="AO9" s="59"/>
      <c r="AP9" s="59"/>
    </row>
    <row r="10" spans="1:49" x14ac:dyDescent="0.2">
      <c r="A10" s="28" t="s">
        <v>9</v>
      </c>
      <c r="B10" s="28">
        <v>69</v>
      </c>
      <c r="C10" s="28">
        <v>2</v>
      </c>
      <c r="D10" s="38">
        <f t="shared" si="0"/>
        <v>2.8985507246376812E-2</v>
      </c>
      <c r="E10" s="38">
        <v>2.8985507246376812E-2</v>
      </c>
      <c r="F10" s="38">
        <v>5.5318557659714308E-2</v>
      </c>
      <c r="G10" s="49">
        <v>7</v>
      </c>
      <c r="H10" s="38">
        <f t="shared" si="1"/>
        <v>0.14612319743720928</v>
      </c>
      <c r="I10" s="38">
        <f t="shared" si="2"/>
        <v>0.14435647116933673</v>
      </c>
      <c r="J10" s="6"/>
      <c r="K10" s="28" t="s">
        <v>42</v>
      </c>
      <c r="L10" s="28" cm="1">
        <f t="array" ref="L10">SUMPRODUCT(C4:C11,LN(I4:I11))+SUMPRODUCT(B4:B11-C4:C11,LN(1-I4:I11))</f>
        <v>-147.97493683580595</v>
      </c>
      <c r="W10" s="28" t="s">
        <v>9</v>
      </c>
      <c r="X10" s="50">
        <f t="shared" si="3"/>
        <v>2.2344435947396258E-2</v>
      </c>
      <c r="Y10" s="50">
        <f t="shared" si="4"/>
        <v>3.5626578545357369E-2</v>
      </c>
      <c r="AI10" s="28" t="s">
        <v>8</v>
      </c>
      <c r="AJ10" s="61">
        <f t="shared" si="5"/>
        <v>-2.5438286000021617</v>
      </c>
      <c r="AK10" s="60">
        <f t="shared" si="6"/>
        <v>-1.6118080741872238</v>
      </c>
      <c r="AL10" s="60">
        <f t="shared" ref="AL10:AL12" si="7">($E$6-E9)/SQRT($E$6*(1-$E$6)/$B$6+E9*(1-E9)/B9)</f>
        <v>-1.1231863406406128</v>
      </c>
      <c r="AM10" s="60">
        <f t="shared" ref="AM10:AM12" si="8">($E$7-E9)/SQRT($E$7*(1-$E$7)/$B$7+E9*(1-E9)/B9)</f>
        <v>-1.2025033792026849</v>
      </c>
      <c r="AN10" s="60">
        <f>($E$8-E9)/SQRT($E$8*(1-$E$8)/$B$8+E9*(1-E9)/B9)</f>
        <v>-0.51579708082433273</v>
      </c>
      <c r="AO10" s="59"/>
      <c r="AP10" s="59"/>
    </row>
    <row r="11" spans="1:49" x14ac:dyDescent="0.2">
      <c r="A11" s="28" t="s">
        <v>10</v>
      </c>
      <c r="B11" s="28">
        <v>50</v>
      </c>
      <c r="C11" s="28">
        <v>18</v>
      </c>
      <c r="D11" s="38">
        <f t="shared" si="0"/>
        <v>0.36</v>
      </c>
      <c r="E11" s="38">
        <v>0.36</v>
      </c>
      <c r="F11" s="38">
        <v>0.36000130961360033</v>
      </c>
      <c r="G11" s="49">
        <v>8</v>
      </c>
      <c r="H11" s="38">
        <f t="shared" si="1"/>
        <v>0.23365093080109209</v>
      </c>
      <c r="I11" s="38">
        <f t="shared" si="2"/>
        <v>0.21695294057913977</v>
      </c>
      <c r="J11" s="6"/>
      <c r="K11" s="6"/>
      <c r="W11" s="28" t="s">
        <v>10</v>
      </c>
      <c r="X11" s="50">
        <f t="shared" si="3"/>
        <v>0.29613637826493083</v>
      </c>
      <c r="Y11" s="50">
        <f>D11+1.96*(D11*(1-D11)/B11^(1/2))</f>
        <v>0.42386362173506914</v>
      </c>
      <c r="AI11" s="28" t="s">
        <v>9</v>
      </c>
      <c r="AJ11" s="60">
        <f t="shared" si="5"/>
        <v>-1.4272528123310999</v>
      </c>
      <c r="AK11" s="60">
        <f t="shared" si="6"/>
        <v>-0.26541464890683814</v>
      </c>
      <c r="AL11" s="60">
        <f t="shared" si="7"/>
        <v>0.35004096859370903</v>
      </c>
      <c r="AM11" s="60">
        <f t="shared" si="8"/>
        <v>0.30452502874518</v>
      </c>
      <c r="AN11" s="60">
        <f t="shared" ref="AN11" si="9">($E$8-E10)/SQRT($E$8*(1-$E$8)/$B$8+E10*(1-E10)/B10)</f>
        <v>0.8728109894344136</v>
      </c>
      <c r="AO11" s="60">
        <f>($E$9-E10)/SQRT($E$9*(1-$E$9)/$B$9+E10*(1-E10)/B10)</f>
        <v>1.3203207594243715</v>
      </c>
      <c r="AP11" s="59"/>
    </row>
    <row r="12" spans="1:49" x14ac:dyDescent="0.2">
      <c r="A12" s="36" t="s">
        <v>14</v>
      </c>
      <c r="B12" s="30">
        <f>SUM(B4:B11)</f>
        <v>729</v>
      </c>
      <c r="C12" s="30">
        <f t="shared" ref="C12" si="10">SUM(C4:C11)</f>
        <v>44</v>
      </c>
      <c r="D12" s="1"/>
      <c r="E12" s="6"/>
      <c r="F12" s="6"/>
      <c r="G12" s="6"/>
      <c r="H12" s="6"/>
      <c r="I12" s="6"/>
      <c r="J12" s="6"/>
      <c r="K12" s="6"/>
      <c r="AI12" s="28" t="s">
        <v>10</v>
      </c>
      <c r="AJ12" s="61">
        <f t="shared" si="5"/>
        <v>-5.3008530265909775</v>
      </c>
      <c r="AK12" s="61">
        <f>($E$5-E11)/SQRT($E$5*(1-$E$5)/$B$5+E11*(1-E11)/B11)</f>
        <v>-4.8504929588227998</v>
      </c>
      <c r="AL12" s="61">
        <f t="shared" si="7"/>
        <v>-4.6031289959455428</v>
      </c>
      <c r="AM12" s="61">
        <f t="shared" si="8"/>
        <v>-4.6569828559769695</v>
      </c>
      <c r="AN12" s="61">
        <f>($E$8-E11)/SQRT($E$8*(1-$E$8)/$B$8+E11*(1-E11)/B11)</f>
        <v>-4.1975293292170699</v>
      </c>
      <c r="AO12" s="61">
        <f>($E$9-E11)/SQRT($E$9*(1-$E$9)/$B$9+E11*(1-E11)/B11)</f>
        <v>-3.8106629981967961</v>
      </c>
      <c r="AP12" s="61">
        <f>($E$10-E11)/SQRT($E$10*(1-$E$10)/$B$10+E11*(1-E11)/B11)</f>
        <v>-4.6738246926481777</v>
      </c>
    </row>
    <row r="13" spans="1:49" x14ac:dyDescent="0.2">
      <c r="A13" s="1"/>
      <c r="B13" s="1"/>
      <c r="C13" s="6"/>
      <c r="D13" s="6"/>
      <c r="E13" s="1"/>
      <c r="F13" s="1"/>
      <c r="G13" s="1"/>
      <c r="H13" s="1"/>
      <c r="I13" s="1"/>
      <c r="J13" s="1"/>
      <c r="K13" s="1"/>
      <c r="AJ13" s="57"/>
      <c r="AK13" s="57"/>
      <c r="AL13" s="57"/>
      <c r="AM13" s="57"/>
      <c r="AN13" s="57"/>
    </row>
    <row r="14" spans="1:49" x14ac:dyDescent="0.2">
      <c r="AI14" s="62" t="s">
        <v>50</v>
      </c>
      <c r="AJ14" s="62" t="s">
        <v>52</v>
      </c>
      <c r="AK14" s="62"/>
      <c r="AL14" s="62"/>
      <c r="AM14" s="62"/>
      <c r="AN14" s="62"/>
      <c r="AO14" s="62"/>
    </row>
    <row r="15" spans="1:49" x14ac:dyDescent="0.2">
      <c r="AI15" s="63" t="s">
        <v>51</v>
      </c>
      <c r="AJ15" s="63" t="s">
        <v>53</v>
      </c>
      <c r="AK15" s="63"/>
      <c r="AL15" s="63"/>
      <c r="AM15" s="63"/>
      <c r="AN15" s="63"/>
      <c r="AO15" s="63"/>
    </row>
    <row r="18" spans="1:49" x14ac:dyDescent="0.2">
      <c r="A18" s="52">
        <v>41456</v>
      </c>
      <c r="B18" s="52" t="s">
        <v>0</v>
      </c>
      <c r="C18" s="52">
        <v>41821</v>
      </c>
      <c r="D18" s="53" t="s">
        <v>1</v>
      </c>
      <c r="E18" s="53"/>
      <c r="F18" s="53"/>
      <c r="G18" s="53"/>
      <c r="H18" s="1" t="s">
        <v>23</v>
      </c>
      <c r="I18" s="1"/>
    </row>
    <row r="19" spans="1:49" x14ac:dyDescent="0.2">
      <c r="A19" s="30" t="s">
        <v>2</v>
      </c>
      <c r="B19" s="51" t="s">
        <v>29</v>
      </c>
      <c r="C19" s="30" t="s">
        <v>30</v>
      </c>
      <c r="D19" s="30" t="s">
        <v>24</v>
      </c>
      <c r="E19" s="30" t="s">
        <v>25</v>
      </c>
      <c r="F19" s="30" t="s">
        <v>26</v>
      </c>
      <c r="G19" s="30" t="s">
        <v>27</v>
      </c>
      <c r="H19" s="28" t="s">
        <v>43</v>
      </c>
      <c r="I19" s="28" t="s">
        <v>28</v>
      </c>
      <c r="K19" s="28"/>
      <c r="L19" s="28" t="s">
        <v>35</v>
      </c>
      <c r="M19" s="28" t="s">
        <v>36</v>
      </c>
      <c r="V19" s="47" t="s">
        <v>45</v>
      </c>
      <c r="W19" s="28" t="s">
        <v>2</v>
      </c>
      <c r="X19" s="28" t="s">
        <v>46</v>
      </c>
      <c r="Y19" s="28" t="s">
        <v>47</v>
      </c>
      <c r="AI19" s="47" t="s">
        <v>48</v>
      </c>
      <c r="AJ19" s="47"/>
      <c r="AK19" s="47"/>
      <c r="AL19" s="47"/>
    </row>
    <row r="20" spans="1:49" x14ac:dyDescent="0.2">
      <c r="A20" s="28" t="s">
        <v>3</v>
      </c>
      <c r="B20" s="28">
        <v>66</v>
      </c>
      <c r="C20" s="28">
        <v>0</v>
      </c>
      <c r="D20" s="38">
        <f>C20/B20</f>
        <v>0</v>
      </c>
      <c r="E20" s="38">
        <v>1E-4</v>
      </c>
      <c r="F20" s="38">
        <v>1E-4</v>
      </c>
      <c r="G20" s="48">
        <v>1</v>
      </c>
      <c r="H20" s="38">
        <f>EXP($L$20+G20*$M$20)</f>
        <v>3.2101221264916832E-3</v>
      </c>
      <c r="I20" s="38">
        <f>1/(1+EXP($L$21+G20*$M$21))</f>
        <v>2.6473181252644373E-3</v>
      </c>
      <c r="K20" s="28" t="s">
        <v>37</v>
      </c>
      <c r="L20" s="28">
        <v>-6.3980997540201967</v>
      </c>
      <c r="M20" s="28">
        <v>0.65665345709230594</v>
      </c>
      <c r="W20" s="28" t="s">
        <v>3</v>
      </c>
      <c r="X20" s="50">
        <f>IF(D20-1.96*(D20*(1-D20)/B20^(1/2))&gt;0,D20-1.96*(D20*(1-D20)/B20^(1/2)),0)</f>
        <v>0</v>
      </c>
      <c r="Y20" s="50">
        <f>D20+1.96*(D20*(1-D20)/B20^(1/2))</f>
        <v>0</v>
      </c>
      <c r="AI20" s="28"/>
      <c r="AJ20" s="28" t="s">
        <v>3</v>
      </c>
      <c r="AK20" s="28" t="s">
        <v>4</v>
      </c>
      <c r="AL20" s="28" t="s">
        <v>5</v>
      </c>
      <c r="AM20" s="28" t="s">
        <v>6</v>
      </c>
      <c r="AN20" s="28" t="s">
        <v>7</v>
      </c>
      <c r="AO20" s="28" t="s">
        <v>8</v>
      </c>
      <c r="AP20" s="28" t="s">
        <v>9</v>
      </c>
      <c r="AR20" s="47" t="s">
        <v>49</v>
      </c>
      <c r="AS20" s="47"/>
      <c r="AT20" s="47"/>
    </row>
    <row r="21" spans="1:49" x14ac:dyDescent="0.2">
      <c r="A21" s="28" t="s">
        <v>4</v>
      </c>
      <c r="B21" s="28">
        <v>100</v>
      </c>
      <c r="C21" s="28">
        <v>1</v>
      </c>
      <c r="D21" s="38">
        <f t="shared" ref="D21:D27" si="11">C21/B21</f>
        <v>0.01</v>
      </c>
      <c r="E21" s="38">
        <v>9.9999999942399671E-3</v>
      </c>
      <c r="F21" s="38">
        <v>4.3390761517036408E-3</v>
      </c>
      <c r="G21" s="49">
        <v>2</v>
      </c>
      <c r="H21" s="38">
        <f t="shared" ref="H21:H27" si="12">EXP($L$20+G21*$M$20)</f>
        <v>6.1901693139813623E-3</v>
      </c>
      <c r="I21" s="38">
        <f t="shared" ref="I21:I27" si="13">1/(1+EXP($L$21+G21*$M$21))</f>
        <v>5.4608102237890914E-3</v>
      </c>
      <c r="K21" s="28" t="s">
        <v>38</v>
      </c>
      <c r="L21" s="28">
        <v>6.6584323696810896</v>
      </c>
      <c r="M21" s="28">
        <v>-0.72687501851726599</v>
      </c>
      <c r="W21" s="28" t="s">
        <v>4</v>
      </c>
      <c r="X21" s="50">
        <f t="shared" ref="X21:X27" si="14">IF(D21-1.96*(D21*(1-D21)/B21^(1/2))&gt;0,D21-1.96*(D21*(1-D21)/B21^(1/2)),0)</f>
        <v>8.0596000000000001E-3</v>
      </c>
      <c r="Y21" s="50">
        <f t="shared" ref="Y21:Y27" si="15">D21+1.96*(D21*(1-D21)/B21^(1/2))</f>
        <v>1.19404E-2</v>
      </c>
      <c r="AI21" s="28" t="s">
        <v>3</v>
      </c>
      <c r="AJ21" s="59"/>
      <c r="AK21" s="59"/>
      <c r="AL21" s="59"/>
      <c r="AM21" s="59"/>
      <c r="AN21" s="59"/>
      <c r="AO21" s="59"/>
      <c r="AP21" s="59"/>
      <c r="AR21" s="64" t="s">
        <v>54</v>
      </c>
      <c r="AS21" s="64" t="s">
        <v>55</v>
      </c>
      <c r="AT21" s="64" t="s">
        <v>56</v>
      </c>
    </row>
    <row r="22" spans="1:49" x14ac:dyDescent="0.2">
      <c r="A22" s="28" t="s">
        <v>5</v>
      </c>
      <c r="B22" s="28">
        <v>131</v>
      </c>
      <c r="C22" s="28">
        <v>0</v>
      </c>
      <c r="D22" s="38">
        <f t="shared" si="11"/>
        <v>0</v>
      </c>
      <c r="E22" s="38">
        <v>1E-4</v>
      </c>
      <c r="F22" s="38">
        <v>4.3390762015478443E-3</v>
      </c>
      <c r="G22" s="49">
        <v>3</v>
      </c>
      <c r="H22" s="38">
        <f t="shared" si="12"/>
        <v>1.1936678614042047E-2</v>
      </c>
      <c r="I22" s="38">
        <f t="shared" si="13"/>
        <v>1.1230729144132409E-2</v>
      </c>
      <c r="K22" s="6"/>
      <c r="W22" s="28" t="s">
        <v>5</v>
      </c>
      <c r="X22" s="50">
        <f t="shared" si="14"/>
        <v>0</v>
      </c>
      <c r="Y22" s="50">
        <f t="shared" si="15"/>
        <v>0</v>
      </c>
      <c r="AI22" s="28" t="s">
        <v>4</v>
      </c>
      <c r="AJ22" s="60">
        <f>($E$20-E21)/SQRT($E$20*(1-$E$20)/$B$20+E21*(1-E21)/B21)</f>
        <v>-0.98746055411261757</v>
      </c>
      <c r="AK22" s="59"/>
      <c r="AL22" s="59"/>
      <c r="AM22" s="59"/>
      <c r="AN22" s="59"/>
      <c r="AO22" s="59"/>
      <c r="AP22" s="59"/>
      <c r="AR22">
        <f>-2*(L25-L23)</f>
        <v>8.2840225594981689</v>
      </c>
      <c r="AS22">
        <f>AS5</f>
        <v>14.067140449340167</v>
      </c>
      <c r="AT22" t="str">
        <f>IF(ABS(AR22)&gt;AS22,"Yes","No")</f>
        <v>No</v>
      </c>
    </row>
    <row r="23" spans="1:49" x14ac:dyDescent="0.2">
      <c r="A23" s="28" t="s">
        <v>6</v>
      </c>
      <c r="B23" s="28">
        <v>153</v>
      </c>
      <c r="C23" s="28">
        <v>7</v>
      </c>
      <c r="D23" s="38">
        <f t="shared" si="11"/>
        <v>4.5751633986928102E-2</v>
      </c>
      <c r="E23" s="38">
        <v>4.5751633796118393E-2</v>
      </c>
      <c r="F23" s="38">
        <v>3.9145235951229866E-2</v>
      </c>
      <c r="G23" s="49">
        <v>4</v>
      </c>
      <c r="H23" s="38">
        <f t="shared" si="12"/>
        <v>2.301783507166889E-2</v>
      </c>
      <c r="I23" s="38">
        <f t="shared" si="13"/>
        <v>2.295644972849999E-2</v>
      </c>
      <c r="K23" s="28" t="s">
        <v>39</v>
      </c>
      <c r="L23" s="28" cm="1">
        <f t="array" ref="L23">SUMPRODUCT(C20:C27,LN(E20:E27))+SUMPRODUCT(B20:B27-C20:C27,LN(1-E20:E27))</f>
        <v>-115.72379972741686</v>
      </c>
      <c r="W23" s="28" t="s">
        <v>6</v>
      </c>
      <c r="X23" s="50">
        <f t="shared" si="14"/>
        <v>3.8833668514634267E-2</v>
      </c>
      <c r="Y23" s="50">
        <f t="shared" si="15"/>
        <v>5.2669599459221936E-2</v>
      </c>
      <c r="AI23" s="28" t="s">
        <v>5</v>
      </c>
      <c r="AJ23" s="60">
        <f>($E$20-E22)/SQRT($E$20*(1-$E$20)/$B$20+E22*(1-E22)/B22)</f>
        <v>0</v>
      </c>
      <c r="AK23" s="60">
        <f>($E$21-E22)/SQRT($E$21*(1-$E$21)/$B$21+E22*(1-E22)/B22)</f>
        <v>0.99117383603122378</v>
      </c>
      <c r="AL23" s="59"/>
      <c r="AM23" s="59"/>
      <c r="AN23" s="59"/>
      <c r="AO23" s="59"/>
      <c r="AP23" s="59"/>
    </row>
    <row r="24" spans="1:49" x14ac:dyDescent="0.2">
      <c r="A24" s="28" t="s">
        <v>7</v>
      </c>
      <c r="B24" s="28">
        <v>77</v>
      </c>
      <c r="C24" s="28">
        <v>2</v>
      </c>
      <c r="D24" s="38">
        <f t="shared" si="11"/>
        <v>2.5974025974025976E-2</v>
      </c>
      <c r="E24" s="38">
        <v>2.5974025943724968E-2</v>
      </c>
      <c r="F24" s="38">
        <v>3.9145235930825507E-2</v>
      </c>
      <c r="G24" s="49">
        <v>5</v>
      </c>
      <c r="H24" s="38">
        <f t="shared" si="12"/>
        <v>4.4385942565571039E-2</v>
      </c>
      <c r="I24" s="38">
        <f>1/(1+EXP($L$21+G24*$M$21))</f>
        <v>4.6350802652312117E-2</v>
      </c>
      <c r="K24" s="28" t="s">
        <v>40</v>
      </c>
      <c r="L24" s="28" cm="1">
        <f t="array" ref="L24">SUMPRODUCT(C20:C27,LN(F20:F27))+SUMPRODUCT(B20:B27-C20:C27,LN(1-F20:F27))</f>
        <v>-116.83588319437607</v>
      </c>
      <c r="W24" s="28" t="s">
        <v>7</v>
      </c>
      <c r="X24" s="50">
        <f t="shared" si="14"/>
        <v>2.0323088298341448E-2</v>
      </c>
      <c r="Y24" s="50">
        <f t="shared" si="15"/>
        <v>3.16249636497105E-2</v>
      </c>
      <c r="AI24" s="28" t="s">
        <v>6</v>
      </c>
      <c r="AJ24" s="61">
        <f t="shared" ref="AJ24:AJ28" si="16">($E$20-E23)/SQRT($E$20*(1-$E$20)/$B$20+E23*(1-E23)/B23)</f>
        <v>-2.6953686774899981</v>
      </c>
      <c r="AK24" s="60">
        <f t="shared" ref="AK24:AK28" si="17">($E$21-E23)/SQRT($E$21*(1-$E$21)/$B$21+E23*(1-E23)/B23)</f>
        <v>-1.8236140266221892</v>
      </c>
      <c r="AL24" s="61">
        <f>($E$22-E23)/SQRT($E$22*(1-$E$22)/$B$22+E23*(1-E23)/B23)</f>
        <v>-2.6989071933549176</v>
      </c>
      <c r="AM24" s="59"/>
      <c r="AN24" s="59"/>
      <c r="AO24" s="59"/>
      <c r="AP24" s="59"/>
      <c r="AR24" s="66" t="s">
        <v>57</v>
      </c>
      <c r="AS24" s="66"/>
      <c r="AT24" s="66"/>
    </row>
    <row r="25" spans="1:49" x14ac:dyDescent="0.2">
      <c r="A25" s="28" t="s">
        <v>8</v>
      </c>
      <c r="B25" s="28">
        <v>69</v>
      </c>
      <c r="C25" s="28">
        <v>6</v>
      </c>
      <c r="D25" s="38">
        <f t="shared" si="11"/>
        <v>8.6956521739130432E-2</v>
      </c>
      <c r="E25" s="38">
        <v>8.6956521414514404E-2</v>
      </c>
      <c r="F25" s="38">
        <v>8.695636802081598E-2</v>
      </c>
      <c r="G25" s="49">
        <v>6</v>
      </c>
      <c r="H25" s="38">
        <f t="shared" si="12"/>
        <v>8.5590668770541792E-2</v>
      </c>
      <c r="I25" s="38">
        <f t="shared" si="13"/>
        <v>9.135659415580337E-2</v>
      </c>
      <c r="K25" s="28" t="s">
        <v>41</v>
      </c>
      <c r="L25" s="28" cm="1">
        <f t="array" ref="L25">SUMPRODUCT(C20:C27,LN(H20:H27))+SUMPRODUCT(B20:B27-C20:C27,LN(1-H20:H27))</f>
        <v>-119.86581100716595</v>
      </c>
      <c r="W25" s="28" t="s">
        <v>8</v>
      </c>
      <c r="X25" s="50">
        <f t="shared" si="14"/>
        <v>6.822275344797632E-2</v>
      </c>
      <c r="Y25" s="50">
        <f t="shared" si="15"/>
        <v>0.10569029003028454</v>
      </c>
      <c r="AI25" s="28" t="s">
        <v>7</v>
      </c>
      <c r="AJ25" s="60">
        <f t="shared" si="16"/>
        <v>-1.4241492542346676</v>
      </c>
      <c r="AK25" s="60">
        <f t="shared" si="17"/>
        <v>-0.77252788297642772</v>
      </c>
      <c r="AL25" s="60">
        <f t="shared" ref="AL25:AL28" si="18">($E$22-E24)/SQRT($E$22*(1-$E$22)/$B$22+E24*(1-E24)/B24)</f>
        <v>-1.4257737020682855</v>
      </c>
      <c r="AM25" s="60">
        <f>($E$23-E24)/SQRT($E$23*(1-$E$23)/$B$23+E24*(1-E24)/B24)</f>
        <v>0.79821618306824305</v>
      </c>
      <c r="AN25" s="59"/>
      <c r="AO25" s="59"/>
      <c r="AP25" s="59"/>
      <c r="AR25" s="57" t="s">
        <v>58</v>
      </c>
      <c r="AS25" s="57"/>
      <c r="AT25" s="57"/>
      <c r="AU25" s="57"/>
      <c r="AV25" s="57"/>
      <c r="AW25" s="57"/>
    </row>
    <row r="26" spans="1:49" x14ac:dyDescent="0.2">
      <c r="A26" s="28" t="s">
        <v>9</v>
      </c>
      <c r="B26" s="28">
        <v>51</v>
      </c>
      <c r="C26" s="28">
        <v>6</v>
      </c>
      <c r="D26" s="38">
        <f t="shared" si="11"/>
        <v>0.11764705882352941</v>
      </c>
      <c r="E26" s="38">
        <v>0.11764705836890287</v>
      </c>
      <c r="F26" s="38">
        <v>0.11764683061939772</v>
      </c>
      <c r="G26" s="49">
        <v>7</v>
      </c>
      <c r="H26" s="38">
        <f t="shared" si="12"/>
        <v>0.16504690803324273</v>
      </c>
      <c r="I26" s="38">
        <f t="shared" si="13"/>
        <v>0.17217259664507725</v>
      </c>
      <c r="K26" s="28" t="s">
        <v>42</v>
      </c>
      <c r="L26" s="28" cm="1">
        <f t="array" ref="L26">SUMPRODUCT(C20:C27,LN(I20:I27))+SUMPRODUCT(B20:B27-C20:C27,LN(1-I20:I27))</f>
        <v>-120.16011410775906</v>
      </c>
      <c r="W26" s="28" t="s">
        <v>9</v>
      </c>
      <c r="X26" s="50">
        <f t="shared" si="14"/>
        <v>8.9156931162336694E-2</v>
      </c>
      <c r="Y26" s="50">
        <f t="shared" si="15"/>
        <v>0.14613718648472213</v>
      </c>
      <c r="AI26" s="28" t="s">
        <v>8</v>
      </c>
      <c r="AJ26" s="61">
        <f t="shared" si="16"/>
        <v>-2.5588477801891889</v>
      </c>
      <c r="AK26" s="61">
        <f t="shared" si="17"/>
        <v>-2.1769609584540959</v>
      </c>
      <c r="AL26" s="61">
        <f t="shared" si="18"/>
        <v>-2.5596829326492272</v>
      </c>
      <c r="AM26" s="60">
        <f t="shared" ref="AM26:AM28" si="19">($E$23-E25)/SQRT($E$23*(1-$E$23)/$B$23+E25*(1-E25)/B25)</f>
        <v>-1.0873544249828997</v>
      </c>
      <c r="AN26" s="60">
        <f>($E$24-E25)/SQRT($E$24*(1-$E$24)/$B$24+E25*(1-E25)/B25)</f>
        <v>-1.5855841202899001</v>
      </c>
      <c r="AO26" s="59"/>
      <c r="AP26" s="59"/>
    </row>
    <row r="27" spans="1:49" x14ac:dyDescent="0.2">
      <c r="A27" s="28" t="s">
        <v>10</v>
      </c>
      <c r="B27" s="28">
        <v>52</v>
      </c>
      <c r="C27" s="28">
        <v>18</v>
      </c>
      <c r="D27" s="55">
        <f t="shared" si="11"/>
        <v>0.34615384615384615</v>
      </c>
      <c r="E27" s="38">
        <v>0.34615384074519229</v>
      </c>
      <c r="F27" s="38">
        <v>0.34613638698818811</v>
      </c>
      <c r="G27" s="56">
        <v>8</v>
      </c>
      <c r="H27" s="38">
        <f t="shared" si="12"/>
        <v>0.31826462209755718</v>
      </c>
      <c r="I27" s="38">
        <f t="shared" si="13"/>
        <v>0.30081241124331681</v>
      </c>
      <c r="W27" s="28" t="s">
        <v>10</v>
      </c>
      <c r="X27" s="50">
        <f t="shared" si="14"/>
        <v>0.28463628149259551</v>
      </c>
      <c r="Y27" s="50">
        <f t="shared" si="15"/>
        <v>0.40767141081509678</v>
      </c>
      <c r="AI27" s="28" t="s">
        <v>9</v>
      </c>
      <c r="AJ27" s="61">
        <f t="shared" si="16"/>
        <v>-2.6044953195170435</v>
      </c>
      <c r="AK27" s="61">
        <f t="shared" si="17"/>
        <v>-2.3300358795590115</v>
      </c>
      <c r="AL27" s="61">
        <f t="shared" si="18"/>
        <v>-2.6049760394574473</v>
      </c>
      <c r="AM27" s="60">
        <f t="shared" si="19"/>
        <v>-1.4924013473146867</v>
      </c>
      <c r="AN27" s="60">
        <f t="shared" ref="AN27" si="20">($E$24-E26)/SQRT($E$24*(1-$E$24)/$B$24+E26*(1-E26)/B26)</f>
        <v>-1.8854704875633821</v>
      </c>
      <c r="AO27" s="60">
        <f>($E$25-E26)/SQRT($E$25*(1-$E$25)/$B$25+E26*(1-E26)/B26)</f>
        <v>-0.54372193624011789</v>
      </c>
      <c r="AP27" s="59"/>
    </row>
    <row r="28" spans="1:49" x14ac:dyDescent="0.2">
      <c r="A28" s="36" t="s">
        <v>14</v>
      </c>
      <c r="B28" s="28">
        <f>SUM(B20:B27)</f>
        <v>699</v>
      </c>
      <c r="C28" s="54">
        <f>SUM(C20:C27)</f>
        <v>40</v>
      </c>
      <c r="D28" s="12"/>
      <c r="E28" s="41"/>
      <c r="F28" s="41"/>
      <c r="G28" s="41"/>
      <c r="H28" s="3"/>
      <c r="I28" s="3"/>
      <c r="AI28" s="28" t="s">
        <v>10</v>
      </c>
      <c r="AJ28" s="61">
        <f t="shared" si="16"/>
        <v>-5.2444193315601595</v>
      </c>
      <c r="AK28" s="61">
        <f t="shared" si="17"/>
        <v>-5.0382952457215948</v>
      </c>
      <c r="AL28" s="61">
        <f t="shared" si="18"/>
        <v>-5.2448721100838336</v>
      </c>
      <c r="AM28" s="61">
        <f t="shared" si="19"/>
        <v>-4.4110662968466672</v>
      </c>
      <c r="AN28" s="61">
        <f>($E$24-E27)/SQRT($E$24*(1-$E$24)/$B$24+E27*(1-E27)/B27)</f>
        <v>-4.6797265682114233</v>
      </c>
      <c r="AO28" s="61">
        <f>($E$25-E27)/SQRT($E$25*(1-$E$25)/$B$25+E27*(1-E27)/B27)</f>
        <v>-3.49400614656347</v>
      </c>
      <c r="AP28" s="61">
        <f>($E$26-E27)/SQRT($E$26*(1-$E$26)/$B$26+E27*(1-E27)/B27)</f>
        <v>-2.859029260361464</v>
      </c>
    </row>
    <row r="29" spans="1:49" x14ac:dyDescent="0.2">
      <c r="AJ29" s="57"/>
      <c r="AK29" s="57"/>
      <c r="AL29" s="57"/>
      <c r="AM29" s="57"/>
      <c r="AN29" s="57"/>
    </row>
    <row r="30" spans="1:49" x14ac:dyDescent="0.2">
      <c r="AI30" s="62" t="s">
        <v>50</v>
      </c>
      <c r="AJ30" s="62" t="s">
        <v>52</v>
      </c>
      <c r="AK30" s="62"/>
      <c r="AL30" s="62"/>
      <c r="AM30" s="62"/>
      <c r="AN30" s="62"/>
      <c r="AO30" s="62"/>
    </row>
    <row r="31" spans="1:49" x14ac:dyDescent="0.2">
      <c r="AI31" s="63" t="s">
        <v>51</v>
      </c>
      <c r="AJ31" s="63" t="s">
        <v>53</v>
      </c>
      <c r="AK31" s="63"/>
      <c r="AL31" s="63"/>
      <c r="AM31" s="63"/>
      <c r="AN31" s="63"/>
      <c r="AO31" s="63"/>
    </row>
    <row r="34" spans="1:49" x14ac:dyDescent="0.2">
      <c r="A34" s="52">
        <v>41821</v>
      </c>
      <c r="B34" s="52" t="s">
        <v>0</v>
      </c>
      <c r="C34" s="52">
        <v>42186</v>
      </c>
      <c r="D34" s="53" t="s">
        <v>1</v>
      </c>
      <c r="E34" s="53"/>
      <c r="F34" s="53"/>
      <c r="G34" s="53"/>
      <c r="H34" s="1" t="s">
        <v>23</v>
      </c>
      <c r="I34" s="1"/>
    </row>
    <row r="35" spans="1:49" x14ac:dyDescent="0.2">
      <c r="A35" s="30" t="s">
        <v>2</v>
      </c>
      <c r="B35" s="51" t="s">
        <v>29</v>
      </c>
      <c r="C35" s="30" t="s">
        <v>30</v>
      </c>
      <c r="D35" s="30" t="s">
        <v>24</v>
      </c>
      <c r="E35" s="30" t="s">
        <v>25</v>
      </c>
      <c r="F35" s="30" t="s">
        <v>26</v>
      </c>
      <c r="G35" s="30" t="s">
        <v>27</v>
      </c>
      <c r="H35" s="28" t="s">
        <v>43</v>
      </c>
      <c r="I35" s="28" t="s">
        <v>28</v>
      </c>
      <c r="K35" s="28"/>
      <c r="L35" s="28" t="s">
        <v>35</v>
      </c>
      <c r="M35" s="28" t="s">
        <v>36</v>
      </c>
      <c r="V35" s="47" t="s">
        <v>45</v>
      </c>
      <c r="W35" s="28" t="s">
        <v>2</v>
      </c>
      <c r="X35" s="28" t="s">
        <v>46</v>
      </c>
      <c r="Y35" s="28" t="s">
        <v>47</v>
      </c>
      <c r="AI35" s="47" t="s">
        <v>48</v>
      </c>
      <c r="AJ35" s="47"/>
      <c r="AK35" s="47"/>
      <c r="AL35" s="47"/>
    </row>
    <row r="36" spans="1:49" x14ac:dyDescent="0.2">
      <c r="A36" s="28" t="s">
        <v>3</v>
      </c>
      <c r="B36" s="28">
        <v>77</v>
      </c>
      <c r="C36" s="28">
        <v>0</v>
      </c>
      <c r="D36" s="38">
        <f>C36/B36</f>
        <v>0</v>
      </c>
      <c r="E36" s="38">
        <v>1E-4</v>
      </c>
      <c r="F36" s="38">
        <v>1E-4</v>
      </c>
      <c r="G36" s="48">
        <v>1</v>
      </c>
      <c r="H36" s="38">
        <f>EXP($L$36+G36*$M$36)</f>
        <v>1.4820828583823195E-3</v>
      </c>
      <c r="I36" s="38">
        <f>1/(1+EXP($L$37+G36*$M$37))</f>
        <v>1.1462320830308817E-3</v>
      </c>
      <c r="K36" s="28" t="s">
        <v>37</v>
      </c>
      <c r="L36" s="28">
        <v>-7.2412023724986749</v>
      </c>
      <c r="M36" s="28">
        <v>0.7268955286671579</v>
      </c>
      <c r="W36" s="28" t="s">
        <v>3</v>
      </c>
      <c r="X36" s="50">
        <f>IF(D36-1.96*(D36*(1-D36)/B36^(1/2))&gt;0,D36-1.96*(D36*(1-D36)/B36^(1/2)),0)</f>
        <v>0</v>
      </c>
      <c r="Y36" s="50">
        <f>D36+1.96*(D36*(1-D36)/B36^(1/2))</f>
        <v>0</v>
      </c>
      <c r="AI36" s="28"/>
      <c r="AJ36" s="28" t="s">
        <v>3</v>
      </c>
      <c r="AK36" s="28" t="s">
        <v>4</v>
      </c>
      <c r="AL36" s="28" t="s">
        <v>5</v>
      </c>
      <c r="AM36" s="28" t="s">
        <v>6</v>
      </c>
      <c r="AN36" s="28" t="s">
        <v>7</v>
      </c>
      <c r="AO36" s="28" t="s">
        <v>8</v>
      </c>
      <c r="AP36" s="28" t="s">
        <v>9</v>
      </c>
      <c r="AR36" s="47" t="s">
        <v>49</v>
      </c>
      <c r="AS36" s="47"/>
      <c r="AT36" s="47"/>
    </row>
    <row r="37" spans="1:49" x14ac:dyDescent="0.2">
      <c r="A37" s="28" t="s">
        <v>4</v>
      </c>
      <c r="B37" s="28">
        <v>110</v>
      </c>
      <c r="C37" s="28">
        <v>0</v>
      </c>
      <c r="D37" s="38">
        <f t="shared" ref="D37:D43" si="21">C37/B37</f>
        <v>0</v>
      </c>
      <c r="E37" s="38">
        <v>1E-4</v>
      </c>
      <c r="F37" s="38">
        <v>1E-4</v>
      </c>
      <c r="G37" s="49">
        <v>2</v>
      </c>
      <c r="H37" s="38">
        <f t="shared" ref="H37:H43" si="22">EXP($L$36+G37*$M$36)</f>
        <v>3.0659085835696366E-3</v>
      </c>
      <c r="I37" s="38">
        <f t="shared" ref="I37:I43" si="23">1/(1+EXP($L$37+G37*$M$37))</f>
        <v>2.5546318380280921E-3</v>
      </c>
      <c r="K37" s="28" t="s">
        <v>38</v>
      </c>
      <c r="L37" s="28">
        <v>7.5729672919634137</v>
      </c>
      <c r="M37" s="28">
        <v>-0.80283901601348329</v>
      </c>
      <c r="W37" s="28" t="s">
        <v>4</v>
      </c>
      <c r="X37" s="50">
        <f t="shared" ref="X37:X43" si="24">IF(D37-1.96*(D37*(1-D37)/B37^(1/2))&gt;0,D37-1.96*(D37*(1-D37)/B37^(1/2)),0)</f>
        <v>0</v>
      </c>
      <c r="Y37" s="50">
        <f t="shared" ref="Y37:Y43" si="25">D37+1.96*(D37*(1-D37)/B37^(1/2))</f>
        <v>0</v>
      </c>
      <c r="AI37" s="28" t="s">
        <v>3</v>
      </c>
      <c r="AJ37" s="59"/>
      <c r="AK37" s="59"/>
      <c r="AL37" s="59"/>
      <c r="AM37" s="59"/>
      <c r="AN37" s="59"/>
      <c r="AO37" s="59"/>
      <c r="AP37" s="59"/>
      <c r="AR37" s="64" t="s">
        <v>54</v>
      </c>
      <c r="AS37" s="64" t="s">
        <v>55</v>
      </c>
      <c r="AT37" s="64" t="s">
        <v>56</v>
      </c>
    </row>
    <row r="38" spans="1:49" x14ac:dyDescent="0.2">
      <c r="A38" s="28" t="s">
        <v>5</v>
      </c>
      <c r="B38" s="28">
        <v>136</v>
      </c>
      <c r="C38" s="28">
        <v>0</v>
      </c>
      <c r="D38" s="38">
        <f t="shared" si="21"/>
        <v>0</v>
      </c>
      <c r="E38" s="38">
        <v>1E-4</v>
      </c>
      <c r="F38" s="38">
        <v>1E-4</v>
      </c>
      <c r="G38" s="49">
        <v>3</v>
      </c>
      <c r="H38" s="38">
        <f t="shared" si="22"/>
        <v>6.3422874029227831E-3</v>
      </c>
      <c r="I38" s="38">
        <f t="shared" si="23"/>
        <v>5.6837152150574265E-3</v>
      </c>
      <c r="K38" s="6"/>
      <c r="W38" s="28" t="s">
        <v>5</v>
      </c>
      <c r="X38" s="50">
        <f t="shared" si="24"/>
        <v>0</v>
      </c>
      <c r="Y38" s="50">
        <f>D38+1.96*(D38*(1-D38)/B38^(1/2))</f>
        <v>0</v>
      </c>
      <c r="AI38" s="28" t="s">
        <v>4</v>
      </c>
      <c r="AJ38" s="60">
        <f>($E$36-E37)/SQRT($E$36*(1-$E$36)/$B$36+E37*(1-E37)/B37)</f>
        <v>0</v>
      </c>
      <c r="AK38" s="59"/>
      <c r="AL38" s="59"/>
      <c r="AM38" s="59"/>
      <c r="AN38" s="59"/>
      <c r="AO38" s="59"/>
      <c r="AP38" s="59"/>
      <c r="AR38">
        <f>-2*(L41-L39)</f>
        <v>4.3337310111061811</v>
      </c>
      <c r="AS38">
        <f>AS22</f>
        <v>14.067140449340167</v>
      </c>
      <c r="AT38" t="str">
        <f>IF(ABS(AR38)&gt;AS38,"Yes","No")</f>
        <v>No</v>
      </c>
    </row>
    <row r="39" spans="1:49" x14ac:dyDescent="0.2">
      <c r="A39" s="28" t="s">
        <v>6</v>
      </c>
      <c r="B39" s="28">
        <v>128</v>
      </c>
      <c r="C39" s="28">
        <v>2</v>
      </c>
      <c r="D39" s="38">
        <f t="shared" si="21"/>
        <v>1.5625E-2</v>
      </c>
      <c r="E39" s="38">
        <v>1.5625E-2</v>
      </c>
      <c r="F39" s="38">
        <v>1.562499997263298E-2</v>
      </c>
      <c r="G39" s="49">
        <v>4</v>
      </c>
      <c r="H39" s="38">
        <f t="shared" si="22"/>
        <v>1.3119963757836355E-2</v>
      </c>
      <c r="I39" s="38">
        <f t="shared" si="23"/>
        <v>1.2597103808400845E-2</v>
      </c>
      <c r="K39" s="28" t="s">
        <v>39</v>
      </c>
      <c r="L39" s="28" cm="1">
        <f t="array" ref="L39">SUMPRODUCT(C36:C43,LN(E36:E43))+SUMPRODUCT(B36:B43-C36:C43,LN(1-E36:E43))</f>
        <v>-80.534844719782313</v>
      </c>
      <c r="M39" s="57"/>
      <c r="W39" s="28" t="s">
        <v>6</v>
      </c>
      <c r="X39" s="50">
        <f t="shared" si="24"/>
        <v>1.2960402058687901E-2</v>
      </c>
      <c r="Y39" s="50">
        <f t="shared" si="25"/>
        <v>1.8289597941312099E-2</v>
      </c>
      <c r="AI39" s="28" t="s">
        <v>5</v>
      </c>
      <c r="AJ39" s="60">
        <f t="shared" ref="AJ39:AJ44" si="26">($E$36-E38)/SQRT($E$36*(1-$E$36)/$B$36+E38*(1-E38)/B38)</f>
        <v>0</v>
      </c>
      <c r="AK39" s="60">
        <f>($E$37-E38)/SQRT($E$37*(1-$E$37)/$B$37+E38*(1-E38)/B38)</f>
        <v>0</v>
      </c>
      <c r="AL39" s="59"/>
      <c r="AM39" s="59"/>
      <c r="AN39" s="59"/>
      <c r="AO39" s="59"/>
      <c r="AP39" s="59"/>
    </row>
    <row r="40" spans="1:49" x14ac:dyDescent="0.2">
      <c r="A40" s="28" t="s">
        <v>7</v>
      </c>
      <c r="B40" s="28">
        <v>66</v>
      </c>
      <c r="C40" s="28">
        <v>2</v>
      </c>
      <c r="D40" s="38">
        <f t="shared" si="21"/>
        <v>3.0303030303030304E-2</v>
      </c>
      <c r="E40" s="38">
        <v>3.0303030303030304E-2</v>
      </c>
      <c r="F40" s="38">
        <v>3.0303030249253432E-2</v>
      </c>
      <c r="G40" s="49">
        <v>5</v>
      </c>
      <c r="H40" s="38">
        <f t="shared" si="22"/>
        <v>2.7140594248001654E-2</v>
      </c>
      <c r="I40" s="38">
        <f t="shared" si="23"/>
        <v>2.7685453954197539E-2</v>
      </c>
      <c r="K40" s="28" t="s">
        <v>40</v>
      </c>
      <c r="L40" s="28" cm="1">
        <f t="array" ref="L40">SUMPRODUCT(C36:C43,LN(F36:F43))+SUMPRODUCT(B36:B43-C36:C43,LN(1-F36:F43))</f>
        <v>-80.534844719782299</v>
      </c>
      <c r="M40" s="57"/>
      <c r="W40" s="28" t="s">
        <v>7</v>
      </c>
      <c r="X40" s="50">
        <f t="shared" si="24"/>
        <v>2.3213683825322545E-2</v>
      </c>
      <c r="Y40" s="50">
        <f t="shared" si="25"/>
        <v>3.7392376780738062E-2</v>
      </c>
      <c r="AI40" s="28" t="s">
        <v>6</v>
      </c>
      <c r="AJ40" s="60">
        <f t="shared" si="26"/>
        <v>-1.4086796010030267</v>
      </c>
      <c r="AK40" s="60">
        <f t="shared" ref="AK40:AK44" si="27">($E$37-E39)/SQRT($E$37*(1-$E$37)/$B$37+E39*(1-E39)/B39)</f>
        <v>-1.4109441243679095</v>
      </c>
      <c r="AL40" s="60">
        <f>($E$38-E39)/SQRT($E$38*(1-$E$38)/$B$38+E39*(1-E39)/B39)</f>
        <v>-1.4119578078819983</v>
      </c>
      <c r="AM40" s="59"/>
      <c r="AN40" s="59"/>
      <c r="AO40" s="59"/>
      <c r="AP40" s="59"/>
      <c r="AR40" s="66" t="s">
        <v>57</v>
      </c>
      <c r="AS40" s="66"/>
      <c r="AT40" s="66"/>
    </row>
    <row r="41" spans="1:49" x14ac:dyDescent="0.2">
      <c r="A41" s="28" t="s">
        <v>8</v>
      </c>
      <c r="B41" s="28">
        <v>58</v>
      </c>
      <c r="C41" s="28">
        <v>5</v>
      </c>
      <c r="D41" s="38">
        <f t="shared" si="21"/>
        <v>8.6206896551724144E-2</v>
      </c>
      <c r="E41" s="38">
        <v>8.6206896551724144E-2</v>
      </c>
      <c r="F41" s="38">
        <v>8.6206896145313697E-2</v>
      </c>
      <c r="G41" s="49">
        <v>6</v>
      </c>
      <c r="H41" s="38">
        <f t="shared" si="22"/>
        <v>5.6144351442639726E-2</v>
      </c>
      <c r="I41" s="38">
        <f t="shared" si="23"/>
        <v>5.9752438854568289E-2</v>
      </c>
      <c r="K41" s="28" t="s">
        <v>41</v>
      </c>
      <c r="L41" s="28" cm="1">
        <f t="array" ref="L41">SUMPRODUCT(C36:C43,LN(H36:H43))+SUMPRODUCT(B36:B43-C36:C43,LN(1-H36:H43))</f>
        <v>-82.701710225335404</v>
      </c>
      <c r="W41" s="28" t="s">
        <v>8</v>
      </c>
      <c r="X41" s="50">
        <f t="shared" si="24"/>
        <v>6.5933245770707527E-2</v>
      </c>
      <c r="Y41" s="50">
        <f t="shared" si="25"/>
        <v>0.10648054733274076</v>
      </c>
      <c r="AI41" s="28" t="s">
        <v>7</v>
      </c>
      <c r="AJ41" s="60">
        <f t="shared" si="26"/>
        <v>-1.4293184881086047</v>
      </c>
      <c r="AK41" s="60">
        <f t="shared" si="27"/>
        <v>-1.4299424059296251</v>
      </c>
      <c r="AL41" s="60">
        <f t="shared" ref="AL41:AL44" si="28">($E$38-E40)/SQRT($E$38*(1-$E$38)/$B$38+E40*(1-E40)/B40)</f>
        <v>-1.4302209858604114</v>
      </c>
      <c r="AM41" s="60">
        <f>($E$39-E40)/SQRT($E$39*(1-$E$39)/$B$39+E40*(1-E40)/B40)</f>
        <v>-0.61729824707720593</v>
      </c>
      <c r="AN41" s="59"/>
      <c r="AO41" s="59"/>
      <c r="AP41" s="59"/>
      <c r="AR41" s="57" t="s">
        <v>58</v>
      </c>
      <c r="AS41" s="57"/>
      <c r="AT41" s="57"/>
      <c r="AU41" s="57"/>
      <c r="AV41" s="57"/>
      <c r="AW41" s="57"/>
    </row>
    <row r="42" spans="1:49" x14ac:dyDescent="0.2">
      <c r="A42" s="28" t="s">
        <v>9</v>
      </c>
      <c r="B42" s="28">
        <v>40</v>
      </c>
      <c r="C42" s="28">
        <v>6</v>
      </c>
      <c r="D42" s="38">
        <f t="shared" si="21"/>
        <v>0.15</v>
      </c>
      <c r="E42" s="38">
        <v>0.15</v>
      </c>
      <c r="F42" s="38">
        <v>0.14999999908799103</v>
      </c>
      <c r="G42" s="49">
        <v>7</v>
      </c>
      <c r="H42" s="38">
        <f t="shared" si="22"/>
        <v>0.11614293224794571</v>
      </c>
      <c r="I42" s="38">
        <f t="shared" si="23"/>
        <v>0.12421636113223124</v>
      </c>
      <c r="K42" s="28" t="s">
        <v>42</v>
      </c>
      <c r="L42" s="28" cm="1">
        <f t="array" ref="L42">SUMPRODUCT(C36:C43,LN(I36:I43))+SUMPRODUCT(B36:B43-C36:C43,LN(1-I36:I43))</f>
        <v>-82.342343472072656</v>
      </c>
      <c r="W42" s="28" t="s">
        <v>9</v>
      </c>
      <c r="X42" s="50">
        <f>IF(D42-1.96*(D42*(1-D42)/B42^(1/2))&gt;0,D42-1.96*(D42*(1-D42)/B42^(1/2)),0)</f>
        <v>0.1104873406361961</v>
      </c>
      <c r="Y42" s="50">
        <f t="shared" si="25"/>
        <v>0.1895126593638039</v>
      </c>
      <c r="AI42" s="28" t="s">
        <v>8</v>
      </c>
      <c r="AJ42" s="61">
        <f t="shared" si="26"/>
        <v>-2.3353365396962373</v>
      </c>
      <c r="AK42" s="61">
        <f t="shared" si="27"/>
        <v>-2.3356712144881566</v>
      </c>
      <c r="AL42" s="61">
        <f t="shared" si="28"/>
        <v>-2.3358205521093054</v>
      </c>
      <c r="AM42" s="60">
        <f t="shared" ref="AM42:AM44" si="29">($E$39-E41)/SQRT($E$39*(1-$E$39)/$B$39+E41*(1-E41)/B41)</f>
        <v>-1.835708118970359</v>
      </c>
      <c r="AN42" s="60">
        <f>($E$40-E41)/SQRT($E$40*(1-$E$40)/$B$40+E41*(1-E41)/B41)</f>
        <v>-1.3164175448918281</v>
      </c>
      <c r="AO42" s="59"/>
      <c r="AP42" s="59"/>
    </row>
    <row r="43" spans="1:49" x14ac:dyDescent="0.2">
      <c r="A43" s="28" t="s">
        <v>10</v>
      </c>
      <c r="B43" s="28">
        <v>54</v>
      </c>
      <c r="C43" s="28">
        <v>11</v>
      </c>
      <c r="D43" s="38">
        <f t="shared" si="21"/>
        <v>0.20370370370370369</v>
      </c>
      <c r="E43" s="38">
        <v>0.20370370370370369</v>
      </c>
      <c r="F43" s="38">
        <v>0.20370370127536633</v>
      </c>
      <c r="G43" s="56">
        <v>8</v>
      </c>
      <c r="H43" s="38">
        <f t="shared" si="22"/>
        <v>0.24025891055010629</v>
      </c>
      <c r="I43" s="38">
        <f t="shared" si="23"/>
        <v>0.24044247941683131</v>
      </c>
      <c r="W43" s="28" t="s">
        <v>10</v>
      </c>
      <c r="X43" s="50">
        <f t="shared" si="24"/>
        <v>0.16043909177832211</v>
      </c>
      <c r="Y43" s="50">
        <f t="shared" si="25"/>
        <v>0.24696831562908528</v>
      </c>
      <c r="AI43" s="28" t="s">
        <v>9</v>
      </c>
      <c r="AJ43" s="61">
        <f t="shared" si="26"/>
        <v>-2.6545327602786375</v>
      </c>
      <c r="AK43" s="61">
        <f t="shared" si="27"/>
        <v>-2.6546949255675161</v>
      </c>
      <c r="AL43" s="61">
        <f t="shared" si="28"/>
        <v>-2.6547672735914931</v>
      </c>
      <c r="AM43" s="61">
        <f t="shared" si="29"/>
        <v>-2.3364573191486966</v>
      </c>
      <c r="AN43" s="61">
        <f t="shared" ref="AN43:AN44" si="30">($E$40-E42)/SQRT($E$40*(1-$E$40)/$B$40+E42*(1-E42)/B42)</f>
        <v>-1.985943912765775</v>
      </c>
      <c r="AO43" s="60">
        <f>($E$41-E42)/SQRT($E$41*(1-$E$41)/$B$41+E42*(1-E42)/B42)</f>
        <v>-0.9461796846327748</v>
      </c>
      <c r="AP43" s="59"/>
    </row>
    <row r="44" spans="1:49" x14ac:dyDescent="0.2">
      <c r="A44" s="44" t="s">
        <v>14</v>
      </c>
      <c r="B44" s="28">
        <f>SUM(B36:B43)</f>
        <v>669</v>
      </c>
      <c r="C44" s="54">
        <f t="shared" ref="C44" si="31">SUM(C36:C43)</f>
        <v>26</v>
      </c>
      <c r="D44" s="12"/>
      <c r="E44" s="41"/>
      <c r="F44" s="41"/>
      <c r="G44" s="41"/>
      <c r="H44" s="3"/>
      <c r="I44" s="3"/>
      <c r="AI44" s="28" t="s">
        <v>10</v>
      </c>
      <c r="AJ44" s="61">
        <f t="shared" si="26"/>
        <v>-3.7140854438326212</v>
      </c>
      <c r="AK44" s="61">
        <f t="shared" si="27"/>
        <v>-3.7143262034549647</v>
      </c>
      <c r="AL44" s="61">
        <f t="shared" si="28"/>
        <v>-3.7144336162318323</v>
      </c>
      <c r="AM44" s="61">
        <f t="shared" si="29"/>
        <v>-3.3649795608056312</v>
      </c>
      <c r="AN44" s="61">
        <f t="shared" si="30"/>
        <v>-2.9525607662974331</v>
      </c>
      <c r="AO44" s="60">
        <f>($E$41-E43)/SQRT($E$41*(1-$E$41)/$B$41+E43*(1-E43)/B43)</f>
        <v>-1.7790185371555174</v>
      </c>
      <c r="AP44" s="60">
        <f>($E$42-E43)/SQRT($E$42*(1-$E$42)/$B$42+E43*(1-E43)/B43)</f>
        <v>-0.68251337647942178</v>
      </c>
    </row>
    <row r="45" spans="1:49" x14ac:dyDescent="0.2">
      <c r="AJ45" s="57"/>
      <c r="AK45" s="57"/>
      <c r="AL45" s="57"/>
      <c r="AM45" s="57"/>
      <c r="AN45" s="57"/>
    </row>
    <row r="46" spans="1:49" x14ac:dyDescent="0.2">
      <c r="AI46" s="62" t="s">
        <v>50</v>
      </c>
      <c r="AJ46" s="62" t="s">
        <v>52</v>
      </c>
      <c r="AK46" s="62"/>
      <c r="AL46" s="62"/>
      <c r="AM46" s="62"/>
      <c r="AN46" s="62"/>
      <c r="AO46" s="62"/>
    </row>
    <row r="47" spans="1:49" x14ac:dyDescent="0.2">
      <c r="AI47" s="63" t="s">
        <v>51</v>
      </c>
      <c r="AJ47" s="63" t="s">
        <v>53</v>
      </c>
      <c r="AK47" s="63"/>
      <c r="AL47" s="63"/>
      <c r="AM47" s="63"/>
      <c r="AN47" s="63"/>
      <c r="AO47" s="63"/>
    </row>
    <row r="50" spans="1:49" x14ac:dyDescent="0.2">
      <c r="A50" s="52">
        <v>42186</v>
      </c>
      <c r="B50" s="52" t="s">
        <v>0</v>
      </c>
      <c r="C50" s="52">
        <v>42552</v>
      </c>
      <c r="D50" s="53" t="s">
        <v>1</v>
      </c>
      <c r="E50" s="53"/>
      <c r="F50" s="53"/>
      <c r="G50" s="53"/>
      <c r="H50" s="1" t="s">
        <v>23</v>
      </c>
      <c r="I50" s="1"/>
    </row>
    <row r="51" spans="1:49" x14ac:dyDescent="0.2">
      <c r="A51" s="30" t="s">
        <v>2</v>
      </c>
      <c r="B51" s="51" t="s">
        <v>29</v>
      </c>
      <c r="C51" s="30" t="s">
        <v>30</v>
      </c>
      <c r="D51" s="30" t="s">
        <v>24</v>
      </c>
      <c r="E51" s="30" t="s">
        <v>25</v>
      </c>
      <c r="F51" s="30" t="s">
        <v>26</v>
      </c>
      <c r="G51" s="30" t="s">
        <v>27</v>
      </c>
      <c r="H51" s="28" t="s">
        <v>43</v>
      </c>
      <c r="I51" s="28" t="s">
        <v>28</v>
      </c>
      <c r="K51" s="28"/>
      <c r="L51" s="28" t="s">
        <v>35</v>
      </c>
      <c r="M51" s="28" t="s">
        <v>36</v>
      </c>
      <c r="V51" s="47" t="s">
        <v>45</v>
      </c>
      <c r="W51" s="28" t="s">
        <v>2</v>
      </c>
      <c r="X51" s="28" t="s">
        <v>46</v>
      </c>
      <c r="Y51" s="28" t="s">
        <v>47</v>
      </c>
      <c r="AI51" s="47" t="s">
        <v>48</v>
      </c>
      <c r="AJ51" s="47"/>
      <c r="AK51" s="47"/>
      <c r="AL51" s="47"/>
    </row>
    <row r="52" spans="1:49" x14ac:dyDescent="0.2">
      <c r="A52" s="28" t="s">
        <v>3</v>
      </c>
      <c r="B52" s="28">
        <v>82</v>
      </c>
      <c r="C52" s="28">
        <v>0</v>
      </c>
      <c r="D52" s="38">
        <f>C52/B52</f>
        <v>0</v>
      </c>
      <c r="E52" s="38">
        <v>1E-4</v>
      </c>
      <c r="F52" s="38">
        <v>1E-4</v>
      </c>
      <c r="G52" s="48">
        <v>1</v>
      </c>
      <c r="H52" s="38">
        <f>EXP($L$52+G52*$M$52)</f>
        <v>2.0712990409548718E-3</v>
      </c>
      <c r="I52" s="38">
        <f>1/(1+EXP($L$53+G52*$M$53))</f>
        <v>1.6907476868418168E-3</v>
      </c>
      <c r="K52" s="28" t="s">
        <v>37</v>
      </c>
      <c r="L52" s="28">
        <v>-6.8847121749444593</v>
      </c>
      <c r="M52" s="28">
        <v>0.70513286242551332</v>
      </c>
      <c r="W52" s="28" t="s">
        <v>3</v>
      </c>
      <c r="X52" s="50">
        <f>IF(D52-1.96*(D52*(1-D52)/B52^(1/2))&gt;0,D52-1.96*(D52*(1-D52)/B52^(1/2)),0)</f>
        <v>0</v>
      </c>
      <c r="Y52" s="50">
        <f>D52+1.96*(D52*(1-D52)/B52^(1/2))</f>
        <v>0</v>
      </c>
      <c r="AI52" s="28"/>
      <c r="AJ52" s="28" t="s">
        <v>3</v>
      </c>
      <c r="AK52" s="28" t="s">
        <v>4</v>
      </c>
      <c r="AL52" s="28" t="s">
        <v>5</v>
      </c>
      <c r="AM52" s="28" t="s">
        <v>6</v>
      </c>
      <c r="AN52" s="28" t="s">
        <v>7</v>
      </c>
      <c r="AO52" s="28" t="s">
        <v>8</v>
      </c>
      <c r="AP52" s="28" t="s">
        <v>9</v>
      </c>
      <c r="AR52" s="47" t="s">
        <v>49</v>
      </c>
      <c r="AS52" s="47"/>
      <c r="AT52" s="47"/>
    </row>
    <row r="53" spans="1:49" x14ac:dyDescent="0.2">
      <c r="A53" s="28" t="s">
        <v>4</v>
      </c>
      <c r="B53" s="28">
        <v>114</v>
      </c>
      <c r="C53" s="28">
        <v>0</v>
      </c>
      <c r="D53" s="38">
        <f t="shared" ref="D53:D59" si="32">C53/B53</f>
        <v>0</v>
      </c>
      <c r="E53" s="38">
        <v>1E-4</v>
      </c>
      <c r="F53" s="38">
        <v>1E-4</v>
      </c>
      <c r="G53" s="49">
        <v>2</v>
      </c>
      <c r="H53" s="38">
        <f t="shared" ref="H53:H58" si="33">EXP($L$52+G53*$M$52)</f>
        <v>4.1925486927050651E-3</v>
      </c>
      <c r="I53" s="38">
        <f t="shared" ref="I53:I59" si="34">1/(1+EXP($L$53+G53*$M$53))</f>
        <v>3.6651874563301615E-3</v>
      </c>
      <c r="K53" s="28" t="s">
        <v>38</v>
      </c>
      <c r="L53" s="28">
        <v>7.1565806255081119</v>
      </c>
      <c r="M53" s="28">
        <v>-0.77568837448628503</v>
      </c>
      <c r="N53" s="57"/>
      <c r="W53" s="28" t="s">
        <v>4</v>
      </c>
      <c r="X53" s="50">
        <f t="shared" ref="X53:X57" si="35">IF(D53-1.96*(D53*(1-D53)/B53^(1/2))&gt;0,D53-1.96*(D53*(1-D53)/B53^(1/2)),0)</f>
        <v>0</v>
      </c>
      <c r="Y53" s="50">
        <f t="shared" ref="Y53" si="36">D53+1.96*(D53*(1-D53)/B53^(1/2))</f>
        <v>0</v>
      </c>
      <c r="AI53" s="28" t="s">
        <v>3</v>
      </c>
      <c r="AJ53" s="59"/>
      <c r="AK53" s="59"/>
      <c r="AL53" s="59"/>
      <c r="AM53" s="59"/>
      <c r="AN53" s="59"/>
      <c r="AO53" s="59"/>
      <c r="AP53" s="59"/>
      <c r="AR53" s="64" t="s">
        <v>54</v>
      </c>
      <c r="AS53" s="64" t="s">
        <v>55</v>
      </c>
      <c r="AT53" s="64" t="s">
        <v>56</v>
      </c>
    </row>
    <row r="54" spans="1:49" x14ac:dyDescent="0.2">
      <c r="A54" s="28" t="s">
        <v>5</v>
      </c>
      <c r="B54" s="28">
        <v>142</v>
      </c>
      <c r="C54" s="28">
        <v>2</v>
      </c>
      <c r="D54" s="38">
        <f t="shared" si="32"/>
        <v>1.4084507042253521E-2</v>
      </c>
      <c r="E54" s="38">
        <v>1.4084507042253521E-2</v>
      </c>
      <c r="F54" s="38">
        <v>1.4084507042253521E-2</v>
      </c>
      <c r="G54" s="49">
        <v>3</v>
      </c>
      <c r="H54" s="38">
        <f t="shared" si="33"/>
        <v>8.4862031957489478E-3</v>
      </c>
      <c r="I54" s="38">
        <f t="shared" si="34"/>
        <v>7.9270514112068351E-3</v>
      </c>
      <c r="K54" s="6"/>
      <c r="W54" s="28" t="s">
        <v>5</v>
      </c>
      <c r="X54" s="50">
        <f t="shared" si="35"/>
        <v>1.1800522071844758E-2</v>
      </c>
      <c r="Y54" s="50">
        <f>D54+1.96*(D54*(1-D54)/B54^(1/2))</f>
        <v>1.6368492012662286E-2</v>
      </c>
      <c r="AI54" s="28" t="s">
        <v>4</v>
      </c>
      <c r="AJ54" s="60">
        <f>($E$52-E53)/SQRT($E$52*(1-$E$52)/$B$52+E53*(1-E53)/B53)</f>
        <v>0</v>
      </c>
      <c r="AK54" s="59"/>
      <c r="AL54" s="59"/>
      <c r="AM54" s="59"/>
      <c r="AN54" s="59"/>
      <c r="AO54" s="59"/>
      <c r="AP54" s="59"/>
      <c r="AR54">
        <f>-2*(L57-L55)</f>
        <v>1.992065381394525</v>
      </c>
      <c r="AS54">
        <f>AS38</f>
        <v>14.067140449340167</v>
      </c>
      <c r="AT54" t="str">
        <f>IF(ABS(AR54)&gt;AS54,"Yes","No")</f>
        <v>No</v>
      </c>
    </row>
    <row r="55" spans="1:49" x14ac:dyDescent="0.2">
      <c r="A55" s="28" t="s">
        <v>6</v>
      </c>
      <c r="B55" s="28">
        <v>111</v>
      </c>
      <c r="C55" s="28">
        <v>2</v>
      </c>
      <c r="D55" s="38">
        <f t="shared" si="32"/>
        <v>1.8018018018018018E-2</v>
      </c>
      <c r="E55" s="38">
        <v>1.8018018018018018E-2</v>
      </c>
      <c r="F55" s="38">
        <v>1.8018018018018018E-2</v>
      </c>
      <c r="G55" s="49">
        <v>4</v>
      </c>
      <c r="H55" s="38">
        <f t="shared" si="33"/>
        <v>1.717705623904741E-2</v>
      </c>
      <c r="I55" s="38">
        <f t="shared" si="34"/>
        <v>1.7059738591007068E-2</v>
      </c>
      <c r="K55" s="28" t="s">
        <v>39</v>
      </c>
      <c r="L55" s="28" cm="1">
        <f t="array" ref="L55">SUMPRODUCT(C52:C59,LN(E52:E59))+SUMPRODUCT(B52:B59-C52:C59,LN(1-E52:E59))</f>
        <v>-88.64675688309103</v>
      </c>
      <c r="M55" s="57"/>
      <c r="W55" s="28" t="s">
        <v>6</v>
      </c>
      <c r="X55" s="50">
        <f t="shared" si="35"/>
        <v>1.4726432688701179E-2</v>
      </c>
      <c r="Y55" s="50">
        <f t="shared" ref="Y55:Y58" si="37">D55+1.96*(D55*(1-D55)/B55^(1/2))</f>
        <v>2.1309603347334859E-2</v>
      </c>
      <c r="AI55" s="28" t="s">
        <v>5</v>
      </c>
      <c r="AJ55" s="60">
        <f t="shared" ref="AJ55:AJ60" si="38">($E$52-E54)/SQRT($E$52*(1-$E$52)/$B$52+E54*(1-E54)/B54)</f>
        <v>-1.4054315029511246</v>
      </c>
      <c r="AK55" s="60">
        <f>($E$53-E54)/SQRT($E$53*(1-$E$53)/$B$53+E54*(1-E54)/B54)</f>
        <v>-1.4078671839931234</v>
      </c>
      <c r="AL55" s="59"/>
      <c r="AM55" s="59"/>
      <c r="AN55" s="59"/>
      <c r="AO55" s="59"/>
      <c r="AP55" s="59"/>
    </row>
    <row r="56" spans="1:49" x14ac:dyDescent="0.2">
      <c r="A56" s="28" t="s">
        <v>7</v>
      </c>
      <c r="B56" s="28">
        <v>51</v>
      </c>
      <c r="C56" s="28">
        <v>2</v>
      </c>
      <c r="D56" s="38">
        <f t="shared" si="32"/>
        <v>3.9215686274509803E-2</v>
      </c>
      <c r="E56" s="38">
        <v>3.9215686274509803E-2</v>
      </c>
      <c r="F56" s="38">
        <v>3.9215686274509803E-2</v>
      </c>
      <c r="G56" s="49">
        <v>5</v>
      </c>
      <c r="H56" s="38">
        <f t="shared" si="33"/>
        <v>3.4768347426231742E-2</v>
      </c>
      <c r="I56" s="38">
        <f t="shared" si="34"/>
        <v>3.6328820633646744E-2</v>
      </c>
      <c r="K56" s="28" t="s">
        <v>40</v>
      </c>
      <c r="L56" s="28" cm="1">
        <f t="array" ref="L56">SUMPRODUCT(C52:C59,LN(F52:F59))+SUMPRODUCT(B52:B59-C52:C59,LN(1-F52:F59))</f>
        <v>-88.64675688309103</v>
      </c>
      <c r="M56" s="57"/>
      <c r="W56" s="28" t="s">
        <v>7</v>
      </c>
      <c r="X56" s="50">
        <f t="shared" si="35"/>
        <v>2.8874825123410223E-2</v>
      </c>
      <c r="Y56" s="50">
        <f t="shared" si="37"/>
        <v>4.9556547425609387E-2</v>
      </c>
      <c r="AI56" s="28" t="s">
        <v>6</v>
      </c>
      <c r="AJ56" s="60">
        <f t="shared" si="38"/>
        <v>-1.4138110105574158</v>
      </c>
      <c r="AK56" s="60">
        <f t="shared" ref="AK56:AK60" si="39">($E$53-E55)/SQRT($E$53*(1-$E$53)/$B$53+E55*(1-E55)/B55)</f>
        <v>-1.41531986306708</v>
      </c>
      <c r="AL56" s="60">
        <f>($E$54-E55)/SQRT($E$54*(1-$E$54)/$B$54+E55*(1-E55)/B55)</f>
        <v>-0.24527531256911586</v>
      </c>
      <c r="AM56" s="59"/>
      <c r="AN56" s="59"/>
      <c r="AO56" s="59"/>
      <c r="AP56" s="59"/>
      <c r="AR56" s="66" t="s">
        <v>57</v>
      </c>
      <c r="AS56" s="66"/>
      <c r="AT56" s="66"/>
    </row>
    <row r="57" spans="1:49" x14ac:dyDescent="0.2">
      <c r="A57" s="28" t="s">
        <v>8</v>
      </c>
      <c r="B57" s="28">
        <v>56</v>
      </c>
      <c r="C57" s="28">
        <v>4</v>
      </c>
      <c r="D57" s="38">
        <f t="shared" si="32"/>
        <v>7.1428571428571425E-2</v>
      </c>
      <c r="E57" s="38">
        <v>7.1428571428571425E-2</v>
      </c>
      <c r="F57" s="38">
        <v>7.1428571428571425E-2</v>
      </c>
      <c r="G57" s="49">
        <v>6</v>
      </c>
      <c r="H57" s="38">
        <f t="shared" si="33"/>
        <v>7.037515427138144E-2</v>
      </c>
      <c r="I57" s="38">
        <f t="shared" si="34"/>
        <v>7.568657780853566E-2</v>
      </c>
      <c r="K57" s="28" t="s">
        <v>41</v>
      </c>
      <c r="L57" s="28" cm="1">
        <f t="array" ref="L57">SUMPRODUCT(C52:C59,LN(H52:H59))+SUMPRODUCT(B52:B59-C52:C59,LN(1-H52:H59))</f>
        <v>-89.642789573788292</v>
      </c>
      <c r="W57" s="28" t="s">
        <v>8</v>
      </c>
      <c r="X57" s="50">
        <f t="shared" si="35"/>
        <v>5.4056590704263836E-2</v>
      </c>
      <c r="Y57" s="50">
        <f t="shared" si="37"/>
        <v>8.880055215287902E-2</v>
      </c>
      <c r="AI57" s="28" t="s">
        <v>7</v>
      </c>
      <c r="AJ57" s="60">
        <f t="shared" si="38"/>
        <v>-1.4379211274421024</v>
      </c>
      <c r="AK57" s="60">
        <f t="shared" si="39"/>
        <v>-1.4382537960544826</v>
      </c>
      <c r="AL57" s="60">
        <f t="shared" ref="AL57:AL60" si="40">($E$54-E56)/SQRT($E$54*(1-$E$54)/$B$54+E56*(1-E56)/B56)</f>
        <v>-0.86888364897021964</v>
      </c>
      <c r="AM57" s="60">
        <f>($E$55-E56)/SQRT($E$55*(1-$E$55)/$B$55+E56*(1-E56)/B56)</f>
        <v>-0.70730429734557942</v>
      </c>
      <c r="AN57" s="59"/>
      <c r="AO57" s="59"/>
      <c r="AP57" s="59"/>
      <c r="AR57" s="57" t="s">
        <v>58</v>
      </c>
      <c r="AS57" s="57"/>
      <c r="AT57" s="57"/>
      <c r="AU57" s="57"/>
      <c r="AV57" s="57"/>
      <c r="AW57" s="57"/>
    </row>
    <row r="58" spans="1:49" x14ac:dyDescent="0.2">
      <c r="A58" s="28" t="s">
        <v>9</v>
      </c>
      <c r="B58" s="28">
        <v>35</v>
      </c>
      <c r="C58" s="28">
        <v>4</v>
      </c>
      <c r="D58" s="38">
        <f t="shared" si="32"/>
        <v>0.11428571428571428</v>
      </c>
      <c r="E58" s="38">
        <v>0.11428571428571428</v>
      </c>
      <c r="F58" s="38">
        <v>0.11428571428571428</v>
      </c>
      <c r="G58" s="49">
        <v>7</v>
      </c>
      <c r="H58" s="38">
        <f t="shared" si="33"/>
        <v>0.14244744732917872</v>
      </c>
      <c r="I58" s="38">
        <f t="shared" si="34"/>
        <v>0.1510022236754093</v>
      </c>
      <c r="K58" s="28" t="s">
        <v>42</v>
      </c>
      <c r="L58" s="28" cm="1">
        <f t="array" ref="L58">SUMPRODUCT(C52:C59,LN(I52:I59))+SUMPRODUCT(B52:B59-C52:C59,LN(1-I52:I59))</f>
        <v>-89.71807234733447</v>
      </c>
      <c r="M58" s="57"/>
      <c r="W58" s="28" t="s">
        <v>9</v>
      </c>
      <c r="X58" s="50">
        <f>IF(D58-1.96*(D58*(1-D58)/B58^(1/2))&gt;0,D58-1.96*(D58*(1-D58)/B58^(1/2)),0)</f>
        <v>8.0749993458086755E-2</v>
      </c>
      <c r="Y58" s="50">
        <f t="shared" si="37"/>
        <v>0.14782143511334181</v>
      </c>
      <c r="AI58" s="28" t="s">
        <v>8</v>
      </c>
      <c r="AJ58" s="61">
        <f t="shared" si="38"/>
        <v>-2.0715263034756188</v>
      </c>
      <c r="AK58" s="61">
        <f t="shared" si="39"/>
        <v>-2.0718253895542897</v>
      </c>
      <c r="AL58" s="60">
        <f t="shared" si="40"/>
        <v>-1.6014446715259574</v>
      </c>
      <c r="AM58" s="60">
        <f t="shared" ref="AM58:AM60" si="41">($E$55-E57)/SQRT($E$55*(1-$E$55)/$B$55+E57*(1-E57)/B57)</f>
        <v>-1.4569995837884504</v>
      </c>
      <c r="AN58" s="60">
        <f>($E$56-E57)/SQRT($E$56*(1-$E$56)/$B$56+E57*(1-E57)/B57)</f>
        <v>-0.73454653382552237</v>
      </c>
      <c r="AO58" s="59"/>
      <c r="AP58" s="59"/>
    </row>
    <row r="59" spans="1:49" x14ac:dyDescent="0.2">
      <c r="A59" s="28" t="s">
        <v>10</v>
      </c>
      <c r="B59" s="28">
        <v>54</v>
      </c>
      <c r="C59" s="28">
        <v>16</v>
      </c>
      <c r="D59" s="38">
        <f t="shared" si="32"/>
        <v>0.29629629629629628</v>
      </c>
      <c r="E59" s="38">
        <v>0.29629629629629628</v>
      </c>
      <c r="F59" s="38">
        <v>0.29629629629629628</v>
      </c>
      <c r="G59" s="56">
        <v>8</v>
      </c>
      <c r="H59" s="38">
        <f>EXP($L$52+G59*$M$52)</f>
        <v>0.28833009974445967</v>
      </c>
      <c r="I59" s="38">
        <f t="shared" si="34"/>
        <v>0.27866895765417921</v>
      </c>
      <c r="W59" s="28" t="s">
        <v>10</v>
      </c>
      <c r="X59" s="50">
        <f>IF(D59-1.96*(D59*(1-D59)/B59^(1/2))&gt;0,D59-1.96*(D59*(1-D59)/B59^(1/2)),0)</f>
        <v>0.24068343360997069</v>
      </c>
      <c r="Y59" s="50">
        <f>D59+1.96*(D59*(1-D59)/B59^(1/2))</f>
        <v>0.35190915898262187</v>
      </c>
      <c r="AI59" s="28" t="s">
        <v>9</v>
      </c>
      <c r="AJ59" s="61">
        <f t="shared" si="38"/>
        <v>-2.1228116469046903</v>
      </c>
      <c r="AK59" s="61">
        <f t="shared" si="39"/>
        <v>-2.1229372230713706</v>
      </c>
      <c r="AL59" s="60">
        <f t="shared" si="40"/>
        <v>-1.8324971948567057</v>
      </c>
      <c r="AM59" s="60">
        <f t="shared" si="41"/>
        <v>-1.7426970633205885</v>
      </c>
      <c r="AN59" s="60">
        <f t="shared" ref="AN59:AN60" si="42">($E$56-E58)/SQRT($E$56*(1-$E$56)/$B$56+E58*(1-E58)/B58)</f>
        <v>-1.2458303202361982</v>
      </c>
      <c r="AO59" s="60">
        <f>($E$57-E58)/SQRT($E$57*(1-$E$57)/$B$57+E58*(1-E58)/B58)</f>
        <v>-0.67124004946442695</v>
      </c>
      <c r="AP59" s="59"/>
    </row>
    <row r="60" spans="1:49" x14ac:dyDescent="0.2">
      <c r="A60" s="36" t="s">
        <v>14</v>
      </c>
      <c r="B60" s="28">
        <f>SUM(B52:B59)</f>
        <v>645</v>
      </c>
      <c r="C60" s="54">
        <f t="shared" ref="C60" si="43">SUM(C52:C59)</f>
        <v>30</v>
      </c>
      <c r="D60" s="12"/>
      <c r="E60" s="41"/>
      <c r="F60" s="41"/>
      <c r="G60" s="41"/>
      <c r="H60" s="3"/>
      <c r="I60" s="3"/>
      <c r="AI60" s="28" t="s">
        <v>10</v>
      </c>
      <c r="AJ60" s="61">
        <f t="shared" si="38"/>
        <v>-4.7659546794167733</v>
      </c>
      <c r="AK60" s="61">
        <f t="shared" si="39"/>
        <v>-4.7661658712844552</v>
      </c>
      <c r="AL60" s="61">
        <f t="shared" si="40"/>
        <v>-4.4852119090360159</v>
      </c>
      <c r="AM60" s="61">
        <f t="shared" si="41"/>
        <v>-4.3886797172498779</v>
      </c>
      <c r="AN60" s="61">
        <f t="shared" si="42"/>
        <v>-3.7904547422235377</v>
      </c>
      <c r="AO60" s="61">
        <f>($E$57-E59)/SQRT($E$57*(1-$E$57)/$B$57+E59*(1-E59)/B59)</f>
        <v>-3.1657062644766034</v>
      </c>
      <c r="AP60" s="61">
        <f>($E$58-E59)/SQRT($E$58*(1-$E$58)/$B$58+E59*(1-E59)/B59)</f>
        <v>-2.2148162797441207</v>
      </c>
    </row>
    <row r="61" spans="1:49" x14ac:dyDescent="0.2">
      <c r="AJ61" s="57"/>
      <c r="AK61" s="57"/>
      <c r="AL61" s="57"/>
      <c r="AM61" s="57"/>
      <c r="AN61" s="57"/>
    </row>
    <row r="62" spans="1:49" x14ac:dyDescent="0.2">
      <c r="AI62" s="62" t="s">
        <v>50</v>
      </c>
      <c r="AJ62" s="62" t="s">
        <v>52</v>
      </c>
      <c r="AK62" s="62"/>
      <c r="AL62" s="62"/>
      <c r="AM62" s="62"/>
      <c r="AN62" s="62"/>
      <c r="AO62" s="62"/>
    </row>
    <row r="63" spans="1:49" x14ac:dyDescent="0.2">
      <c r="AI63" s="63" t="s">
        <v>51</v>
      </c>
      <c r="AJ63" s="63" t="s">
        <v>53</v>
      </c>
      <c r="AK63" s="63"/>
      <c r="AL63" s="63"/>
      <c r="AM63" s="63"/>
      <c r="AN63" s="63"/>
      <c r="AO63" s="63"/>
    </row>
    <row r="66" spans="1:49" x14ac:dyDescent="0.2">
      <c r="A66" s="52">
        <v>42552</v>
      </c>
      <c r="B66" s="52" t="s">
        <v>0</v>
      </c>
      <c r="C66" s="52">
        <v>42917</v>
      </c>
      <c r="D66" s="53" t="s">
        <v>1</v>
      </c>
      <c r="E66" s="53"/>
      <c r="F66" s="53"/>
      <c r="G66" s="53"/>
      <c r="H66" s="1" t="s">
        <v>23</v>
      </c>
      <c r="I66" s="1"/>
    </row>
    <row r="67" spans="1:49" x14ac:dyDescent="0.2">
      <c r="A67" s="30" t="s">
        <v>2</v>
      </c>
      <c r="B67" s="51" t="s">
        <v>29</v>
      </c>
      <c r="C67" s="30" t="s">
        <v>30</v>
      </c>
      <c r="D67" s="30" t="s">
        <v>24</v>
      </c>
      <c r="E67" s="30" t="s">
        <v>25</v>
      </c>
      <c r="F67" s="30" t="s">
        <v>26</v>
      </c>
      <c r="G67" s="30" t="s">
        <v>27</v>
      </c>
      <c r="H67" s="28" t="s">
        <v>43</v>
      </c>
      <c r="I67" s="28" t="s">
        <v>28</v>
      </c>
      <c r="K67" s="28"/>
      <c r="L67" s="28" t="s">
        <v>35</v>
      </c>
      <c r="M67" s="28" t="s">
        <v>36</v>
      </c>
      <c r="V67" s="47" t="s">
        <v>45</v>
      </c>
      <c r="W67" s="28" t="s">
        <v>2</v>
      </c>
      <c r="X67" s="28" t="s">
        <v>46</v>
      </c>
      <c r="Y67" s="28" t="s">
        <v>47</v>
      </c>
      <c r="AI67" s="47" t="s">
        <v>48</v>
      </c>
      <c r="AJ67" s="47"/>
      <c r="AK67" s="47"/>
      <c r="AL67" s="47"/>
    </row>
    <row r="68" spans="1:49" x14ac:dyDescent="0.2">
      <c r="A68" s="28" t="s">
        <v>3</v>
      </c>
      <c r="B68" s="28">
        <v>88</v>
      </c>
      <c r="C68" s="28">
        <v>1</v>
      </c>
      <c r="D68" s="38">
        <f>C68/B68</f>
        <v>1.1363636363636364E-2</v>
      </c>
      <c r="E68" s="38">
        <v>1.1363636363636364E-2</v>
      </c>
      <c r="F68" s="38">
        <v>4.6512942754870692E-3</v>
      </c>
      <c r="G68" s="48">
        <v>1</v>
      </c>
      <c r="H68" s="38">
        <f>EXP($L$68+G68*$M$68)</f>
        <v>8.0461943002305795E-3</v>
      </c>
      <c r="I68" s="38">
        <f>1/(1+EXP($L$69+G68*$M$69))</f>
        <v>6.6672948491973928E-3</v>
      </c>
      <c r="K68" s="28" t="s">
        <v>37</v>
      </c>
      <c r="L68" s="28">
        <v>-5.3985181348661211</v>
      </c>
      <c r="M68" s="28">
        <v>0.57596207779395281</v>
      </c>
      <c r="W68" s="28" t="s">
        <v>3</v>
      </c>
      <c r="X68" s="50">
        <f>IF(D68-1.96*(D68*(1-D68)/B68^(1/2))&gt;0,D68-1.96*(D68*(1-D68)/B68^(1/2)),0)</f>
        <v>9.0163361213223998E-3</v>
      </c>
      <c r="Y68" s="50">
        <f>D68+1.96*(D68*(1-D68)/B68^(1/2))</f>
        <v>1.3710936605950328E-2</v>
      </c>
      <c r="AI68" s="28"/>
      <c r="AJ68" s="28" t="s">
        <v>3</v>
      </c>
      <c r="AK68" s="28" t="s">
        <v>4</v>
      </c>
      <c r="AL68" s="28" t="s">
        <v>5</v>
      </c>
      <c r="AM68" s="28" t="s">
        <v>6</v>
      </c>
      <c r="AN68" s="28" t="s">
        <v>7</v>
      </c>
      <c r="AO68" s="28" t="s">
        <v>8</v>
      </c>
      <c r="AP68" s="28" t="s">
        <v>9</v>
      </c>
      <c r="AR68" s="47" t="s">
        <v>49</v>
      </c>
      <c r="AS68" s="47"/>
      <c r="AT68" s="47"/>
    </row>
    <row r="69" spans="1:49" x14ac:dyDescent="0.2">
      <c r="A69" s="28" t="s">
        <v>4</v>
      </c>
      <c r="B69" s="28">
        <v>127</v>
      </c>
      <c r="C69" s="28">
        <v>0</v>
      </c>
      <c r="D69" s="38">
        <f t="shared" ref="D69:D75" si="44">C69/B69</f>
        <v>0</v>
      </c>
      <c r="E69" s="38">
        <v>1E-4</v>
      </c>
      <c r="F69" s="38">
        <v>4.6512942754870709E-3</v>
      </c>
      <c r="G69" s="49">
        <v>2</v>
      </c>
      <c r="H69" s="38">
        <f t="shared" ref="H69:H74" si="45">EXP($L$68+G69*$M$68)</f>
        <v>1.4312901018817112E-2</v>
      </c>
      <c r="I69" s="38">
        <f t="shared" ref="I69:I75" si="46">1/(1+EXP($L$69+G69*$M$69))</f>
        <v>1.2895836169356455E-2</v>
      </c>
      <c r="K69" s="28" t="s">
        <v>38</v>
      </c>
      <c r="L69" s="28">
        <v>5.6698318132460059</v>
      </c>
      <c r="M69" s="28">
        <v>-0.66598036263975546</v>
      </c>
      <c r="N69" s="57"/>
      <c r="W69" s="28" t="s">
        <v>4</v>
      </c>
      <c r="X69" s="50">
        <f t="shared" ref="X69:X73" si="47">IF(D69-1.96*(D69*(1-D69)/B69^(1/2))&gt;0,D69-1.96*(D69*(1-D69)/B69^(1/2)),0)</f>
        <v>0</v>
      </c>
      <c r="Y69" s="50">
        <f t="shared" ref="Y69" si="48">D69+1.96*(D69*(1-D69)/B69^(1/2))</f>
        <v>0</v>
      </c>
      <c r="AI69" s="28" t="s">
        <v>3</v>
      </c>
      <c r="AJ69" s="59"/>
      <c r="AK69" s="59"/>
      <c r="AL69" s="59"/>
      <c r="AM69" s="59"/>
      <c r="AN69" s="59"/>
      <c r="AO69" s="59"/>
      <c r="AP69" s="59"/>
      <c r="AR69" s="64" t="s">
        <v>54</v>
      </c>
      <c r="AS69" s="64" t="s">
        <v>55</v>
      </c>
      <c r="AT69" s="64" t="s">
        <v>56</v>
      </c>
    </row>
    <row r="70" spans="1:49" x14ac:dyDescent="0.2">
      <c r="A70" s="28" t="s">
        <v>5</v>
      </c>
      <c r="B70" s="28">
        <v>142</v>
      </c>
      <c r="C70" s="28">
        <v>5</v>
      </c>
      <c r="D70" s="38">
        <f t="shared" si="44"/>
        <v>3.5211267605633804E-2</v>
      </c>
      <c r="E70" s="38">
        <v>3.5211267605633804E-2</v>
      </c>
      <c r="F70" s="38">
        <v>3.5211468669266471E-2</v>
      </c>
      <c r="G70" s="49">
        <v>3</v>
      </c>
      <c r="H70" s="38">
        <f t="shared" si="45"/>
        <v>2.546037641280742E-2</v>
      </c>
      <c r="I70" s="38">
        <f t="shared" si="46"/>
        <v>2.4797779909525825E-2</v>
      </c>
      <c r="K70" s="6"/>
      <c r="W70" s="28" t="s">
        <v>5</v>
      </c>
      <c r="X70" s="50">
        <f t="shared" si="47"/>
        <v>2.9623661517312366E-2</v>
      </c>
      <c r="Y70" s="50">
        <f>D70+1.96*(D70*(1-D70)/B70^(1/2))</f>
        <v>4.079887369395524E-2</v>
      </c>
      <c r="AI70" s="28" t="s">
        <v>4</v>
      </c>
      <c r="AJ70" s="60">
        <f>($E$68-E69)/SQRT($E$68*(1-$E$68)/$B$68+E69*(1-E69)/B69)</f>
        <v>0.9938204864510477</v>
      </c>
      <c r="AK70" s="59"/>
      <c r="AL70" s="59"/>
      <c r="AM70" s="59"/>
      <c r="AN70" s="59"/>
      <c r="AO70" s="59"/>
      <c r="AP70" s="59"/>
      <c r="AR70">
        <f>-2*(L73-L71)</f>
        <v>7.9075320206947026</v>
      </c>
      <c r="AS70">
        <f>AS54</f>
        <v>14.067140449340167</v>
      </c>
      <c r="AT70" t="str">
        <f>IF(ABS(AR70)&gt;AS70,"Yes","No")</f>
        <v>No</v>
      </c>
    </row>
    <row r="71" spans="1:49" x14ac:dyDescent="0.2">
      <c r="A71" s="28" t="s">
        <v>6</v>
      </c>
      <c r="B71" s="28">
        <v>104</v>
      </c>
      <c r="C71" s="28">
        <v>7</v>
      </c>
      <c r="D71" s="38">
        <f t="shared" si="44"/>
        <v>6.7307692307692304E-2</v>
      </c>
      <c r="E71" s="38">
        <v>6.7307692307692304E-2</v>
      </c>
      <c r="F71" s="38">
        <v>6.7306759118329618E-2</v>
      </c>
      <c r="G71" s="49">
        <v>4</v>
      </c>
      <c r="H71" s="38">
        <f t="shared" si="45"/>
        <v>4.5289963664921162E-2</v>
      </c>
      <c r="I71" s="38">
        <f t="shared" si="46"/>
        <v>4.7159575821505102E-2</v>
      </c>
      <c r="K71" s="28" t="s">
        <v>39</v>
      </c>
      <c r="L71" s="28" cm="1">
        <f t="array" ref="L71">SUMPRODUCT(C68:C75,LN(E68:E75))+SUMPRODUCT(B68:B75-C68:C75,LN(1-E68:E75))</f>
        <v>-126.18223829131978</v>
      </c>
      <c r="W71" s="28" t="s">
        <v>6</v>
      </c>
      <c r="X71" s="50">
        <f t="shared" si="47"/>
        <v>5.5242270835461314E-2</v>
      </c>
      <c r="Y71" s="50">
        <f t="shared" ref="Y71:Y72" si="49">D71+1.96*(D71*(1-D71)/B71^(1/2))</f>
        <v>7.9373113779923302E-2</v>
      </c>
      <c r="AI71" s="28" t="s">
        <v>5</v>
      </c>
      <c r="AJ71" s="60">
        <f t="shared" ref="AJ71:AJ76" si="50">($E$68-E70)/SQRT($E$68*(1-$E$68)/$B$68+E70*(1-E70)/B70)</f>
        <v>-1.2450053871734921</v>
      </c>
      <c r="AK71" s="61">
        <f>($E$69-E70)/SQRT($E$69*(1-$E$69)/$B$69+E70*(1-E70)/B70)</f>
        <v>-2.2663150479150573</v>
      </c>
      <c r="AL71" s="59"/>
      <c r="AM71" s="59"/>
      <c r="AN71" s="59"/>
      <c r="AO71" s="59"/>
      <c r="AP71" s="59"/>
    </row>
    <row r="72" spans="1:49" x14ac:dyDescent="0.2">
      <c r="A72" s="28" t="s">
        <v>7</v>
      </c>
      <c r="B72" s="28">
        <v>40</v>
      </c>
      <c r="C72" s="28">
        <v>3</v>
      </c>
      <c r="D72" s="38">
        <f t="shared" si="44"/>
        <v>7.4999999999999997E-2</v>
      </c>
      <c r="E72" s="38">
        <v>7.4999999999999997E-2</v>
      </c>
      <c r="F72" s="38">
        <v>7.4999912423880946E-2</v>
      </c>
      <c r="G72" s="49">
        <v>5</v>
      </c>
      <c r="H72" s="38">
        <f t="shared" si="45"/>
        <v>8.056364821605963E-2</v>
      </c>
      <c r="I72" s="38">
        <f t="shared" si="46"/>
        <v>8.7869525056677153E-2</v>
      </c>
      <c r="K72" s="28" t="s">
        <v>40</v>
      </c>
      <c r="L72" s="28" cm="1">
        <f t="array" ref="L72">SUMPRODUCT(C68:C75,LN(F68:F75))+SUMPRODUCT(B68:B75-C68:C75,LN(1-F68:F75))</f>
        <v>-127.06621314062656</v>
      </c>
      <c r="W72" s="28" t="s">
        <v>7</v>
      </c>
      <c r="X72" s="50">
        <f t="shared" si="47"/>
        <v>5.350046475793023E-2</v>
      </c>
      <c r="Y72" s="50">
        <f t="shared" si="49"/>
        <v>9.6499535242069764E-2</v>
      </c>
      <c r="AI72" s="28" t="s">
        <v>6</v>
      </c>
      <c r="AJ72" s="61">
        <f t="shared" si="50"/>
        <v>-2.0687506056020046</v>
      </c>
      <c r="AK72" s="61">
        <f t="shared" ref="AK72:AK76" si="51">($E$69-E71)/SQRT($E$69*(1-$E$69)/$B$69+E71*(1-E71)/B71)</f>
        <v>-2.733701310489995</v>
      </c>
      <c r="AL72" s="60">
        <f>($E$70-E71)/SQRT($E$70*(1-$E$70)/$B$70+E71*(1-E71)/B71)</f>
        <v>-1.105548782731659</v>
      </c>
      <c r="AM72" s="59"/>
      <c r="AN72" s="59"/>
      <c r="AO72" s="59"/>
      <c r="AP72" s="59"/>
      <c r="AR72" s="66" t="s">
        <v>57</v>
      </c>
      <c r="AS72" s="66"/>
      <c r="AT72" s="66"/>
    </row>
    <row r="73" spans="1:49" x14ac:dyDescent="0.2">
      <c r="A73" s="28" t="s">
        <v>8</v>
      </c>
      <c r="B73" s="28">
        <v>49</v>
      </c>
      <c r="C73" s="28">
        <v>6</v>
      </c>
      <c r="D73" s="38">
        <f t="shared" si="44"/>
        <v>0.12244897959183673</v>
      </c>
      <c r="E73" s="38">
        <v>0.12244897959183673</v>
      </c>
      <c r="F73" s="38">
        <v>0.12244695361866002</v>
      </c>
      <c r="G73" s="49">
        <v>6</v>
      </c>
      <c r="H73" s="38">
        <f t="shared" si="45"/>
        <v>0.14330992760120398</v>
      </c>
      <c r="I73" s="38">
        <f t="shared" si="46"/>
        <v>0.15789829979964667</v>
      </c>
      <c r="K73" s="28" t="s">
        <v>41</v>
      </c>
      <c r="L73" s="28" cm="1">
        <f t="array" ref="L73">SUMPRODUCT(C68:C75,LN(H68:H75))+SUMPRODUCT(B68:B75-C68:C75,LN(1-H68:H75))</f>
        <v>-130.13600430166713</v>
      </c>
      <c r="W73" s="28" t="s">
        <v>8</v>
      </c>
      <c r="X73" s="50">
        <f t="shared" si="47"/>
        <v>9.2361516034985422E-2</v>
      </c>
      <c r="Y73" s="50">
        <f>D73+1.96*(D73*(1-D73)/B73^(1/2))</f>
        <v>0.15253644314868803</v>
      </c>
      <c r="AI73" s="28" t="s">
        <v>7</v>
      </c>
      <c r="AJ73" s="60">
        <f t="shared" si="50"/>
        <v>-1.4747244233687231</v>
      </c>
      <c r="AK73" s="60">
        <f t="shared" si="51"/>
        <v>-1.7980913974615271</v>
      </c>
      <c r="AL73" s="60">
        <f t="shared" ref="AL73:AL76" si="52">($E$70-E72)/SQRT($E$70*(1-$E$70)/$B$70+E72*(1-E72)/B72)</f>
        <v>-0.89563155267336669</v>
      </c>
      <c r="AM73" s="60">
        <f>($E$71-E72)/SQRT($E$71*(1-$E$71)/$B$71+E72*(1-E72)/B72)</f>
        <v>-0.15908677086913145</v>
      </c>
      <c r="AN73" s="59"/>
      <c r="AO73" s="59"/>
      <c r="AP73" s="59"/>
      <c r="AR73" s="57" t="s">
        <v>58</v>
      </c>
      <c r="AS73" s="57"/>
      <c r="AT73" s="57"/>
      <c r="AU73" s="57"/>
      <c r="AV73" s="57"/>
      <c r="AW73" s="57"/>
    </row>
    <row r="74" spans="1:49" x14ac:dyDescent="0.2">
      <c r="A74" s="28" t="s">
        <v>9</v>
      </c>
      <c r="B74" s="28">
        <v>33</v>
      </c>
      <c r="C74" s="28">
        <v>5</v>
      </c>
      <c r="D74" s="38">
        <f t="shared" si="44"/>
        <v>0.15151515151515152</v>
      </c>
      <c r="E74" s="38">
        <v>0.15151515151515152</v>
      </c>
      <c r="F74" s="38">
        <v>0.15151306519382671</v>
      </c>
      <c r="G74" s="49">
        <v>7</v>
      </c>
      <c r="H74" s="38">
        <f t="shared" si="45"/>
        <v>0.25492558745581106</v>
      </c>
      <c r="I74" s="38">
        <f t="shared" si="46"/>
        <v>0.26737745496829812</v>
      </c>
      <c r="K74" s="28" t="s">
        <v>42</v>
      </c>
      <c r="L74" s="28" cm="1">
        <f t="array" ref="L74">SUMPRODUCT(C68:C75,LN(I68:I75))+SUMPRODUCT(B68:B75-C68:C75,LN(1-I68:I75))</f>
        <v>-130.84031524776347</v>
      </c>
      <c r="M74" s="57"/>
      <c r="W74" s="28" t="s">
        <v>9</v>
      </c>
      <c r="X74" s="50">
        <f>IF(D74-1.96*(D74*(1-D74)/B74^(1/2))&gt;0,D74-1.96*(D74*(1-D74)/B74^(1/2)),0)</f>
        <v>0.10765205804018045</v>
      </c>
      <c r="Y74" s="50">
        <f>D74+1.96*(D74*(1-D74)/B74^(1/2))</f>
        <v>0.19537824499012257</v>
      </c>
      <c r="AI74" s="28" t="s">
        <v>8</v>
      </c>
      <c r="AJ74" s="61">
        <f t="shared" si="50"/>
        <v>-2.3059715121511326</v>
      </c>
      <c r="AK74" s="61">
        <f t="shared" si="51"/>
        <v>-2.6122014848405612</v>
      </c>
      <c r="AL74" s="60">
        <f t="shared" si="52"/>
        <v>-1.7689057347302501</v>
      </c>
      <c r="AM74" s="60">
        <f t="shared" ref="AM74:AM76" si="53">($E$71-E73)/SQRT($E$71*(1-$E$71)/$B$71+E73*(1-E73)/B73)</f>
        <v>-1.042707070384236</v>
      </c>
      <c r="AN74" s="60">
        <f>($E$72-E73)/SQRT($E$72*(1-$E$72)/$B$72+E73*(1-E73)/B73)</f>
        <v>-0.75714261764007418</v>
      </c>
      <c r="AO74" s="59"/>
      <c r="AP74" s="59"/>
    </row>
    <row r="75" spans="1:49" x14ac:dyDescent="0.2">
      <c r="A75" s="28" t="s">
        <v>10</v>
      </c>
      <c r="B75" s="28">
        <v>44</v>
      </c>
      <c r="C75" s="28">
        <v>22</v>
      </c>
      <c r="D75" s="38">
        <f t="shared" si="44"/>
        <v>0.5</v>
      </c>
      <c r="E75" s="38">
        <v>0.5</v>
      </c>
      <c r="F75" s="38">
        <v>0.49999971420515643</v>
      </c>
      <c r="G75" s="56">
        <v>8</v>
      </c>
      <c r="H75" s="38">
        <f>EXP($L$68+G75*$M$68)</f>
        <v>0.45347210920748848</v>
      </c>
      <c r="I75" s="38">
        <f t="shared" si="46"/>
        <v>0.41532642757427063</v>
      </c>
      <c r="W75" s="28" t="s">
        <v>10</v>
      </c>
      <c r="X75" s="50">
        <f>IF(D75-1.96*(D75*(1-D75)/B75^(1/2))&gt;0,D75-1.96*(D75*(1-D75)/B75^(1/2)),0)</f>
        <v>0.42612972057844789</v>
      </c>
      <c r="Y75" s="50">
        <f>D75+1.96*(D75*(1-D75)/B75^(1/2))</f>
        <v>0.57387027942155211</v>
      </c>
      <c r="AI75" s="28" t="s">
        <v>9</v>
      </c>
      <c r="AJ75" s="61">
        <f t="shared" si="50"/>
        <v>-2.2095444665784045</v>
      </c>
      <c r="AK75" s="61">
        <f t="shared" si="51"/>
        <v>-2.4256735153175533</v>
      </c>
      <c r="AL75" s="60">
        <f t="shared" si="52"/>
        <v>-1.808670753348482</v>
      </c>
      <c r="AM75" s="60">
        <f t="shared" si="53"/>
        <v>-1.2553834625752671</v>
      </c>
      <c r="AN75" s="60">
        <f t="shared" ref="AN75:AN76" si="54">($E$72-E74)/SQRT($E$72*(1-$E$72)/$B$72+E74*(1-E74)/B74)</f>
        <v>-1.0197415295831462</v>
      </c>
      <c r="AO75" s="60">
        <f>($E$73-E74)/SQRT($E$73*(1-$E$73)/$B$73+E74*(1-E74)/B74)</f>
        <v>-0.37250028815000447</v>
      </c>
      <c r="AP75" s="59"/>
    </row>
    <row r="76" spans="1:49" x14ac:dyDescent="0.2">
      <c r="A76" s="36" t="s">
        <v>14</v>
      </c>
      <c r="B76" s="28">
        <f>SUM(B68:B75)</f>
        <v>627</v>
      </c>
      <c r="C76" s="54">
        <f t="shared" ref="C76" si="55">SUM(C68:C75)</f>
        <v>49</v>
      </c>
      <c r="D76" s="12"/>
      <c r="E76" s="41"/>
      <c r="F76" s="41"/>
      <c r="G76" s="41"/>
      <c r="H76" s="3"/>
      <c r="I76" s="3"/>
      <c r="AI76" s="28" t="s">
        <v>10</v>
      </c>
      <c r="AJ76" s="61">
        <f t="shared" si="50"/>
        <v>-6.4108710400218518</v>
      </c>
      <c r="AK76" s="61">
        <f t="shared" si="51"/>
        <v>-6.6314634896784961</v>
      </c>
      <c r="AL76" s="61">
        <f t="shared" si="52"/>
        <v>-6.0402664065022851</v>
      </c>
      <c r="AM76" s="61">
        <f t="shared" si="53"/>
        <v>-5.4577181034275473</v>
      </c>
      <c r="AN76" s="61">
        <f t="shared" si="54"/>
        <v>-4.9351279066008651</v>
      </c>
      <c r="AO76" s="61">
        <f>($E$73-E75)/SQRT($E$73*(1-$E$73)/$B$73+E75*(1-E75)/B75)</f>
        <v>-4.2545769067184489</v>
      </c>
      <c r="AP76" s="61">
        <f>($E$74-E75)/SQRT($E$74*(1-$E$74)/$B$74+E75*(1-E75)/B75)</f>
        <v>-3.5608793849028419</v>
      </c>
    </row>
    <row r="77" spans="1:49" x14ac:dyDescent="0.2">
      <c r="AJ77" s="57"/>
      <c r="AK77" s="57"/>
      <c r="AL77" s="57"/>
      <c r="AM77" s="57"/>
      <c r="AN77" s="57"/>
    </row>
    <row r="78" spans="1:49" x14ac:dyDescent="0.2">
      <c r="AI78" s="62" t="s">
        <v>50</v>
      </c>
      <c r="AJ78" s="62" t="s">
        <v>52</v>
      </c>
      <c r="AK78" s="62"/>
      <c r="AL78" s="62"/>
      <c r="AM78" s="62"/>
      <c r="AN78" s="62"/>
      <c r="AO78" s="62"/>
    </row>
    <row r="79" spans="1:49" x14ac:dyDescent="0.2">
      <c r="AI79" s="63" t="s">
        <v>51</v>
      </c>
      <c r="AJ79" s="63" t="s">
        <v>53</v>
      </c>
      <c r="AK79" s="63"/>
      <c r="AL79" s="63"/>
      <c r="AM79" s="63"/>
      <c r="AN79" s="63"/>
      <c r="AO79" s="63"/>
    </row>
    <row r="82" spans="1:49" x14ac:dyDescent="0.2">
      <c r="A82" s="52">
        <v>41091</v>
      </c>
      <c r="B82" s="52" t="s">
        <v>0</v>
      </c>
      <c r="C82" s="52">
        <v>42917</v>
      </c>
      <c r="D82" s="53" t="s">
        <v>1</v>
      </c>
      <c r="E82" s="53"/>
      <c r="F82" s="53"/>
      <c r="G82" s="53"/>
      <c r="H82" s="1" t="s">
        <v>23</v>
      </c>
      <c r="I82" s="1"/>
    </row>
    <row r="83" spans="1:49" x14ac:dyDescent="0.2">
      <c r="A83" s="30" t="s">
        <v>2</v>
      </c>
      <c r="B83" s="51" t="s">
        <v>29</v>
      </c>
      <c r="C83" s="30" t="s">
        <v>30</v>
      </c>
      <c r="D83" s="30" t="s">
        <v>24</v>
      </c>
      <c r="E83" s="30" t="s">
        <v>25</v>
      </c>
      <c r="F83" s="30" t="s">
        <v>26</v>
      </c>
      <c r="G83" s="30" t="s">
        <v>27</v>
      </c>
      <c r="H83" s="28" t="s">
        <v>43</v>
      </c>
      <c r="I83" s="28" t="s">
        <v>28</v>
      </c>
      <c r="K83" s="28"/>
      <c r="L83" s="28" t="s">
        <v>35</v>
      </c>
      <c r="M83" s="28" t="s">
        <v>36</v>
      </c>
      <c r="V83" s="47" t="s">
        <v>45</v>
      </c>
      <c r="W83" s="28" t="s">
        <v>2</v>
      </c>
      <c r="X83" s="28" t="s">
        <v>46</v>
      </c>
      <c r="Y83" s="28" t="s">
        <v>47</v>
      </c>
      <c r="AI83" s="47" t="s">
        <v>48</v>
      </c>
      <c r="AJ83" s="47"/>
      <c r="AK83" s="47"/>
      <c r="AL83" s="47"/>
    </row>
    <row r="84" spans="1:49" x14ac:dyDescent="0.2">
      <c r="A84" s="28" t="s">
        <v>3</v>
      </c>
      <c r="B84" s="28">
        <v>57</v>
      </c>
      <c r="C84" s="28">
        <v>1</v>
      </c>
      <c r="D84" s="38">
        <f>C84/B84</f>
        <v>1.7543859649122806E-2</v>
      </c>
      <c r="E84" s="38">
        <v>1.7543859649122806E-2</v>
      </c>
      <c r="F84" s="38">
        <v>1.7543859649122806E-2</v>
      </c>
      <c r="G84" s="48">
        <v>1</v>
      </c>
      <c r="H84" s="38">
        <f>EXP($L$84+G84*$M$84)</f>
        <v>5.4415875360402724E-2</v>
      </c>
      <c r="I84" s="38">
        <f>1/(1+EXP($L$85+G84*$M$85))</f>
        <v>2.2389866199372031E-2</v>
      </c>
      <c r="K84" s="28" t="s">
        <v>37</v>
      </c>
      <c r="L84" s="28">
        <v>-3.3093726873227043</v>
      </c>
      <c r="M84" s="28">
        <v>0.39827334610739112</v>
      </c>
      <c r="W84" s="28" t="s">
        <v>3</v>
      </c>
      <c r="X84" s="50">
        <f>IF(D84-1.96*(D84*(1-D84)/B84^(1/2))&gt;0,D84-1.96*(D84*(1-D84)/B84^(1/2)),0)</f>
        <v>1.3069231409311811E-2</v>
      </c>
      <c r="Y84" s="50">
        <f>D84+1.96*(D84*(1-D84)/B84^(1/2))</f>
        <v>2.2018487888933801E-2</v>
      </c>
      <c r="AI84" s="28"/>
      <c r="AJ84" s="28" t="s">
        <v>3</v>
      </c>
      <c r="AK84" s="28" t="s">
        <v>4</v>
      </c>
      <c r="AL84" s="28" t="s">
        <v>5</v>
      </c>
      <c r="AM84" s="28" t="s">
        <v>6</v>
      </c>
      <c r="AN84" s="28" t="s">
        <v>7</v>
      </c>
      <c r="AO84" s="28" t="s">
        <v>8</v>
      </c>
      <c r="AP84" s="28" t="s">
        <v>9</v>
      </c>
      <c r="AR84" s="47" t="s">
        <v>49</v>
      </c>
      <c r="AS84" s="47"/>
      <c r="AT84" s="47"/>
    </row>
    <row r="85" spans="1:49" x14ac:dyDescent="0.2">
      <c r="A85" s="28" t="s">
        <v>4</v>
      </c>
      <c r="B85" s="28">
        <v>82</v>
      </c>
      <c r="C85" s="28">
        <v>5</v>
      </c>
      <c r="D85" s="38">
        <f t="shared" ref="D85:D91" si="56">C85/B85</f>
        <v>6.097560975609756E-2</v>
      </c>
      <c r="E85" s="38">
        <v>6.097560975609756E-2</v>
      </c>
      <c r="F85" s="38">
        <v>6.097560975609756E-2</v>
      </c>
      <c r="G85" s="49">
        <v>2</v>
      </c>
      <c r="H85" s="38">
        <f t="shared" ref="H85:H90" si="57">EXP($L$84+G85*$M$84)</f>
        <v>8.1038899803062281E-2</v>
      </c>
      <c r="I85" s="38">
        <f t="shared" ref="I85:I91" si="58">1/(1+EXP($L$85+G85*$M$85))</f>
        <v>4.6374346506385299E-2</v>
      </c>
      <c r="K85" s="28" t="s">
        <v>38</v>
      </c>
      <c r="L85" s="28">
        <v>4.5294802309983595</v>
      </c>
      <c r="M85" s="28">
        <v>-0.75297773131842016</v>
      </c>
      <c r="N85" s="57"/>
      <c r="W85" s="28" t="s">
        <v>4</v>
      </c>
      <c r="X85" s="50">
        <f t="shared" ref="X85:X89" si="59">IF(D85-1.96*(D85*(1-D85)/B85^(1/2))&gt;0,D85-1.96*(D85*(1-D85)/B85^(1/2)),0)</f>
        <v>4.8582446523486138E-2</v>
      </c>
      <c r="Y85" s="50">
        <f t="shared" ref="Y85" si="60">D85+1.96*(D85*(1-D85)/B85^(1/2))</f>
        <v>7.3368772988708975E-2</v>
      </c>
      <c r="AI85" s="28" t="s">
        <v>3</v>
      </c>
      <c r="AJ85" s="59"/>
      <c r="AK85" s="59"/>
      <c r="AL85" s="59"/>
      <c r="AM85" s="59"/>
      <c r="AN85" s="59"/>
      <c r="AO85" s="59"/>
      <c r="AP85" s="59"/>
      <c r="AR85" s="64" t="s">
        <v>54</v>
      </c>
      <c r="AS85" s="64" t="s">
        <v>55</v>
      </c>
      <c r="AT85" s="64" t="s">
        <v>56</v>
      </c>
    </row>
    <row r="86" spans="1:49" x14ac:dyDescent="0.2">
      <c r="A86" s="28" t="s">
        <v>5</v>
      </c>
      <c r="B86" s="28">
        <v>122</v>
      </c>
      <c r="C86" s="28">
        <v>11</v>
      </c>
      <c r="D86" s="38">
        <f t="shared" si="56"/>
        <v>9.0163934426229511E-2</v>
      </c>
      <c r="E86" s="38">
        <v>9.0163934426229511E-2</v>
      </c>
      <c r="F86" s="38">
        <v>9.0163934426229511E-2</v>
      </c>
      <c r="G86" s="49">
        <v>3</v>
      </c>
      <c r="H86" s="38">
        <f t="shared" si="57"/>
        <v>0.12068726704835218</v>
      </c>
      <c r="I86" s="38">
        <f t="shared" si="58"/>
        <v>9.3591795469951583E-2</v>
      </c>
      <c r="K86" s="6"/>
      <c r="W86" s="28" t="s">
        <v>5</v>
      </c>
      <c r="X86" s="50">
        <f t="shared" si="59"/>
        <v>7.5606925154587903E-2</v>
      </c>
      <c r="Y86" s="50">
        <f>D86+1.96*(D86*(1-D86)/B86^(1/2))</f>
        <v>0.10472094369787112</v>
      </c>
      <c r="AI86" s="28" t="s">
        <v>4</v>
      </c>
      <c r="AJ86" s="60">
        <f>($E$84-E85)/SQRT($E$84*(1-$E$84)/$B$84+E85*(1-E85)/B85)</f>
        <v>-1.37298606177731</v>
      </c>
      <c r="AK86" s="59"/>
      <c r="AL86" s="59"/>
      <c r="AM86" s="59"/>
      <c r="AN86" s="59"/>
      <c r="AO86" s="59"/>
      <c r="AP86" s="59"/>
      <c r="AR86">
        <f>-2*(L89-L87)</f>
        <v>10.541703172052621</v>
      </c>
      <c r="AS86">
        <f>AS70</f>
        <v>14.067140449340167</v>
      </c>
      <c r="AT86" t="str">
        <f>IF(ABS(AR86)&gt;AS86,"Yes","No")</f>
        <v>No</v>
      </c>
    </row>
    <row r="87" spans="1:49" x14ac:dyDescent="0.2">
      <c r="A87" s="28" t="s">
        <v>6</v>
      </c>
      <c r="B87" s="28">
        <v>143</v>
      </c>
      <c r="C87" s="28">
        <v>27</v>
      </c>
      <c r="D87" s="38">
        <f t="shared" si="56"/>
        <v>0.1888111888111888</v>
      </c>
      <c r="E87" s="38">
        <v>0.1888111888111888</v>
      </c>
      <c r="F87" s="38">
        <v>0.1888111888111888</v>
      </c>
      <c r="G87" s="49">
        <v>4</v>
      </c>
      <c r="H87" s="38">
        <f t="shared" si="57"/>
        <v>0.17973363980750731</v>
      </c>
      <c r="I87" s="38">
        <f t="shared" si="58"/>
        <v>0.17981973041022001</v>
      </c>
      <c r="K87" s="28" t="s">
        <v>39</v>
      </c>
      <c r="L87" s="28" cm="1">
        <f t="array" ref="L87">SUMPRODUCT(C84:C91,LN(E84:E91))+SUMPRODUCT(B84:B91-C84:C91,LN(1-E84:E91))</f>
        <v>-289.0211287846231</v>
      </c>
      <c r="M87" s="57"/>
      <c r="W87" s="28" t="s">
        <v>6</v>
      </c>
      <c r="X87" s="50">
        <f t="shared" si="59"/>
        <v>0.16370748911110211</v>
      </c>
      <c r="Y87" s="50">
        <f t="shared" ref="Y87:Y88" si="61">D87+1.96*(D87*(1-D87)/B87^(1/2))</f>
        <v>0.21391488851127549</v>
      </c>
      <c r="AI87" s="28" t="s">
        <v>5</v>
      </c>
      <c r="AJ87" s="61">
        <f t="shared" ref="AJ87:AJ92" si="62">($E$84-E86)/SQRT($E$84*(1-$E$84)/$B$84+E86*(1-E86)/B86)</f>
        <v>-2.3259418550235376</v>
      </c>
      <c r="AK87" s="60">
        <f>($E$85-E86)/SQRT($E$85*(1-$E$85)/$B$85+E86*(1-E86)/B86)</f>
        <v>-0.78839109556847498</v>
      </c>
      <c r="AL87" s="59"/>
      <c r="AM87" s="59"/>
      <c r="AN87" s="59"/>
      <c r="AO87" s="59"/>
      <c r="AP87" s="59"/>
    </row>
    <row r="88" spans="1:49" x14ac:dyDescent="0.2">
      <c r="A88" s="28" t="s">
        <v>7</v>
      </c>
      <c r="B88" s="28">
        <v>78</v>
      </c>
      <c r="C88" s="28">
        <v>21</v>
      </c>
      <c r="D88" s="38">
        <f t="shared" si="56"/>
        <v>0.26923076923076922</v>
      </c>
      <c r="E88" s="38">
        <v>0.26923076923076922</v>
      </c>
      <c r="F88" s="38">
        <v>0.26923076923076922</v>
      </c>
      <c r="G88" s="49">
        <v>5</v>
      </c>
      <c r="H88" s="38">
        <f t="shared" si="57"/>
        <v>0.26766851274801357</v>
      </c>
      <c r="I88" s="38">
        <f t="shared" si="58"/>
        <v>0.31765021687104972</v>
      </c>
      <c r="K88" s="28" t="s">
        <v>40</v>
      </c>
      <c r="L88" s="28" cm="1">
        <f t="array" ref="L88">SUMPRODUCT(C84:C91,LN(F84:F91))+SUMPRODUCT(B84:B91-C84:C91,LN(1-F84:F91))</f>
        <v>-289.0211287846231</v>
      </c>
      <c r="M88" s="57"/>
      <c r="W88" s="28" t="s">
        <v>7</v>
      </c>
      <c r="X88" s="50">
        <f t="shared" si="59"/>
        <v>0.22556775484307495</v>
      </c>
      <c r="Y88" s="50">
        <f t="shared" si="61"/>
        <v>0.31289378361846348</v>
      </c>
      <c r="AI88" s="28" t="s">
        <v>6</v>
      </c>
      <c r="AJ88" s="61">
        <f t="shared" si="62"/>
        <v>-4.6213471873690972</v>
      </c>
      <c r="AK88" s="61">
        <f t="shared" ref="AK88:AK92" si="63">($E$85-E87)/SQRT($E$85*(1-$E$85)/$B$85+E87*(1-E87)/B87)</f>
        <v>-3.0391224703769426</v>
      </c>
      <c r="AL88" s="61">
        <f>($E$86-E87)/SQRT($E$86*(1-$E$86)/$B$86+E87*(1-E87)/B87)</f>
        <v>-2.3625305028958987</v>
      </c>
      <c r="AM88" s="59"/>
      <c r="AN88" s="59"/>
      <c r="AO88" s="59"/>
      <c r="AP88" s="59"/>
      <c r="AR88" s="66" t="s">
        <v>57</v>
      </c>
      <c r="AS88" s="66"/>
      <c r="AT88" s="66"/>
    </row>
    <row r="89" spans="1:49" x14ac:dyDescent="0.2">
      <c r="A89" s="28" t="s">
        <v>8</v>
      </c>
      <c r="B89" s="28">
        <v>70</v>
      </c>
      <c r="C89" s="28">
        <v>37</v>
      </c>
      <c r="D89" s="38">
        <f t="shared" si="56"/>
        <v>0.52857142857142858</v>
      </c>
      <c r="E89" s="38">
        <v>0.52857142857142858</v>
      </c>
      <c r="F89" s="38">
        <v>0.52857142857142858</v>
      </c>
      <c r="G89" s="49">
        <v>6</v>
      </c>
      <c r="H89" s="38">
        <f t="shared" si="57"/>
        <v>0.39862561506830907</v>
      </c>
      <c r="I89" s="38">
        <f t="shared" si="58"/>
        <v>0.4970965718628263</v>
      </c>
      <c r="K89" s="28" t="s">
        <v>41</v>
      </c>
      <c r="L89" s="28" cm="1">
        <f t="array" ref="L89">SUMPRODUCT(C84:C91,LN(H84:H91))+SUMPRODUCT(B84:B91-C84:C91,LN(1-H84:H91))</f>
        <v>-294.29198037064941</v>
      </c>
      <c r="W89" s="28" t="s">
        <v>8</v>
      </c>
      <c r="X89" s="50">
        <f t="shared" si="59"/>
        <v>0.4701964632915368</v>
      </c>
      <c r="Y89" s="50">
        <f>D89+1.96*(D89*(1-D89)/B89^(1/2))</f>
        <v>0.58694639385132041</v>
      </c>
      <c r="AI89" s="28" t="s">
        <v>7</v>
      </c>
      <c r="AJ89" s="61">
        <f t="shared" si="62"/>
        <v>-4.7355384916957588</v>
      </c>
      <c r="AK89" s="61">
        <f t="shared" si="63"/>
        <v>-3.6696490161159487</v>
      </c>
      <c r="AL89" s="61">
        <f t="shared" ref="AL89:AL92" si="64">($E$86-E88)/SQRT($E$86*(1-$E$86)/$B$86+E88*(1-E88)/B88)</f>
        <v>-3.16806333566144</v>
      </c>
      <c r="AM89" s="60">
        <f>($E$87-E88)/SQRT($E$87*(1-$E$87)/$B$87+E88*(1-E88)/B88)</f>
        <v>-1.3415494577684763</v>
      </c>
      <c r="AN89" s="59"/>
      <c r="AO89" s="59"/>
      <c r="AP89" s="59"/>
      <c r="AR89" s="57" t="s">
        <v>58</v>
      </c>
      <c r="AS89" s="57"/>
      <c r="AT89" s="57"/>
      <c r="AU89" s="57"/>
      <c r="AV89" s="57"/>
      <c r="AW89" s="57"/>
    </row>
    <row r="90" spans="1:49" x14ac:dyDescent="0.2">
      <c r="A90" s="28" t="s">
        <v>9</v>
      </c>
      <c r="B90" s="28">
        <v>67</v>
      </c>
      <c r="C90" s="28">
        <v>44</v>
      </c>
      <c r="D90" s="38">
        <f t="shared" si="56"/>
        <v>0.65671641791044777</v>
      </c>
      <c r="E90" s="38">
        <v>0.65671641791044777</v>
      </c>
      <c r="F90" s="38">
        <v>0.65671641791044777</v>
      </c>
      <c r="G90" s="49">
        <v>7</v>
      </c>
      <c r="H90" s="38">
        <f t="shared" si="57"/>
        <v>0.59365361789184479</v>
      </c>
      <c r="I90" s="38">
        <f t="shared" si="58"/>
        <v>0.67729402901655023</v>
      </c>
      <c r="K90" s="28" t="s">
        <v>42</v>
      </c>
      <c r="L90" s="28" cm="1">
        <f t="array" ref="L90">SUMPRODUCT(C84:C91,LN(I84:I91))+SUMPRODUCT(B84:B91-C84:C91,LN(1-I84:I91))</f>
        <v>-290.01315082298891</v>
      </c>
      <c r="M90" s="57"/>
      <c r="W90" s="28" t="s">
        <v>9</v>
      </c>
      <c r="X90" s="50">
        <f>IF(D90-1.96*(D90*(1-D90)/B90^(1/2))&gt;0,D90-1.96*(D90*(1-D90)/B90^(1/2)),0)</f>
        <v>0.60273434255521974</v>
      </c>
      <c r="Y90" s="50">
        <f>D90+1.96*(D90*(1-D90)/B90^(1/2))</f>
        <v>0.7106984932656758</v>
      </c>
      <c r="AI90" s="28" t="s">
        <v>8</v>
      </c>
      <c r="AJ90" s="61">
        <f t="shared" si="62"/>
        <v>-8.2229857275893075</v>
      </c>
      <c r="AK90" s="61">
        <f t="shared" si="63"/>
        <v>-7.1658260419596562</v>
      </c>
      <c r="AL90" s="61">
        <f t="shared" si="64"/>
        <v>-6.7390070486085509</v>
      </c>
      <c r="AM90" s="61">
        <f t="shared" ref="AM90:AM92" si="65">($E$87-E89)/SQRT($E$87*(1-$E$87)/$B$87+E89*(1-E89)/B89)</f>
        <v>-4.992790067136343</v>
      </c>
      <c r="AN90" s="61">
        <f>($E$88-E89)/SQRT($E$88*(1-$E$88)/$B$88+E89*(1-E89)/B89)</f>
        <v>-3.3253870294479548</v>
      </c>
      <c r="AO90" s="59"/>
      <c r="AP90" s="59"/>
    </row>
    <row r="91" spans="1:49" x14ac:dyDescent="0.2">
      <c r="A91" s="28" t="s">
        <v>10</v>
      </c>
      <c r="B91" s="28">
        <v>50</v>
      </c>
      <c r="C91" s="28">
        <v>42</v>
      </c>
      <c r="D91" s="38">
        <f t="shared" si="56"/>
        <v>0.84</v>
      </c>
      <c r="E91" s="38">
        <v>0.84</v>
      </c>
      <c r="F91" s="38">
        <v>0.84</v>
      </c>
      <c r="G91" s="56">
        <v>8</v>
      </c>
      <c r="H91" s="38">
        <f>EXP($L$84+G91*$M$84)</f>
        <v>0.88409927690092027</v>
      </c>
      <c r="I91" s="38">
        <f t="shared" si="58"/>
        <v>0.81672903185334578</v>
      </c>
      <c r="W91" s="28" t="s">
        <v>10</v>
      </c>
      <c r="X91" s="50">
        <f>IF(D91-1.96*(D91*(1-D91)/B91^(1/2))&gt;0,D91-1.96*(D91*(1-D91)/B91^(1/2)),0)</f>
        <v>0.80274622065454293</v>
      </c>
      <c r="Y91" s="50">
        <f>D91+1.96*(D91*(1-D91)/B91^(1/2))</f>
        <v>0.87725377934545701</v>
      </c>
      <c r="AI91" s="28" t="s">
        <v>9</v>
      </c>
      <c r="AJ91" s="61">
        <f t="shared" si="62"/>
        <v>-10.554873295231729</v>
      </c>
      <c r="AK91" s="61">
        <f t="shared" si="63"/>
        <v>-9.3461310110099305</v>
      </c>
      <c r="AL91" s="61">
        <f t="shared" si="64"/>
        <v>-8.9166274856205376</v>
      </c>
      <c r="AM91" s="61">
        <f t="shared" si="65"/>
        <v>-7.025386106763384</v>
      </c>
      <c r="AN91" s="61">
        <f t="shared" ref="AN91:AN92" si="66">($E$88-E90)/SQRT($E$88*(1-$E$88)/$B$88+E90*(1-E90)/B90)</f>
        <v>-5.0501340040979583</v>
      </c>
      <c r="AO91" s="60">
        <f>($E$89-E90)/SQRT($E$89*(1-$E$89)/$B$89+E90*(1-E90)/B90)</f>
        <v>-1.5399481251192411</v>
      </c>
      <c r="AP91" s="59"/>
    </row>
    <row r="92" spans="1:49" x14ac:dyDescent="0.2">
      <c r="A92" s="36" t="s">
        <v>14</v>
      </c>
      <c r="B92" s="28">
        <f xml:space="preserve"> SUM(B84:B91)</f>
        <v>669</v>
      </c>
      <c r="C92" s="54">
        <f t="shared" ref="C92" si="67" xml:space="preserve"> SUM(C84:C91)</f>
        <v>188</v>
      </c>
      <c r="D92" s="12"/>
      <c r="E92" s="41"/>
      <c r="F92" s="41"/>
      <c r="G92" s="41"/>
      <c r="H92" s="3"/>
      <c r="I92" s="3"/>
      <c r="AI92" s="28" t="s">
        <v>10</v>
      </c>
      <c r="AJ92" s="61">
        <f t="shared" si="62"/>
        <v>-15.040041407679357</v>
      </c>
      <c r="AK92" s="61">
        <f t="shared" si="63"/>
        <v>-13.387229163800706</v>
      </c>
      <c r="AL92" s="61">
        <f t="shared" si="64"/>
        <v>-12.93510594380826</v>
      </c>
      <c r="AM92" s="61">
        <f t="shared" si="65"/>
        <v>-10.621046828991819</v>
      </c>
      <c r="AN92" s="61">
        <f t="shared" si="66"/>
        <v>-7.9072577489904701</v>
      </c>
      <c r="AO92" s="61">
        <f>($E$89-E91)/SQRT($E$89*(1-$E$89)/$B$89+E91*(1-E91)/B91)</f>
        <v>-3.9399984353139761</v>
      </c>
      <c r="AP92" s="61">
        <f>($E$90-E91)/SQRT($E$90*(1-$E$90)/$B$90+E91*(1-E91)/B91)</f>
        <v>-2.3558426391110814</v>
      </c>
    </row>
    <row r="93" spans="1:49" x14ac:dyDescent="0.2">
      <c r="AJ93" s="57"/>
      <c r="AK93" s="57"/>
      <c r="AL93" s="57"/>
      <c r="AM93" s="57"/>
      <c r="AN93" s="57"/>
    </row>
    <row r="94" spans="1:49" x14ac:dyDescent="0.2">
      <c r="AI94" s="62" t="s">
        <v>50</v>
      </c>
      <c r="AJ94" s="62" t="s">
        <v>52</v>
      </c>
      <c r="AK94" s="62"/>
      <c r="AL94" s="62"/>
      <c r="AM94" s="62"/>
      <c r="AN94" s="62"/>
      <c r="AO94" s="62"/>
    </row>
    <row r="95" spans="1:49" x14ac:dyDescent="0.2">
      <c r="AI95" s="63" t="s">
        <v>51</v>
      </c>
      <c r="AJ95" s="63" t="s">
        <v>53</v>
      </c>
      <c r="AK95" s="63"/>
      <c r="AL95" s="63"/>
      <c r="AM95" s="63"/>
      <c r="AN95" s="63"/>
      <c r="AO95" s="63"/>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№1</vt:lpstr>
      <vt:lpstr>№1.2</vt:lpstr>
      <vt:lpstr>№2&amp;3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KurbangaleevMZ</dc:creator>
  <cp:lastModifiedBy>Щукина Александра Глебовна</cp:lastModifiedBy>
  <dcterms:created xsi:type="dcterms:W3CDTF">2019-12-20T07:02:13Z</dcterms:created>
  <dcterms:modified xsi:type="dcterms:W3CDTF">2020-03-29T21:01:55Z</dcterms:modified>
</cp:coreProperties>
</file>